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richardmollot/Library/CloudStorage/Dropbox/Documents/MedicareMedicaid/Nursing Home/SNF PBJ Data/SNF PBJ 2024 Q4/"/>
    </mc:Choice>
  </mc:AlternateContent>
  <xr:revisionPtr revIDLastSave="0" documentId="13_ncr:1_{B78D91E2-B123-6844-B595-1B3CB5BA7E85}" xr6:coauthVersionLast="47" xr6:coauthVersionMax="47" xr10:uidLastSave="{00000000-0000-0000-0000-000000000000}"/>
  <bookViews>
    <workbookView xWindow="4880" yWindow="760" windowWidth="38380" windowHeight="23900" xr2:uid="{59CFC80C-4192-444D-9C3D-24E9FC4B118B}"/>
  </bookViews>
  <sheets>
    <sheet name="Nurse" sheetId="11" r:id="rId1"/>
    <sheet name="Summary Data" sheetId="14" r:id="rId2"/>
    <sheet name="Notes &amp; Glossary"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4" l="1"/>
  <c r="D16" i="14"/>
  <c r="D14" i="14"/>
  <c r="D15" i="14"/>
  <c r="D4" i="14"/>
  <c r="C16" i="14"/>
  <c r="C15" i="14"/>
  <c r="C3" i="14"/>
  <c r="C11" i="14"/>
  <c r="C10" i="14"/>
  <c r="C14" i="14"/>
  <c r="C13" i="14"/>
  <c r="C9" i="14"/>
  <c r="I19" i="14"/>
  <c r="I20" i="14"/>
  <c r="I21" i="14"/>
  <c r="J22" i="14"/>
  <c r="J21" i="14"/>
  <c r="J20" i="14"/>
  <c r="J19" i="14"/>
  <c r="J23" i="14"/>
  <c r="J24" i="14"/>
  <c r="J25" i="14"/>
  <c r="J26" i="14"/>
  <c r="J27" i="14"/>
  <c r="I27" i="14"/>
  <c r="I26" i="14"/>
  <c r="I25" i="14"/>
  <c r="I24" i="14"/>
  <c r="I23" i="14"/>
  <c r="I22" i="14"/>
  <c r="H3" i="14"/>
  <c r="J3" i="14" s="1"/>
  <c r="H12" i="14"/>
  <c r="I12" i="14" s="1"/>
  <c r="H13" i="14"/>
  <c r="J13" i="14" s="1"/>
  <c r="H15" i="14"/>
  <c r="J15" i="14" s="1"/>
  <c r="H14" i="14"/>
  <c r="J14" i="14" s="1"/>
  <c r="H11" i="14"/>
  <c r="J11" i="14" s="1"/>
  <c r="H10" i="14"/>
  <c r="J10" i="14" s="1"/>
  <c r="H9" i="14"/>
  <c r="J9" i="14" s="1"/>
  <c r="H8" i="14"/>
  <c r="I8" i="14" s="1"/>
  <c r="H7" i="14"/>
  <c r="I7" i="14" s="1"/>
  <c r="H6" i="14"/>
  <c r="I6" i="14" s="1"/>
  <c r="H5" i="14"/>
  <c r="J5" i="14" s="1"/>
  <c r="H4" i="14"/>
  <c r="J4" i="14" s="1"/>
  <c r="D7" i="14"/>
  <c r="D6" i="14"/>
  <c r="D5" i="14"/>
  <c r="D3" i="14"/>
  <c r="C7" i="14"/>
  <c r="C6" i="14"/>
  <c r="C4" i="14"/>
  <c r="C12" i="14"/>
  <c r="C8" i="14"/>
  <c r="I9" i="14" l="1"/>
  <c r="H23" i="14"/>
  <c r="I10" i="14"/>
  <c r="H27" i="14"/>
  <c r="J7" i="14"/>
  <c r="I5" i="14"/>
  <c r="H25" i="14"/>
  <c r="I13" i="14"/>
  <c r="J6" i="14"/>
  <c r="I11" i="14"/>
  <c r="H22" i="14"/>
  <c r="H19" i="14"/>
  <c r="J12" i="14"/>
  <c r="I15" i="14"/>
  <c r="H24" i="14"/>
  <c r="H20" i="14"/>
  <c r="H21" i="14"/>
  <c r="J8" i="14"/>
  <c r="I4" i="14"/>
  <c r="I14" i="14"/>
  <c r="H26" i="14"/>
</calcChain>
</file>

<file path=xl/sharedStrings.xml><?xml version="1.0" encoding="utf-8"?>
<sst xmlns="http://schemas.openxmlformats.org/spreadsheetml/2006/main" count="435" uniqueCount="295">
  <si>
    <t>PROVNAME</t>
  </si>
  <si>
    <t>CITY</t>
  </si>
  <si>
    <t>COUNTY_NAME</t>
  </si>
  <si>
    <t>MDScensus</t>
  </si>
  <si>
    <t>Total Nurse Staff HPRD</t>
  </si>
  <si>
    <t>Nursing Case-Mix Index</t>
  </si>
  <si>
    <t>Expected Total Nurse Staff HPRD</t>
  </si>
  <si>
    <t>% Deviation From Total Expected Nurse HPRD</t>
  </si>
  <si>
    <t>Total Nurse Care Staff HPRD (excl. Admin/DON)</t>
  </si>
  <si>
    <t>Total RN Staff HPRD</t>
  </si>
  <si>
    <t>Expected Total RN HPRD</t>
  </si>
  <si>
    <t>% Deviation From Total Expected RN HPRD</t>
  </si>
  <si>
    <t>Total RN Care Staff HPRD (excl. Admin/DON)</t>
  </si>
  <si>
    <t>Total LPN HPRD (w/ Admin)</t>
  </si>
  <si>
    <t>Total Nurse Aide HPRD (CNA, NA TR, MedAide)</t>
  </si>
  <si>
    <t>Expected Nurse Aide HPRD</t>
  </si>
  <si>
    <t>% Deviation From Total Nurse Aide HPRD</t>
  </si>
  <si>
    <t>Total Nurse Staff Hours</t>
  </si>
  <si>
    <t>Total Nurse Care Staff Hours (excl. Admin/DON)</t>
  </si>
  <si>
    <t>Total RN Hours (w/ Admin, DON)</t>
  </si>
  <si>
    <t>Hrs_RN</t>
  </si>
  <si>
    <t>Hrs_RNadmin</t>
  </si>
  <si>
    <t>Hrs_RNDON</t>
  </si>
  <si>
    <t>Total LPN Hours (w/ Admin)</t>
  </si>
  <si>
    <t>Hrs_LPN</t>
  </si>
  <si>
    <t>LPN HPRD (excl. Admin)</t>
  </si>
  <si>
    <t>Hrs_LPNadmin</t>
  </si>
  <si>
    <t>Hrs_CNA</t>
  </si>
  <si>
    <t>Hrs_NAtrn</t>
  </si>
  <si>
    <t>Hrs_MedAide</t>
  </si>
  <si>
    <t>Total Contract Hours</t>
  </si>
  <si>
    <t>Total Nurse Care Contract Hours (excl. Admin/DON)</t>
  </si>
  <si>
    <t>Total RN Contract Hours (w/ Admin, DON)</t>
  </si>
  <si>
    <t>Hrs_RN_ctr</t>
  </si>
  <si>
    <t>Hrs_RNadmin_ctr</t>
  </si>
  <si>
    <t>Hrs_RNDON_ctr</t>
  </si>
  <si>
    <t>Total LPN Contract Hours (w/ Admin)</t>
  </si>
  <si>
    <t>Hrs_LPN_ctr</t>
  </si>
  <si>
    <t>Hrs_LPNadmin_ctr</t>
  </si>
  <si>
    <t>Hrs_CNA_ctr</t>
  </si>
  <si>
    <t>Hrs_NAtrn_ctr</t>
  </si>
  <si>
    <t>Hrs_MedAide_ctr</t>
  </si>
  <si>
    <t>% Total Nurse Contract</t>
  </si>
  <si>
    <t>% Nurse Care Contract (excl. Admin/DON)</t>
  </si>
  <si>
    <t>% Total RN Contract</t>
  </si>
  <si>
    <t>% RN Contract</t>
  </si>
  <si>
    <t>% RN Admin Contract</t>
  </si>
  <si>
    <t>% RN DON Contract</t>
  </si>
  <si>
    <t>% Total LPN Contract (w/ admin)</t>
  </si>
  <si>
    <t>% LPN Contract (excl. admin)</t>
  </si>
  <si>
    <t>% LPN Admin Contract</t>
  </si>
  <si>
    <t>% CNA Contract</t>
  </si>
  <si>
    <t>% NA TR Contract</t>
  </si>
  <si>
    <t>% Med Aide Contract</t>
  </si>
  <si>
    <t>PROVNUM</t>
  </si>
  <si>
    <t>CMS Region Number</t>
  </si>
  <si>
    <t>MONTGOMERY</t>
  </si>
  <si>
    <t>Greene</t>
  </si>
  <si>
    <t>Columbia</t>
  </si>
  <si>
    <t>Orange</t>
  </si>
  <si>
    <t>SPRING VALLEY</t>
  </si>
  <si>
    <t>LIVINGSTON</t>
  </si>
  <si>
    <t>HIGHLAND</t>
  </si>
  <si>
    <t>MONTROSE</t>
  </si>
  <si>
    <t>MIDDLETOWN</t>
  </si>
  <si>
    <t>Putnam</t>
  </si>
  <si>
    <t>MOUNT VERNON</t>
  </si>
  <si>
    <t>NEWBURGH</t>
  </si>
  <si>
    <t>Sullivan</t>
  </si>
  <si>
    <t>GOSHEN</t>
  </si>
  <si>
    <t>LIBERTY</t>
  </si>
  <si>
    <t>BREWSTER</t>
  </si>
  <si>
    <t>KINGSTON</t>
  </si>
  <si>
    <t>WHITE PLAINS</t>
  </si>
  <si>
    <t>RYE</t>
  </si>
  <si>
    <t>ACHIEVE REHAB AND NURSING FACILITY</t>
  </si>
  <si>
    <t>ADIRA AT RIVERSIDE REHABILITATION AND NURSING</t>
  </si>
  <si>
    <t>YONKERS</t>
  </si>
  <si>
    <t>Westchester</t>
  </si>
  <si>
    <t>ANDRUS ON HUDSON</t>
  </si>
  <si>
    <t>HASTINGS ON HUDSON</t>
  </si>
  <si>
    <t>BAYBERRY NURSING HOME</t>
  </si>
  <si>
    <t>NEW ROCHELLE</t>
  </si>
  <si>
    <t>BETHEL NURSING HOME COMPANY INC</t>
  </si>
  <si>
    <t>OSSINING</t>
  </si>
  <si>
    <t>BRIARCLIFF MANOR CENTER FOR REHAB AND NURSING CARE</t>
  </si>
  <si>
    <t>BRIARCLIFF MANOR</t>
  </si>
  <si>
    <t>CAMPBELL HALL REHABILITATION CENTER INC</t>
  </si>
  <si>
    <t>CAMPBELL HALL</t>
  </si>
  <si>
    <t>CEDAR MANOR NURSING &amp; REHABILITATION CENTER</t>
  </si>
  <si>
    <t>CORTLANDT HEALTHCARE</t>
  </si>
  <si>
    <t>CORTLANDT MANOR</t>
  </si>
  <si>
    <t>DUMONT CENTER FOR REHABILITATION AND NURSING CARE</t>
  </si>
  <si>
    <t>ELIZABETH SETON CHILDREN'S CENTER</t>
  </si>
  <si>
    <t>33A246</t>
  </si>
  <si>
    <t>EPIC REHABILITATION AND NURSING AT WHITE PLAINS</t>
  </si>
  <si>
    <t>FERNCLIFF NURSING HOME CO INC</t>
  </si>
  <si>
    <t>RHINEBECK</t>
  </si>
  <si>
    <t>Dutchess</t>
  </si>
  <si>
    <t>FISHKILL CENTER FOR REHABILITATION AND NURSING</t>
  </si>
  <si>
    <t>BEACON</t>
  </si>
  <si>
    <t>FRIEDWALD CENTER FOR REHAB AND NURSING, L L C</t>
  </si>
  <si>
    <t>NEW CITY</t>
  </si>
  <si>
    <t>Rockland</t>
  </si>
  <si>
    <t>GHENT REHABILITATION &amp; NURSING CENTER</t>
  </si>
  <si>
    <t>GHENT</t>
  </si>
  <si>
    <t>GLEN ARDEN INC</t>
  </si>
  <si>
    <t>GLEN ISLAND CENTER FOR NURSING AND REHABILITATION</t>
  </si>
  <si>
    <t>GOLDEN HILL NURSING AND REHABILITATION CENTER</t>
  </si>
  <si>
    <t>Ulster</t>
  </si>
  <si>
    <t>GREENE MEADOWS NURSING AND REHABILITATION CENTER</t>
  </si>
  <si>
    <t>CATSKILL</t>
  </si>
  <si>
    <t>HELEN HAYES HOSPITAL R H C F</t>
  </si>
  <si>
    <t>WEST HAVERSTRAW</t>
  </si>
  <si>
    <t>HELEN HAYES HOSPITAL T C U</t>
  </si>
  <si>
    <t>HIGHLAND REHABILITATION AND NURSING CENTER</t>
  </si>
  <si>
    <t>HUDSON HILL CENTER FOR REHABILITATION &amp; NURSING</t>
  </si>
  <si>
    <t>HUDSON VALLEY REHABILITATION &amp; EXTENDED CARE CTR</t>
  </si>
  <si>
    <t>KENDAL ON HUDSON</t>
  </si>
  <si>
    <t>SLEEPY HOLLOW</t>
  </si>
  <si>
    <t>KING STREET HOME INC</t>
  </si>
  <si>
    <t>PORT CHESTER</t>
  </si>
  <si>
    <t>LIVINGSTON HILLS NURSING AND REHABILITATION CENTER</t>
  </si>
  <si>
    <t>LUTHERAN CENTER AT POUGHKEEPSIE INC</t>
  </si>
  <si>
    <t>POUGHKEEPSIE</t>
  </si>
  <si>
    <t>MARTINE CENTER FOR REHABILITATION AND NURSING</t>
  </si>
  <si>
    <t>MIDDLETOWN PARK REHAB &amp; HEALTH CARE CENTER</t>
  </si>
  <si>
    <t>MONTGOMERY NURSING AND REHABILITATION CENTER</t>
  </si>
  <si>
    <t>NEW PALTZ CENTER FOR REHABILITATION AND NURSING</t>
  </si>
  <si>
    <t>NEW PALTZ</t>
  </si>
  <si>
    <t>NEW YORK STATE VETERANS HOME AT MONTROSE</t>
  </si>
  <si>
    <t>NORTH WESTCHESTER RESTORATIVE THERAPY &amp; NRSG CRT</t>
  </si>
  <si>
    <t>MOHEGAN LAKE</t>
  </si>
  <si>
    <t>NORTHEAST CTR FOR REHABILITATION AND BRAIN INJURY</t>
  </si>
  <si>
    <t>LAKE KATRINE</t>
  </si>
  <si>
    <t>NORTHERN MANOR GERIATRIC CENTER INC</t>
  </si>
  <si>
    <t>NANUET</t>
  </si>
  <si>
    <t>NORTHERN METROPOLITAN RES HEALTH CARE FACILITY INC</t>
  </si>
  <si>
    <t>MONSEY</t>
  </si>
  <si>
    <t>NORTHERN RIVERVIEW HEALTH CARE, INC</t>
  </si>
  <si>
    <t>HAVERSTRAW</t>
  </si>
  <si>
    <t>NYACK RIDGE REHABILITATION AND NURSING CENTER</t>
  </si>
  <si>
    <t>VALLEY COTTAGE</t>
  </si>
  <si>
    <t>PINE HAVEN HOME</t>
  </si>
  <si>
    <t>PHILMONT</t>
  </si>
  <si>
    <t>PINE VALLEY CENTER FOR REHABILITATION AND NURSING</t>
  </si>
  <si>
    <t>PUTNAM NURSING &amp; REHABILITATION CENTER</t>
  </si>
  <si>
    <t>HOLMES</t>
  </si>
  <si>
    <t>PUTNAM RIDGE</t>
  </si>
  <si>
    <t>RENAISSANCE REHABILITATION AND NURSING CARE CENTER</t>
  </si>
  <si>
    <t>STAATSBURG</t>
  </si>
  <si>
    <t>ROSCOE REGIONAL REHAB &amp; RESIDENTIAL H C F</t>
  </si>
  <si>
    <t>ROSCOE</t>
  </si>
  <si>
    <t>SALEM HILLS REHABILITATION AND NURSING CENTER</t>
  </si>
  <si>
    <t>PURDYS</t>
  </si>
  <si>
    <t>SANS SOUCI REHABILITATION AND NURSING CENTER</t>
  </si>
  <si>
    <t>SAPPHIRE NURSING AND REHAB AT GOSHEN</t>
  </si>
  <si>
    <t>SAPPHIRE NURSING AT MEADOW HILL</t>
  </si>
  <si>
    <t>SAPPHIRE NURSING AT WAPPINGERS</t>
  </si>
  <si>
    <t>WAPPINGERS FALLS</t>
  </si>
  <si>
    <t>SCHAFFER EXTENDED CARE CENTER</t>
  </si>
  <si>
    <t>SCHERVIER PAVILION</t>
  </si>
  <si>
    <t>WARWICK</t>
  </si>
  <si>
    <t>SKY VIEW REHABILITATION &amp; HEALTH CARE CENTER L L C</t>
  </si>
  <si>
    <t>CROTON ON HUDSON</t>
  </si>
  <si>
    <t>SPRAIN BROOK MANOR REHAB</t>
  </si>
  <si>
    <t>SCARSDALE</t>
  </si>
  <si>
    <t>SPRINGVALE NURSING &amp; REHABILITATION CENTER</t>
  </si>
  <si>
    <t>ST CABRINI NURSING HOME</t>
  </si>
  <si>
    <t>DOBBS FERRY</t>
  </si>
  <si>
    <t>ST JOSEPHS PLACE</t>
  </si>
  <si>
    <t>PORT JERVIS</t>
  </si>
  <si>
    <t>SULLIVAN COUNTY ADULT CARE CENTER</t>
  </si>
  <si>
    <t>SUNSHINE CHILDREN'S HOME AND REHAB CENTER</t>
  </si>
  <si>
    <t>SUTTON PARK CENTER FOR NURSING AND REHABILITATION</t>
  </si>
  <si>
    <t>TACONIC REHABILITATION AND NURSING AT BEACON</t>
  </si>
  <si>
    <t>TACONIC REHABILITATION AND NURSING AT HOPEWELL</t>
  </si>
  <si>
    <t>FISHKILL</t>
  </si>
  <si>
    <t>TACONIC REHABILITATION AND NURSING AT ULSTER</t>
  </si>
  <si>
    <t>TARRYTOWN HALL CARE CENTER</t>
  </si>
  <si>
    <t>TARRYTOWN</t>
  </si>
  <si>
    <t>TEN BROECK COMMONS</t>
  </si>
  <si>
    <t>THE BAPTIST HOME AT BROOKMEADE</t>
  </si>
  <si>
    <t>THE ELEANOR NURSING CARE CENTER</t>
  </si>
  <si>
    <t>HYDE PARK</t>
  </si>
  <si>
    <t>THE EMERALD PEEK REHABILITATION AND NURSING CENTER</t>
  </si>
  <si>
    <t>PEEKSKILL</t>
  </si>
  <si>
    <t>THE ENCLAVE AT RYE  REHAB AND NURSING CTR</t>
  </si>
  <si>
    <t>THE GRAND REHABILITATION AND NRSG AT RIVER VALLEY</t>
  </si>
  <si>
    <t>THE GRAND REHABILITATION AND NURSING AT BARNWELL</t>
  </si>
  <si>
    <t>VALATIE</t>
  </si>
  <si>
    <t>THE GRAND REHABILITATION AND NURSING AT PAWLING</t>
  </si>
  <si>
    <t>PAWLING</t>
  </si>
  <si>
    <t>THE GROVE AT VALHALLA REHAB AND NURSING CENTER</t>
  </si>
  <si>
    <t>VALHALLA</t>
  </si>
  <si>
    <t>THE KNOLLS</t>
  </si>
  <si>
    <t>THE NEW JEWISH HOME, SARAH NEUMAN</t>
  </si>
  <si>
    <t>MAMARONECK</t>
  </si>
  <si>
    <t>THE OSBORN</t>
  </si>
  <si>
    <t>THE PARAMOUNT AT SOMERS REHAB AND NURSING CENTER</t>
  </si>
  <si>
    <t>SOMERS</t>
  </si>
  <si>
    <t>THE PINES AT CATSKILL CENTER FOR NURSING &amp; REHAB</t>
  </si>
  <si>
    <t>THE PINES AT POUGHKEEPSIE CTR FOR NURSING &amp; REHAB</t>
  </si>
  <si>
    <t>THE STEVEN AND ALEXANDRA COHEN PED L T C PAVILION</t>
  </si>
  <si>
    <t>THE VALLEY VIEW CENTER FOR NURSING CARE AND REHAB</t>
  </si>
  <si>
    <t>THE WARTBURG HOME</t>
  </si>
  <si>
    <t>THE WILLOWS AT RAMAPO REHAB AND NURSING CENTER</t>
  </si>
  <si>
    <t>SUFFERN</t>
  </si>
  <si>
    <t>TOLSTOY FOUNDATION REHABILITATION AND NRSG CENTER</t>
  </si>
  <si>
    <t>UNITED HEBREW GERIATRIC CENTER</t>
  </si>
  <si>
    <t>WATERVIEW HILLS REHABILITATION AND NURSING CENTER</t>
  </si>
  <si>
    <t>PURDY STATION</t>
  </si>
  <si>
    <t>WESTCHESTER CENTER FOR REHABILITATION &amp; NURSING</t>
  </si>
  <si>
    <t>WHITE PLAINS CENTER FOR NURSING CARE, L L C</t>
  </si>
  <si>
    <t>WOODLAND POND AT NEW PALTZ</t>
  </si>
  <si>
    <t>YONKERS GARDENS CENTER FOR NURSING AND REHAB</t>
  </si>
  <si>
    <t>YORKTOWN REHABILITATION &amp; NURSING CENTER</t>
  </si>
  <si>
    <t>PA</t>
  </si>
  <si>
    <t>US Average</t>
  </si>
  <si>
    <t>Median</t>
  </si>
  <si>
    <t>Total Census</t>
  </si>
  <si>
    <t>Staffing Category</t>
  </si>
  <si>
    <t>US Total</t>
  </si>
  <si>
    <t>Percentage of Total</t>
  </si>
  <si>
    <t>HPRD</t>
  </si>
  <si>
    <t>Total Nurse Staffing</t>
  </si>
  <si>
    <t>*</t>
  </si>
  <si>
    <t>Total Nurse Care Staff (excl. Admin/DON)</t>
  </si>
  <si>
    <t>Total RN</t>
  </si>
  <si>
    <t>RN HPRD (excl. Admin, DON)</t>
  </si>
  <si>
    <t>RN (excl. Admin, DON)</t>
  </si>
  <si>
    <t>% Contract Hours</t>
  </si>
  <si>
    <t>RN Admin</t>
  </si>
  <si>
    <r>
      <t xml:space="preserve">% Providers </t>
    </r>
    <r>
      <rPr>
        <b/>
        <sz val="11"/>
        <color theme="1"/>
        <rFont val="Calibri"/>
        <family val="2"/>
      </rPr>
      <t>≥</t>
    </r>
    <r>
      <rPr>
        <b/>
        <sz val="11"/>
        <color theme="1"/>
        <rFont val="Calibri"/>
        <family val="2"/>
        <scheme val="minor"/>
      </rPr>
      <t xml:space="preserve"> 4.1 HPRD</t>
    </r>
  </si>
  <si>
    <t>-</t>
  </si>
  <si>
    <t>RN DON</t>
  </si>
  <si>
    <r>
      <t xml:space="preserve">% Providers </t>
    </r>
    <r>
      <rPr>
        <b/>
        <sz val="11"/>
        <color theme="1"/>
        <rFont val="Calibri"/>
        <family val="2"/>
      </rPr>
      <t>≥</t>
    </r>
    <r>
      <rPr>
        <b/>
        <sz val="11"/>
        <color theme="1"/>
        <rFont val="Calibri"/>
        <family val="2"/>
        <scheme val="minor"/>
      </rPr>
      <t xml:space="preserve"> 3.48 HPRD</t>
    </r>
  </si>
  <si>
    <t>Total LPN</t>
  </si>
  <si>
    <t>% Providers ≥ 0.75 Total RN HPRD</t>
  </si>
  <si>
    <t>LPN (excl. Admin)</t>
  </si>
  <si>
    <t>% Providers ≥ 3.48 HPRD &amp; ≥ 0.75 Total RN HPRD</t>
  </si>
  <si>
    <t>LPN Admin</t>
  </si>
  <si>
    <t>Total CNA, NA TR, Med Aide/Tech</t>
  </si>
  <si>
    <t>Total Nursing Homes</t>
  </si>
  <si>
    <t>CNA</t>
  </si>
  <si>
    <t>Residents Per Nursing Home</t>
  </si>
  <si>
    <t>NA TR</t>
  </si>
  <si>
    <t>Med Aide/Tech</t>
  </si>
  <si>
    <t>Percent Deviation</t>
  </si>
  <si>
    <t>Contract Hours by Position</t>
  </si>
  <si>
    <t>Contract Hours2</t>
  </si>
  <si>
    <t>Total Hours</t>
  </si>
  <si>
    <t xml:space="preserve">RN </t>
  </si>
  <si>
    <t xml:space="preserve">RN Admin </t>
  </si>
  <si>
    <t xml:space="preserve">RN DON </t>
  </si>
  <si>
    <t xml:space="preserve">LPN </t>
  </si>
  <si>
    <t xml:space="preserve">LPN Admin </t>
  </si>
  <si>
    <t xml:space="preserve">CNA </t>
  </si>
  <si>
    <t xml:space="preserve">NA TR </t>
  </si>
  <si>
    <t xml:space="preserve">Med Aide </t>
  </si>
  <si>
    <t>Glossary</t>
  </si>
  <si>
    <t>Certified Nursing Assistant</t>
  </si>
  <si>
    <t>Hours Per Resident Day</t>
  </si>
  <si>
    <t>MPRD</t>
  </si>
  <si>
    <t>Minutes Per Resident Day</t>
  </si>
  <si>
    <t>LPN</t>
  </si>
  <si>
    <t>Licensed Practical Nurse</t>
  </si>
  <si>
    <t>Medication Aide</t>
  </si>
  <si>
    <t>Nurse Aide in Training</t>
  </si>
  <si>
    <t>NP</t>
  </si>
  <si>
    <t>Nurse Practitioner</t>
  </si>
  <si>
    <t>Nurse Aides</t>
  </si>
  <si>
    <t>Includes CNA, Nurse Aide in Training, Med Aide/Tech</t>
  </si>
  <si>
    <t>OT</t>
  </si>
  <si>
    <t>Occupational Therapist</t>
  </si>
  <si>
    <t>Physician Assistant</t>
  </si>
  <si>
    <t>PT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</si>
  <si>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</si>
  <si>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</si>
  <si>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</si>
  <si>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</si>
  <si>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Staff minutes ÷ Resident Census</t>
  </si>
  <si>
    <t>Total Nurse Staff</t>
  </si>
  <si>
    <t>RN (incl. Admin/DON) + LPN (incl. Admin) + CNA + Med Aide + NA TR</t>
  </si>
  <si>
    <t>RN + LPN + CNA + Med Aide + NA in Training</t>
  </si>
  <si>
    <t xml:space="preserve">Combined Activities </t>
  </si>
  <si>
    <t>Qualified Activities Professional + Other Activities Staff</t>
  </si>
  <si>
    <t>Total OT</t>
  </si>
  <si>
    <t>OT + OT Assistant + OT Aide</t>
  </si>
  <si>
    <t>Total PT</t>
  </si>
  <si>
    <t>PT + PT Assistant + PT Aide</t>
  </si>
  <si>
    <t>Total Social Work</t>
  </si>
  <si>
    <t>Qualified Social Worker + Other Social Worker</t>
  </si>
  <si>
    <t>Registered Nurse (incl. RN Admin, DON)</t>
  </si>
  <si>
    <t>National - 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</si>
</sst>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6" formatCode="0.0"/>
    <numFmt numFmtId="167" formatCode="0.000000000000"/>
  </numFmts>
  <fonts count="32" x14ac:knownFonts="1">
    <font>
      <sz val="11"/>
      <color theme="1"/>
      <name val="Calibri"/>
      <family val="2"/>
      <scheme val="minor"/>
    </font>
    <font>
      <sz val="11"/>
      <color theme="1"/>
      <name val="Calibri"/>
      <family val="2"/>
      <scheme val="minor"/>
    </font>
    <font>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b/>
      <sz val="11"/>
      <color theme="1"/>
      <name val="Calibri"/>
      <family val="2"/>
      <scheme val="minor"/>
    </font>
    <font>
      <b/>
      <sz val="12"/>
      <color theme="1"/>
      <name val="Calibri"/>
      <family val="2"/>
      <scheme val="minor"/>
    </font>
    <font>
      <i/>
      <sz val="12"/>
      <color theme="1"/>
      <name val="Calibri"/>
      <family val="2"/>
      <scheme val="minor"/>
    </font>
    <font>
      <b/>
      <sz val="11"/>
      <color theme="1"/>
      <name val="Calibri"/>
      <family val="2"/>
    </font>
    <font>
      <sz val="11"/>
      <color rgb="FF000000"/>
      <name val="Calibri"/>
      <family val="2"/>
    </font>
    <font>
      <sz val="11"/>
      <color theme="1"/>
      <name val="Calibri"/>
      <family val="2"/>
    </font>
    <font>
      <b/>
      <sz val="11"/>
      <color rgb="FF000000"/>
      <name val="Calibri"/>
      <family val="2"/>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name val="Calibri"/>
      <family val="2"/>
      <scheme val="minor"/>
    </font>
    <font>
      <sz val="11"/>
      <name val="Calibri"/>
      <family val="2"/>
      <scheme val="minor"/>
    </font>
  </fonts>
  <fills count="3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theme="1"/>
      </left>
      <right/>
      <top style="thin">
        <color theme="1"/>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9" fontId="1" fillId="0" borderId="0" applyFont="0" applyFill="0" applyBorder="0" applyAlignment="0" applyProtection="0"/>
    <xf numFmtId="0" fontId="1" fillId="0" borderId="0"/>
    <xf numFmtId="0" fontId="15" fillId="0" borderId="0" applyNumberFormat="0" applyFill="0" applyBorder="0" applyAlignment="0" applyProtection="0"/>
    <xf numFmtId="0" fontId="16" fillId="0" borderId="14" applyNumberFormat="0" applyFill="0" applyAlignment="0" applyProtection="0"/>
    <xf numFmtId="0" fontId="17" fillId="0" borderId="15" applyNumberFormat="0" applyFill="0" applyAlignment="0" applyProtection="0"/>
    <xf numFmtId="0" fontId="18" fillId="0" borderId="16"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7" applyNumberFormat="0" applyAlignment="0" applyProtection="0"/>
    <xf numFmtId="0" fontId="23" fillId="8" borderId="18" applyNumberFormat="0" applyAlignment="0" applyProtection="0"/>
    <xf numFmtId="0" fontId="24" fillId="8" borderId="17" applyNumberFormat="0" applyAlignment="0" applyProtection="0"/>
    <xf numFmtId="0" fontId="25" fillId="0" borderId="19" applyNumberFormat="0" applyFill="0" applyAlignment="0" applyProtection="0"/>
    <xf numFmtId="0" fontId="26" fillId="9" borderId="20" applyNumberFormat="0" applyAlignment="0" applyProtection="0"/>
    <xf numFmtId="0" fontId="27" fillId="0" borderId="0" applyNumberFormat="0" applyFill="0" applyBorder="0" applyAlignment="0" applyProtection="0"/>
    <xf numFmtId="0" fontId="1" fillId="10" borderId="21" applyNumberFormat="0" applyFont="0" applyAlignment="0" applyProtection="0"/>
    <xf numFmtId="0" fontId="28" fillId="0" borderId="0" applyNumberFormat="0" applyFill="0" applyBorder="0" applyAlignment="0" applyProtection="0"/>
    <xf numFmtId="0" fontId="7" fillId="0" borderId="22"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0" borderId="0"/>
  </cellStyleXfs>
  <cellXfs count="61">
    <xf numFmtId="0" fontId="0" fillId="0" borderId="0" xfId="0"/>
    <xf numFmtId="0" fontId="0" fillId="0" borderId="0" xfId="0" applyAlignment="1">
      <alignment wrapText="1"/>
    </xf>
    <xf numFmtId="2" fontId="0" fillId="0" borderId="0" xfId="0" applyNumberFormat="1"/>
    <xf numFmtId="0" fontId="2" fillId="0" borderId="0" xfId="0" applyFont="1"/>
    <xf numFmtId="0" fontId="3" fillId="2" borderId="1" xfId="0" applyFont="1" applyFill="1" applyBorder="1"/>
    <xf numFmtId="0" fontId="2" fillId="2" borderId="2" xfId="0" applyFont="1" applyFill="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4" fillId="0" borderId="0" xfId="2" applyFont="1" applyAlignment="1">
      <alignment horizontal="left" vertical="top" wrapText="1"/>
    </xf>
    <xf numFmtId="0" fontId="2" fillId="0" borderId="8" xfId="0" applyFont="1" applyBorder="1"/>
    <xf numFmtId="0" fontId="2" fillId="0" borderId="9" xfId="0" applyFont="1" applyBorder="1"/>
    <xf numFmtId="2" fontId="8" fillId="3" borderId="0" xfId="0" applyNumberFormat="1" applyFont="1" applyFill="1" applyAlignment="1">
      <alignment horizontal="left" wrapText="1"/>
    </xf>
    <xf numFmtId="0" fontId="0" fillId="0" borderId="0" xfId="0" applyAlignment="1">
      <alignment horizontal="left" wrapText="1"/>
    </xf>
    <xf numFmtId="0" fontId="2" fillId="0" borderId="0" xfId="0" applyFont="1" applyAlignment="1">
      <alignment wrapText="1"/>
    </xf>
    <xf numFmtId="0" fontId="10" fillId="0" borderId="6" xfId="2" applyFont="1" applyBorder="1" applyAlignment="1">
      <alignment vertical="top" wrapText="1"/>
    </xf>
    <xf numFmtId="2" fontId="11" fillId="0" borderId="7" xfId="2" applyNumberFormat="1" applyFont="1" applyBorder="1" applyAlignment="1">
      <alignment vertical="top"/>
    </xf>
    <xf numFmtId="2" fontId="11" fillId="0" borderId="0" xfId="2" applyNumberFormat="1" applyFont="1" applyAlignment="1">
      <alignment vertical="top"/>
    </xf>
    <xf numFmtId="3" fontId="2" fillId="0" borderId="0" xfId="0" applyNumberFormat="1" applyFont="1"/>
    <xf numFmtId="4" fontId="2" fillId="0" borderId="0" xfId="0" applyNumberFormat="1" applyFont="1"/>
    <xf numFmtId="164" fontId="2" fillId="0" borderId="0" xfId="1" applyNumberFormat="1" applyFont="1"/>
    <xf numFmtId="3" fontId="8" fillId="0" borderId="0" xfId="0" applyNumberFormat="1" applyFont="1"/>
    <xf numFmtId="10" fontId="2" fillId="0" borderId="0" xfId="0" applyNumberFormat="1" applyFont="1"/>
    <xf numFmtId="0" fontId="10" fillId="0" borderId="10" xfId="2" applyFont="1" applyBorder="1" applyAlignment="1">
      <alignment vertical="top" wrapText="1"/>
    </xf>
    <xf numFmtId="0" fontId="10" fillId="0" borderId="11" xfId="2" applyFont="1" applyBorder="1" applyAlignment="1">
      <alignment vertical="top" wrapText="1"/>
    </xf>
    <xf numFmtId="2" fontId="11" fillId="0" borderId="3" xfId="2" applyNumberFormat="1" applyFont="1" applyBorder="1" applyAlignment="1">
      <alignment vertical="top"/>
    </xf>
    <xf numFmtId="2" fontId="12" fillId="0" borderId="0" xfId="2" applyNumberFormat="1" applyFont="1" applyAlignment="1">
      <alignment vertical="top"/>
    </xf>
    <xf numFmtId="0" fontId="2" fillId="0" borderId="0" xfId="0" applyFont="1" applyAlignment="1">
      <alignment vertical="top" wrapText="1"/>
    </xf>
    <xf numFmtId="2" fontId="11" fillId="0" borderId="8" xfId="2" applyNumberFormat="1" applyFont="1" applyBorder="1" applyAlignment="1">
      <alignment vertical="top"/>
    </xf>
    <xf numFmtId="3" fontId="9" fillId="0" borderId="0" xfId="0" applyNumberFormat="1" applyFont="1"/>
    <xf numFmtId="164" fontId="11" fillId="0" borderId="1" xfId="1" applyNumberFormat="1" applyFont="1" applyFill="1" applyBorder="1" applyAlignment="1">
      <alignment vertical="top"/>
    </xf>
    <xf numFmtId="164" fontId="11" fillId="0" borderId="7" xfId="1" applyNumberFormat="1" applyFont="1" applyFill="1" applyBorder="1" applyAlignment="1">
      <alignment vertical="top"/>
    </xf>
    <xf numFmtId="0" fontId="7" fillId="0" borderId="6" xfId="0" applyFont="1" applyBorder="1"/>
    <xf numFmtId="3" fontId="11" fillId="0" borderId="7" xfId="2" applyNumberFormat="1" applyFont="1" applyBorder="1" applyAlignment="1">
      <alignment vertical="top"/>
    </xf>
    <xf numFmtId="0" fontId="13" fillId="0" borderId="6" xfId="2" applyFont="1" applyBorder="1" applyAlignment="1">
      <alignment vertical="top" wrapText="1"/>
    </xf>
    <xf numFmtId="3" fontId="9" fillId="0" borderId="12" xfId="0" applyNumberFormat="1" applyFont="1" applyBorder="1"/>
    <xf numFmtId="0" fontId="8" fillId="0" borderId="0" xfId="0" applyFont="1"/>
    <xf numFmtId="164" fontId="8" fillId="0" borderId="0" xfId="1" applyNumberFormat="1" applyFont="1"/>
    <xf numFmtId="10" fontId="0" fillId="0" borderId="0" xfId="1" applyNumberFormat="1" applyFont="1" applyAlignment="1">
      <alignment wrapText="1"/>
    </xf>
    <xf numFmtId="9" fontId="0" fillId="0" borderId="0" xfId="1" applyFont="1" applyAlignment="1">
      <alignment wrapText="1"/>
    </xf>
    <xf numFmtId="2" fontId="11" fillId="0" borderId="13" xfId="2" applyNumberFormat="1" applyFont="1" applyBorder="1" applyAlignment="1">
      <alignment vertical="top"/>
    </xf>
    <xf numFmtId="167" fontId="2" fillId="0" borderId="0" xfId="0" applyNumberFormat="1" applyFont="1"/>
    <xf numFmtId="164" fontId="11" fillId="0" borderId="5" xfId="1" applyNumberFormat="1" applyFont="1" applyFill="1" applyBorder="1" applyAlignment="1">
      <alignment vertical="top"/>
    </xf>
    <xf numFmtId="166" fontId="0" fillId="0" borderId="0" xfId="1" applyNumberFormat="1" applyFont="1"/>
    <xf numFmtId="0" fontId="12" fillId="0" borderId="10" xfId="2" applyFont="1" applyBorder="1" applyAlignment="1">
      <alignment vertical="top" wrapText="1"/>
    </xf>
    <xf numFmtId="164" fontId="0" fillId="0" borderId="0" xfId="1" applyNumberFormat="1" applyFont="1" applyFill="1"/>
    <xf numFmtId="0" fontId="30" fillId="0" borderId="6" xfId="0" applyFont="1" applyBorder="1"/>
    <xf numFmtId="0" fontId="7" fillId="0" borderId="2" xfId="0" applyFont="1" applyBorder="1" applyAlignment="1">
      <alignment wrapText="1"/>
    </xf>
    <xf numFmtId="0" fontId="7" fillId="0" borderId="6" xfId="0" applyFont="1" applyBorder="1" applyAlignment="1">
      <alignment wrapText="1"/>
    </xf>
    <xf numFmtId="0" fontId="31" fillId="0" borderId="0" xfId="0" applyFont="1"/>
    <xf numFmtId="2" fontId="31" fillId="0" borderId="0" xfId="0" applyNumberFormat="1" applyFont="1"/>
    <xf numFmtId="164" fontId="31" fillId="0" borderId="0" xfId="1" applyNumberFormat="1" applyFont="1"/>
    <xf numFmtId="164" fontId="31" fillId="0" borderId="0" xfId="0" applyNumberFormat="1" applyFont="1"/>
    <xf numFmtId="166" fontId="31" fillId="0" borderId="0" xfId="1" applyNumberFormat="1" applyFont="1"/>
    <xf numFmtId="49" fontId="31" fillId="0" borderId="0" xfId="0" applyNumberFormat="1" applyFont="1"/>
    <xf numFmtId="1" fontId="31" fillId="0" borderId="0" xfId="0" applyNumberFormat="1" applyFont="1"/>
    <xf numFmtId="0" fontId="29" fillId="0" borderId="0" xfId="0" applyFont="1" applyAlignment="1">
      <alignment wrapText="1"/>
    </xf>
    <xf numFmtId="10" fontId="29" fillId="0" borderId="0" xfId="1" applyNumberFormat="1" applyFont="1" applyAlignment="1">
      <alignment wrapText="1"/>
    </xf>
    <xf numFmtId="2" fontId="29" fillId="0" borderId="0" xfId="0" applyNumberFormat="1"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D73064B6-9845-438D-B527-86797352EE2F}"/>
    <cellStyle name="Normal 2 2" xfId="2" xr:uid="{4B36764B-14F8-4213-BB9F-B4D1C538BAF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75">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164" formatCode="0.0%"/>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strike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font>
        <strike val="0"/>
        <outline val="0"/>
        <shadow val="0"/>
        <u val="none"/>
        <vertAlign val="baseline"/>
        <sz val="11"/>
        <color auto="1"/>
        <name val="Calibri"/>
        <family val="2"/>
        <scheme val="minor"/>
      </font>
      <numFmt numFmtId="1" formatCode="0"/>
    </dxf>
    <dxf>
      <font>
        <strike val="0"/>
        <outline val="0"/>
        <shadow val="0"/>
        <u val="none"/>
        <vertAlign val="baseline"/>
        <sz val="11"/>
        <color auto="1"/>
        <name val="Calibri"/>
        <family val="2"/>
        <scheme val="minor"/>
      </font>
      <numFmt numFmtId="30" formatCode="@"/>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font>
        <strike val="0"/>
        <outline val="0"/>
        <shadow val="0"/>
        <u val="none"/>
        <vertAlign val="baseline"/>
        <sz val="11"/>
        <color auto="1"/>
        <name val="Calibri"/>
        <family val="2"/>
        <scheme val="minor"/>
      </font>
      <numFmt numFmtId="166" formatCode="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strike val="0"/>
        <outline val="0"/>
        <shadow val="0"/>
        <u val="none"/>
        <vertAlign val="baseline"/>
        <sz val="11"/>
        <color auto="1"/>
        <name val="Calibri"/>
        <family val="2"/>
        <scheme val="minor"/>
      </font>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164" formatCode="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164" formatCode="0.0%"/>
      <fill>
        <patternFill patternType="none">
          <fgColor indexed="64"/>
          <bgColor auto="1"/>
        </patternFill>
      </fill>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164" formatCode="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numFmt numFmtId="2" formatCode="0.0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1485529</xdr:colOff>
      <xdr:row>0</xdr:row>
      <xdr:rowOff>78440</xdr:rowOff>
    </xdr:from>
    <xdr:to>
      <xdr:col>6</xdr:col>
      <xdr:colOff>1090706</xdr:colOff>
      <xdr:row>0</xdr:row>
      <xdr:rowOff>1306231</xdr:rowOff>
    </xdr:to>
    <xdr:sp macro="" textlink="">
      <xdr:nvSpPr>
        <xdr:cNvPr id="2" name="TextBox 1">
          <a:extLst>
            <a:ext uri="{FF2B5EF4-FFF2-40B4-BE49-F238E27FC236}">
              <a16:creationId xmlns:a16="http://schemas.microsoft.com/office/drawing/2014/main" id="{7B0E5CC1-FF7D-4D02-8FBC-A2239AFF878C}"/>
            </a:ext>
          </a:extLst>
        </xdr:cNvPr>
        <xdr:cNvSpPr txBox="1"/>
      </xdr:nvSpPr>
      <xdr:spPr>
        <a:xfrm>
          <a:off x="6319000" y="78440"/>
          <a:ext cx="5932765" cy="122779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HPRD</a:t>
          </a:r>
          <a:r>
            <a:rPr lang="en-US" sz="1100" b="0" baseline="0"/>
            <a:t> (Hours Per Resident Day) is calculated by dividing a nursing home's daily staff hours by its MDS census. </a:t>
          </a:r>
          <a:r>
            <a:rPr lang="en-US" sz="1100" b="0" i="1" baseline="0"/>
            <a:t>Example: A nursing home averaging 300 total nurse staff hours and 100 residents per day would have a 3.0 Total Nurse Staff HPRD (300/100 = 3.0).</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a:t>
          </a:r>
          <a:r>
            <a:rPr lang="en-US" sz="1100" b="0" baseline="0">
              <a:solidFill>
                <a:schemeClr val="dk1"/>
              </a:solidFill>
              <a:effectLst/>
              <a:latin typeface="+mn-lt"/>
              <a:ea typeface="+mn-ea"/>
              <a:cs typeface="+mn-cs"/>
            </a:rPr>
            <a:t> the nursing home's average daily staff hours in a given category for the quarter. </a:t>
          </a:r>
          <a:r>
            <a:rPr lang="en-US" sz="1100" b="0" i="1" baseline="0">
              <a:solidFill>
                <a:schemeClr val="dk1"/>
              </a:solidFill>
              <a:effectLst/>
              <a:latin typeface="+mn-lt"/>
              <a:ea typeface="+mn-ea"/>
              <a:cs typeface="+mn-cs"/>
            </a:rPr>
            <a:t>Example: A nursing home with 22.5 RN care staff hours provides 22.5 RN care staff hours per day. </a:t>
          </a:r>
          <a:endParaRPr lang="en-US">
            <a:effectLst/>
          </a:endParaRPr>
        </a:p>
        <a:p>
          <a:endParaRPr lang="en-US" sz="1100" b="0" i="1" baseline="0"/>
        </a:p>
      </xdr:txBody>
    </xdr:sp>
    <xdr:clientData/>
  </xdr:twoCellAnchor>
  <xdr:twoCellAnchor editAs="oneCell">
    <xdr:from>
      <xdr:col>57</xdr:col>
      <xdr:colOff>18676</xdr:colOff>
      <xdr:row>0</xdr:row>
      <xdr:rowOff>676649</xdr:rowOff>
    </xdr:from>
    <xdr:to>
      <xdr:col>60</xdr:col>
      <xdr:colOff>1411941</xdr:colOff>
      <xdr:row>35</xdr:row>
      <xdr:rowOff>83297</xdr:rowOff>
    </xdr:to>
    <xdr:sp macro="" textlink="">
      <xdr:nvSpPr>
        <xdr:cNvPr id="5" name="TextBox 4">
          <a:extLst>
            <a:ext uri="{FF2B5EF4-FFF2-40B4-BE49-F238E27FC236}">
              <a16:creationId xmlns:a16="http://schemas.microsoft.com/office/drawing/2014/main" id="{90BBD8B8-FB9F-4F6F-9B95-5DFA3D1822D6}"/>
            </a:ext>
          </a:extLst>
        </xdr:cNvPr>
        <xdr:cNvSpPr txBox="1"/>
      </xdr:nvSpPr>
      <xdr:spPr>
        <a:xfrm>
          <a:off x="25366382" y="676649"/>
          <a:ext cx="6928971" cy="791826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xdr:from>
      <xdr:col>30</xdr:col>
      <xdr:colOff>1075765</xdr:colOff>
      <xdr:row>0</xdr:row>
      <xdr:rowOff>87965</xdr:rowOff>
    </xdr:from>
    <xdr:to>
      <xdr:col>55</xdr:col>
      <xdr:colOff>598768</xdr:colOff>
      <xdr:row>0</xdr:row>
      <xdr:rowOff>1286994</xdr:rowOff>
    </xdr:to>
    <xdr:sp macro="" textlink="">
      <xdr:nvSpPr>
        <xdr:cNvPr id="8" name="TextBox 7">
          <a:extLst>
            <a:ext uri="{FF2B5EF4-FFF2-40B4-BE49-F238E27FC236}">
              <a16:creationId xmlns:a16="http://schemas.microsoft.com/office/drawing/2014/main" id="{16AB3640-4AE6-409E-B633-297E7BF08FB7}"/>
            </a:ext>
          </a:extLst>
        </xdr:cNvPr>
        <xdr:cNvSpPr txBox="1"/>
      </xdr:nvSpPr>
      <xdr:spPr>
        <a:xfrm>
          <a:off x="17727706" y="87965"/>
          <a:ext cx="2458944" cy="1199029"/>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Percent Contract Hours: </a:t>
          </a:r>
          <a:r>
            <a:rPr lang="en-US" sz="1100" b="0" i="0" baseline="0">
              <a:solidFill>
                <a:schemeClr val="dk1"/>
              </a:solidFill>
              <a:effectLst/>
              <a:latin typeface="+mn-lt"/>
              <a:ea typeface="+mn-ea"/>
              <a:cs typeface="+mn-cs"/>
            </a:rPr>
            <a:t>percentage of a nursing home's total staff hours belonging to contract staff. </a:t>
          </a:r>
          <a:r>
            <a:rPr lang="en-US" sz="1100" b="0" i="1" baseline="0">
              <a:solidFill>
                <a:schemeClr val="dk1"/>
              </a:solidFill>
              <a:effectLst/>
              <a:latin typeface="+mn-lt"/>
              <a:ea typeface="+mn-ea"/>
              <a:cs typeface="+mn-cs"/>
            </a:rPr>
            <a:t>Example: A nursing home averaging 100 total nurse hours, including 40 contract staff hours, has 40% contract staffing.</a:t>
          </a:r>
          <a:endParaRPr lang="en-US" b="0" i="0">
            <a:effectLst/>
          </a:endParaRPr>
        </a:p>
        <a:p>
          <a:endParaRPr lang="en-US" sz="1100" b="0" i="1"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18</xdr:row>
      <xdr:rowOff>170662</xdr:rowOff>
    </xdr:from>
    <xdr:to>
      <xdr:col>4</xdr:col>
      <xdr:colOff>1190626</xdr:colOff>
      <xdr:row>59</xdr:row>
      <xdr:rowOff>39695</xdr:rowOff>
    </xdr:to>
    <xdr:sp macro="" textlink="">
      <xdr:nvSpPr>
        <xdr:cNvPr id="2" name="TextBox 1">
          <a:extLst>
            <a:ext uri="{FF2B5EF4-FFF2-40B4-BE49-F238E27FC236}">
              <a16:creationId xmlns:a16="http://schemas.microsoft.com/office/drawing/2014/main" id="{BA7ADAF7-8EE1-4CCC-B84B-0DA35C676E82}"/>
            </a:ext>
          </a:extLst>
        </xdr:cNvPr>
        <xdr:cNvSpPr txBox="1"/>
      </xdr:nvSpPr>
      <xdr:spPr>
        <a:xfrm>
          <a:off x="244475" y="4504537"/>
          <a:ext cx="7153276" cy="771128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275317</xdr:colOff>
      <xdr:row>1</xdr:row>
      <xdr:rowOff>30388</xdr:rowOff>
    </xdr:from>
    <xdr:to>
      <xdr:col>0</xdr:col>
      <xdr:colOff>6601278</xdr:colOff>
      <xdr:row>42</xdr:row>
      <xdr:rowOff>204106</xdr:rowOff>
    </xdr:to>
    <xdr:sp macro="" textlink="">
      <xdr:nvSpPr>
        <xdr:cNvPr id="6" name="TextBox 1">
          <a:extLst>
            <a:ext uri="{FF2B5EF4-FFF2-40B4-BE49-F238E27FC236}">
              <a16:creationId xmlns:a16="http://schemas.microsoft.com/office/drawing/2014/main" id="{18ADF708-DF6C-49DD-BB5D-7297976C4C31}"/>
            </a:ext>
          </a:extLst>
        </xdr:cNvPr>
        <xdr:cNvSpPr txBox="1"/>
      </xdr:nvSpPr>
      <xdr:spPr>
        <a:xfrm>
          <a:off x="275317" y="234495"/>
          <a:ext cx="6325961" cy="873261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xdr:from>
      <xdr:col>0</xdr:col>
      <xdr:colOff>6994070</xdr:colOff>
      <xdr:row>1</xdr:row>
      <xdr:rowOff>1</xdr:rowOff>
    </xdr:from>
    <xdr:to>
      <xdr:col>1</xdr:col>
      <xdr:colOff>6721928</xdr:colOff>
      <xdr:row>16</xdr:row>
      <xdr:rowOff>89647</xdr:rowOff>
    </xdr:to>
    <xdr:sp macro="" textlink="">
      <xdr:nvSpPr>
        <xdr:cNvPr id="3" name="TextBox 2">
          <a:extLst>
            <a:ext uri="{FF2B5EF4-FFF2-40B4-BE49-F238E27FC236}">
              <a16:creationId xmlns:a16="http://schemas.microsoft.com/office/drawing/2014/main" id="{5D4A3100-CDCA-4715-8935-600E9798D94E}"/>
            </a:ext>
          </a:extLst>
        </xdr:cNvPr>
        <xdr:cNvSpPr txBox="1"/>
      </xdr:nvSpPr>
      <xdr:spPr>
        <a:xfrm>
          <a:off x="6994070" y="201707"/>
          <a:ext cx="6731534" cy="320488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Notes on Expected Staffing Metric</a:t>
          </a:r>
          <a:endParaRPr lang="en-US" sz="16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Starting in Q3 2024, LTCCC’s staffing reports incorporate </a:t>
          </a:r>
          <a:r>
            <a:rPr lang="en-US" sz="1100" i="1">
              <a:solidFill>
                <a:schemeClr val="dk1"/>
              </a:solidFill>
              <a:effectLst/>
              <a:latin typeface="+mn-lt"/>
              <a:ea typeface="+mn-ea"/>
              <a:cs typeface="+mn-cs"/>
            </a:rPr>
            <a:t>Expected Staffing Ratios</a:t>
          </a:r>
          <a:r>
            <a:rPr lang="en-US" sz="1100">
              <a:solidFill>
                <a:schemeClr val="dk1"/>
              </a:solidFill>
              <a:effectLst/>
              <a:latin typeface="+mn-lt"/>
              <a:ea typeface="+mn-ea"/>
              <a:cs typeface="+mn-cs"/>
            </a:rPr>
            <a:t>, calculated using each facility’s </a:t>
          </a:r>
          <a:r>
            <a:rPr lang="en-US" sz="1100" b="1">
              <a:solidFill>
                <a:schemeClr val="dk1"/>
              </a:solidFill>
              <a:effectLst/>
              <a:latin typeface="+mn-lt"/>
              <a:ea typeface="+mn-ea"/>
              <a:cs typeface="+mn-cs"/>
            </a:rPr>
            <a:t>CMS Nursing Case-Mix Index (CMI)</a:t>
          </a:r>
          <a:r>
            <a:rPr lang="en-US" sz="1100">
              <a:solidFill>
                <a:schemeClr val="dk1"/>
              </a:solidFill>
              <a:effectLst/>
              <a:latin typeface="+mn-lt"/>
              <a:ea typeface="+mn-ea"/>
              <a:cs typeface="+mn-cs"/>
            </a:rPr>
            <a:t>. These expected values reflect the staffing needed based on resident acuity.</a:t>
          </a: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Expected </a:t>
          </a:r>
          <a:r>
            <a:rPr lang="en-US" sz="1100" b="1" i="1">
              <a:solidFill>
                <a:schemeClr val="dk1"/>
              </a:solidFill>
              <a:effectLst/>
              <a:latin typeface="+mn-lt"/>
              <a:ea typeface="+mn-ea"/>
              <a:cs typeface="+mn-cs"/>
            </a:rPr>
            <a:t>Total Nurse Staff</a:t>
          </a:r>
          <a:r>
            <a:rPr lang="en-US" sz="1100" i="1">
              <a:solidFill>
                <a:schemeClr val="dk1"/>
              </a:solidFill>
              <a:effectLst/>
              <a:latin typeface="+mn-lt"/>
              <a:ea typeface="+mn-ea"/>
              <a:cs typeface="+mn-cs"/>
            </a:rPr>
            <a:t> includes all reported licensed nursing and nurse aide hours.</a:t>
          </a:r>
        </a:p>
        <a:p>
          <a:pPr lvl="0"/>
          <a:r>
            <a:rPr lang="en-US" sz="1100" b="1" i="1">
              <a:solidFill>
                <a:schemeClr val="dk1"/>
              </a:solidFill>
              <a:effectLst/>
              <a:latin typeface="+mn-lt"/>
              <a:ea typeface="+mn-ea"/>
              <a:cs typeface="+mn-cs"/>
            </a:rPr>
            <a:t>Expected</a:t>
          </a:r>
          <a:r>
            <a:rPr lang="en-US" sz="1100" b="1" i="1" baseline="0">
              <a:solidFill>
                <a:schemeClr val="dk1"/>
              </a:solidFill>
              <a:effectLst/>
              <a:latin typeface="+mn-lt"/>
              <a:ea typeface="+mn-ea"/>
              <a:cs typeface="+mn-cs"/>
            </a:rPr>
            <a:t> Total</a:t>
          </a:r>
          <a:r>
            <a:rPr lang="en-US" sz="1100" b="1" i="1">
              <a:solidFill>
                <a:schemeClr val="dk1"/>
              </a:solidFill>
              <a:effectLst/>
              <a:latin typeface="+mn-lt"/>
              <a:ea typeface="+mn-ea"/>
              <a:cs typeface="+mn-cs"/>
            </a:rPr>
            <a:t> RN</a:t>
          </a:r>
          <a:r>
            <a:rPr lang="en-US" sz="1100" i="1">
              <a:solidFill>
                <a:schemeClr val="dk1"/>
              </a:solidFill>
              <a:effectLst/>
              <a:latin typeface="+mn-lt"/>
              <a:ea typeface="+mn-ea"/>
              <a:cs typeface="+mn-cs"/>
            </a:rPr>
            <a:t> includes RN, RN Admin, and DON.</a:t>
          </a:r>
        </a:p>
        <a:p>
          <a:pPr lvl="0"/>
          <a:r>
            <a:rPr lang="en-US" sz="1100" b="1" i="1">
              <a:solidFill>
                <a:schemeClr val="dk1"/>
              </a:solidFill>
              <a:effectLst/>
              <a:latin typeface="+mn-lt"/>
              <a:ea typeface="+mn-ea"/>
              <a:cs typeface="+mn-cs"/>
            </a:rPr>
            <a:t>Expected Nurse Aide</a:t>
          </a:r>
          <a:r>
            <a:rPr lang="en-US" sz="1100" i="1">
              <a:solidFill>
                <a:schemeClr val="dk1"/>
              </a:solidFill>
              <a:effectLst/>
              <a:latin typeface="+mn-lt"/>
              <a:ea typeface="+mn-ea"/>
              <a:cs typeface="+mn-cs"/>
            </a:rPr>
            <a:t> includes CNA, Med Aide/Tech, and NA TR.</a:t>
          </a: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About CMI (Case-Mix Index):</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t>
          </a:r>
          <a:r>
            <a:rPr lang="en-US" sz="1100" b="1">
              <a:solidFill>
                <a:schemeClr val="dk1"/>
              </a:solidFill>
              <a:effectLst/>
              <a:latin typeface="+mn-lt"/>
              <a:ea typeface="+mn-ea"/>
              <a:cs typeface="+mn-cs"/>
            </a:rPr>
            <a:t>Nursing Case-Mix Index (CMI)</a:t>
          </a:r>
          <a:r>
            <a:rPr lang="en-US" sz="1100">
              <a:solidFill>
                <a:schemeClr val="dk1"/>
              </a:solidFill>
              <a:effectLst/>
              <a:latin typeface="+mn-lt"/>
              <a:ea typeface="+mn-ea"/>
              <a:cs typeface="+mn-cs"/>
            </a:rPr>
            <a:t> is based on MDS assessments and reflects clinical complexity (e.g., ADL deficits, behavioral needs, medical conditions).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CMI is obtained from the </a:t>
          </a:r>
          <a:r>
            <a:rPr lang="en-US" sz="1100" u="sng">
              <a:solidFill>
                <a:schemeClr val="dk1"/>
              </a:solidFill>
              <a:effectLst/>
              <a:latin typeface="+mn-lt"/>
              <a:ea typeface="+mn-ea"/>
              <a:cs typeface="+mn-cs"/>
              <a:hlinkClick xmlns:r="http://schemas.openxmlformats.org/officeDocument/2006/relationships" r:id=""/>
            </a:rPr>
            <a:t>CMS Provider Information dataset</a:t>
          </a:r>
          <a:r>
            <a:rPr lang="en-US" sz="1100">
              <a:solidFill>
                <a:schemeClr val="dk1"/>
              </a:solidFill>
              <a:effectLst/>
              <a:latin typeface="+mn-lt"/>
              <a:ea typeface="+mn-ea"/>
              <a:cs typeface="+mn-cs"/>
            </a:rPr>
            <a:t> and merged with Payroll-Based Journal (PBJ) staffing data.</a:t>
          </a: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Note:</a:t>
          </a:r>
          <a:r>
            <a:rPr lang="en-US" sz="1100">
              <a:solidFill>
                <a:schemeClr val="dk1"/>
              </a:solidFill>
              <a:effectLst/>
              <a:latin typeface="+mn-lt"/>
              <a:ea typeface="+mn-ea"/>
              <a:cs typeface="+mn-cs"/>
            </a:rPr>
            <a:t> All </a:t>
          </a:r>
          <a:r>
            <a:rPr lang="en-US" sz="1100" i="1">
              <a:solidFill>
                <a:schemeClr val="dk1"/>
              </a:solidFill>
              <a:effectLst/>
              <a:latin typeface="+mn-lt"/>
              <a:ea typeface="+mn-ea"/>
              <a:cs typeface="+mn-cs"/>
            </a:rPr>
            <a:t>state</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regional</a:t>
          </a:r>
          <a:r>
            <a:rPr lang="en-US" sz="1100">
              <a:solidFill>
                <a:schemeClr val="dk1"/>
              </a:solidFill>
              <a:effectLst/>
              <a:latin typeface="+mn-lt"/>
              <a:ea typeface="+mn-ea"/>
              <a:cs typeface="+mn-cs"/>
            </a:rPr>
            <a:t>, and </a:t>
          </a:r>
          <a:r>
            <a:rPr lang="en-US" sz="1100" i="1">
              <a:solidFill>
                <a:schemeClr val="dk1"/>
              </a:solidFill>
              <a:effectLst/>
              <a:latin typeface="+mn-lt"/>
              <a:ea typeface="+mn-ea"/>
              <a:cs typeface="+mn-cs"/>
            </a:rPr>
            <a:t>federal</a:t>
          </a:r>
          <a:r>
            <a:rPr lang="en-US" sz="1100">
              <a:solidFill>
                <a:schemeClr val="dk1"/>
              </a:solidFill>
              <a:effectLst/>
              <a:latin typeface="+mn-lt"/>
              <a:ea typeface="+mn-ea"/>
              <a:cs typeface="+mn-cs"/>
            </a:rPr>
            <a:t> calculations for </a:t>
          </a:r>
          <a:r>
            <a:rPr lang="en-US" sz="1100" b="1">
              <a:solidFill>
                <a:schemeClr val="dk1"/>
              </a:solidFill>
              <a:effectLst/>
              <a:latin typeface="+mn-lt"/>
              <a:ea typeface="+mn-ea"/>
              <a:cs typeface="+mn-cs"/>
            </a:rPr>
            <a:t>expected staffing and deviation</a:t>
          </a:r>
          <a:r>
            <a:rPr lang="en-US" sz="1100">
              <a:solidFill>
                <a:schemeClr val="dk1"/>
              </a:solidFill>
              <a:effectLst/>
              <a:latin typeface="+mn-lt"/>
              <a:ea typeface="+mn-ea"/>
              <a:cs typeface="+mn-cs"/>
            </a:rPr>
            <a:t> exclude facilities that did not report a valid Case-Mix Index (CMI).</a:t>
          </a:r>
        </a:p>
      </xdr:txBody>
    </xdr:sp>
    <xdr:clientData/>
  </xdr:twoCellAnchor>
  <xdr:twoCellAnchor>
    <xdr:from>
      <xdr:col>0</xdr:col>
      <xdr:colOff>6994070</xdr:colOff>
      <xdr:row>1</xdr:row>
      <xdr:rowOff>1</xdr:rowOff>
    </xdr:from>
    <xdr:to>
      <xdr:col>1</xdr:col>
      <xdr:colOff>6772741</xdr:colOff>
      <xdr:row>19</xdr:row>
      <xdr:rowOff>1</xdr:rowOff>
    </xdr:to>
    <xdr:sp macro="" textlink="">
      <xdr:nvSpPr>
        <xdr:cNvPr id="4" name="TextBox 3">
          <a:extLst>
            <a:ext uri="{FF2B5EF4-FFF2-40B4-BE49-F238E27FC236}">
              <a16:creationId xmlns:a16="http://schemas.microsoft.com/office/drawing/2014/main" id="{462321D8-66A8-4471-AAC2-75DF16D1856B}"/>
            </a:ext>
            <a:ext uri="{147F2762-F138-4A5C-976F-8EAC2B608ADB}">
              <a16:predDERef xmlns:a16="http://schemas.microsoft.com/office/drawing/2014/main" pred="{BA7ADAF7-8EE1-4CCC-B84B-0DA35C676E82}"/>
            </a:ext>
          </a:extLst>
        </xdr:cNvPr>
        <xdr:cNvSpPr txBox="1"/>
      </xdr:nvSpPr>
      <xdr:spPr>
        <a:xfrm>
          <a:off x="6994070" y="201707"/>
          <a:ext cx="6782347" cy="38100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dk1"/>
              </a:solidFill>
              <a:effectLst/>
              <a:latin typeface="+mn-lt"/>
              <a:ea typeface="+mn-ea"/>
              <a:cs typeface="+mn-cs"/>
            </a:rPr>
            <a:t>Notes on Expected Staffing Metric</a:t>
          </a:r>
          <a:endParaRPr lang="en-US" sz="16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b="0" i="0">
              <a:solidFill>
                <a:schemeClr val="dk1"/>
              </a:solidFill>
              <a:effectLst/>
              <a:latin typeface="+mn-lt"/>
              <a:ea typeface="+mn-ea"/>
              <a:cs typeface="+mn-cs"/>
            </a:rPr>
            <a:t>Starting in Q3 2024, LTCCC’s staffing reports incorporate </a:t>
          </a:r>
          <a:r>
            <a:rPr lang="en-US" sz="1100" b="0" i="1">
              <a:solidFill>
                <a:schemeClr val="dk1"/>
              </a:solidFill>
              <a:effectLst/>
              <a:latin typeface="+mn-lt"/>
              <a:ea typeface="+mn-ea"/>
              <a:cs typeface="+mn-cs"/>
            </a:rPr>
            <a:t>Expected Staffing Ratios</a:t>
          </a:r>
          <a:r>
            <a:rPr lang="en-US" sz="1100" b="0" i="0">
              <a:solidFill>
                <a:schemeClr val="dk1"/>
              </a:solidFill>
              <a:effectLst/>
              <a:latin typeface="+mn-lt"/>
              <a:ea typeface="+mn-ea"/>
              <a:cs typeface="+mn-cs"/>
            </a:rPr>
            <a:t>, calculated using each facility’s </a:t>
          </a:r>
          <a:r>
            <a:rPr lang="en-US" sz="1100" b="1" i="0">
              <a:solidFill>
                <a:schemeClr val="dk1"/>
              </a:solidFill>
              <a:effectLst/>
              <a:latin typeface="+mn-lt"/>
              <a:ea typeface="+mn-ea"/>
              <a:cs typeface="+mn-cs"/>
            </a:rPr>
            <a:t>CMS Nursing Case-Mix Index (CMI)</a:t>
          </a:r>
          <a:r>
            <a:rPr lang="en-US" sz="1100" b="0" i="0">
              <a:solidFill>
                <a:schemeClr val="dk1"/>
              </a:solidFill>
              <a:effectLst/>
              <a:latin typeface="+mn-lt"/>
              <a:ea typeface="+mn-ea"/>
              <a:cs typeface="+mn-cs"/>
            </a:rPr>
            <a:t>. These expected values reflect the staffing needed based on resident acuity, as identified by the facility. The methodology was developed by experts and reported on in the </a:t>
          </a:r>
          <a:r>
            <a:rPr lang="en-US" sz="1100" b="0" i="1">
              <a:solidFill>
                <a:schemeClr val="dk1"/>
              </a:solidFill>
              <a:effectLst/>
              <a:latin typeface="+mn-lt"/>
              <a:ea typeface="+mn-ea"/>
              <a:cs typeface="+mn-cs"/>
            </a:rPr>
            <a:t>Journal of the American Geriatrics Society </a:t>
          </a:r>
          <a:r>
            <a:rPr lang="en-US" sz="1100" b="0" i="0">
              <a:solidFill>
                <a:schemeClr val="dk1"/>
              </a:solidFill>
              <a:effectLst/>
              <a:latin typeface="+mn-lt"/>
              <a:ea typeface="+mn-ea"/>
              <a:cs typeface="+mn-cs"/>
            </a:rPr>
            <a:t>article, “Nursing Home Guide to Adjusting Nurse Staffing for Resident Case-Mix." </a:t>
          </a:r>
        </a:p>
        <a:p>
          <a:r>
            <a:rPr lang="en-US" sz="1100" b="0" i="0">
              <a:solidFill>
                <a:schemeClr val="dk1"/>
              </a:solidFill>
              <a:effectLst/>
              <a:latin typeface="+mn-lt"/>
              <a:ea typeface="+mn-ea"/>
              <a:cs typeface="+mn-cs"/>
            </a:rPr>
            <a:t>Visit </a:t>
          </a:r>
          <a:r>
            <a:rPr lang="en-US" sz="1100" b="0" i="0" u="sng">
              <a:solidFill>
                <a:schemeClr val="dk1"/>
              </a:solidFill>
              <a:effectLst/>
              <a:latin typeface="+mn-lt"/>
              <a:ea typeface="+mn-ea"/>
              <a:cs typeface="+mn-cs"/>
              <a:hlinkClick xmlns:r="http://schemas.openxmlformats.org/officeDocument/2006/relationships" r:id=""/>
            </a:rPr>
            <a:t>https://nursinghome411.org/nurse-rating-methodology/</a:t>
          </a:r>
          <a:r>
            <a:rPr lang="en-US" sz="1100" b="0" i="0">
              <a:solidFill>
                <a:schemeClr val="dk1"/>
              </a:solidFill>
              <a:effectLst/>
              <a:latin typeface="+mn-lt"/>
              <a:ea typeface="+mn-ea"/>
              <a:cs typeface="+mn-cs"/>
            </a:rPr>
            <a:t> for a summary of the methodology. The article is available at </a:t>
          </a:r>
          <a:r>
            <a:rPr lang="en-US" sz="1100" b="0" i="0">
              <a:solidFill>
                <a:schemeClr val="dk1"/>
              </a:solidFill>
              <a:effectLst/>
              <a:latin typeface="+mn-lt"/>
              <a:ea typeface="+mn-ea"/>
              <a:cs typeface="+mn-cs"/>
              <a:hlinkClick xmlns:r="http://schemas.openxmlformats.org/officeDocument/2006/relationships" r:id=""/>
            </a:rPr>
            <a:t>https://doi.org/10.1111/jgs.19501</a:t>
          </a:r>
          <a:r>
            <a:rPr lang="en-US" sz="1100" b="0" i="0">
              <a:solidFill>
                <a:schemeClr val="dk1"/>
              </a:solidFill>
              <a:effectLst/>
              <a:latin typeface="+mn-lt"/>
              <a:ea typeface="+mn-ea"/>
              <a:cs typeface="+mn-cs"/>
            </a:rPr>
            <a:t>.</a:t>
          </a:r>
          <a:br>
            <a:rPr lang="en-US" sz="1100" b="1" i="0">
              <a:solidFill>
                <a:schemeClr val="dk1"/>
              </a:solidFill>
              <a:effectLst/>
              <a:latin typeface="+mn-lt"/>
              <a:ea typeface="+mn-ea"/>
              <a:cs typeface="+mn-cs"/>
            </a:rPr>
          </a:br>
          <a:br>
            <a:rPr lang="en-US" sz="1100" b="1" i="0">
              <a:solidFill>
                <a:schemeClr val="dk1"/>
              </a:solidFill>
              <a:effectLst/>
              <a:latin typeface="+mn-lt"/>
              <a:ea typeface="+mn-ea"/>
              <a:cs typeface="+mn-cs"/>
            </a:rPr>
          </a:br>
          <a:r>
            <a:rPr lang="en-US" sz="1100" b="1" i="0">
              <a:solidFill>
                <a:schemeClr val="dk1"/>
              </a:solidFill>
              <a:effectLst/>
              <a:latin typeface="+mn-lt"/>
              <a:ea typeface="+mn-ea"/>
              <a:cs typeface="+mn-cs"/>
            </a:rPr>
            <a:t>Expected </a:t>
          </a:r>
          <a:r>
            <a:rPr lang="en-US" sz="1100" b="1" i="1">
              <a:solidFill>
                <a:schemeClr val="dk1"/>
              </a:solidFill>
              <a:effectLst/>
              <a:latin typeface="+mn-lt"/>
              <a:ea typeface="+mn-ea"/>
              <a:cs typeface="+mn-cs"/>
            </a:rPr>
            <a:t>Total Nurse Staff</a:t>
          </a:r>
          <a:r>
            <a:rPr lang="en-US" sz="1100" b="0" i="1">
              <a:solidFill>
                <a:schemeClr val="dk1"/>
              </a:solidFill>
              <a:effectLst/>
              <a:latin typeface="+mn-lt"/>
              <a:ea typeface="+mn-ea"/>
              <a:cs typeface="+mn-cs"/>
            </a:rPr>
            <a:t> includes all reported licensed nursing and nurse aide hours.</a:t>
          </a:r>
          <a:endParaRPr lang="en-US" sz="1100" b="0" i="0">
            <a:solidFill>
              <a:schemeClr val="dk1"/>
            </a:solidFill>
            <a:effectLst/>
            <a:latin typeface="+mn-lt"/>
            <a:ea typeface="+mn-ea"/>
            <a:cs typeface="+mn-cs"/>
          </a:endParaRPr>
        </a:p>
        <a:p>
          <a:r>
            <a:rPr lang="en-US" sz="1100" b="1" i="1">
              <a:solidFill>
                <a:schemeClr val="dk1"/>
              </a:solidFill>
              <a:effectLst/>
              <a:latin typeface="+mn-lt"/>
              <a:ea typeface="+mn-ea"/>
              <a:cs typeface="+mn-cs"/>
            </a:rPr>
            <a:t>Expected Total RN</a:t>
          </a:r>
          <a:r>
            <a:rPr lang="en-US" sz="1100" b="0" i="1">
              <a:solidFill>
                <a:schemeClr val="dk1"/>
              </a:solidFill>
              <a:effectLst/>
              <a:latin typeface="+mn-lt"/>
              <a:ea typeface="+mn-ea"/>
              <a:cs typeface="+mn-cs"/>
            </a:rPr>
            <a:t> includes RN, RN Admin, and DON.</a:t>
          </a:r>
          <a:endParaRPr lang="en-US" sz="1100" b="0" i="0">
            <a:solidFill>
              <a:schemeClr val="dk1"/>
            </a:solidFill>
            <a:effectLst/>
            <a:latin typeface="+mn-lt"/>
            <a:ea typeface="+mn-ea"/>
            <a:cs typeface="+mn-cs"/>
          </a:endParaRPr>
        </a:p>
        <a:p>
          <a:r>
            <a:rPr lang="en-US" sz="1100" b="1" i="1">
              <a:solidFill>
                <a:schemeClr val="dk1"/>
              </a:solidFill>
              <a:effectLst/>
              <a:latin typeface="+mn-lt"/>
              <a:ea typeface="+mn-ea"/>
              <a:cs typeface="+mn-cs"/>
            </a:rPr>
            <a:t>Expected Nurse Aide</a:t>
          </a:r>
          <a:r>
            <a:rPr lang="en-US" sz="1100" b="0" i="1">
              <a:solidFill>
                <a:schemeClr val="dk1"/>
              </a:solidFill>
              <a:effectLst/>
              <a:latin typeface="+mn-lt"/>
              <a:ea typeface="+mn-ea"/>
              <a:cs typeface="+mn-cs"/>
            </a:rPr>
            <a:t> includes CNA, Med Aide/Tech, and NA TR.</a:t>
          </a:r>
          <a:endParaRPr lang="en-US" sz="1100" b="0" i="0">
            <a:solidFill>
              <a:schemeClr val="dk1"/>
            </a:solidFill>
            <a:effectLst/>
            <a:latin typeface="+mn-lt"/>
            <a:ea typeface="+mn-ea"/>
            <a:cs typeface="+mn-cs"/>
          </a:endParaRPr>
        </a:p>
        <a:p>
          <a:br>
            <a:rPr lang="en-US" sz="1100" b="1" i="0">
              <a:solidFill>
                <a:schemeClr val="dk1"/>
              </a:solidFill>
              <a:effectLst/>
              <a:latin typeface="+mn-lt"/>
              <a:ea typeface="+mn-ea"/>
              <a:cs typeface="+mn-cs"/>
            </a:rPr>
          </a:br>
          <a:r>
            <a:rPr lang="en-US" sz="1100" b="1" i="0">
              <a:solidFill>
                <a:schemeClr val="dk1"/>
              </a:solidFill>
              <a:effectLst/>
              <a:latin typeface="+mn-lt"/>
              <a:ea typeface="+mn-ea"/>
              <a:cs typeface="+mn-cs"/>
            </a:rPr>
            <a:t>About CMI (Case-Mix Index):</a:t>
          </a:r>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The </a:t>
          </a:r>
          <a:r>
            <a:rPr lang="en-US" sz="1100" b="1" i="0">
              <a:solidFill>
                <a:schemeClr val="dk1"/>
              </a:solidFill>
              <a:effectLst/>
              <a:latin typeface="+mn-lt"/>
              <a:ea typeface="+mn-ea"/>
              <a:cs typeface="+mn-cs"/>
            </a:rPr>
            <a:t>Nursing Case-Mix Index (CMI)</a:t>
          </a:r>
          <a:r>
            <a:rPr lang="en-US" sz="1100" b="0" i="0">
              <a:solidFill>
                <a:schemeClr val="dk1"/>
              </a:solidFill>
              <a:effectLst/>
              <a:latin typeface="+mn-lt"/>
              <a:ea typeface="+mn-ea"/>
              <a:cs typeface="+mn-cs"/>
            </a:rPr>
            <a:t> is based on MDS assessments and reflects clinical complexity (e.g., ADL deficits, behavioral needs, medical conditions). CMI is obtained from the </a:t>
          </a:r>
          <a:r>
            <a:rPr lang="en-US" sz="1100" b="0" i="0" u="sng">
              <a:solidFill>
                <a:schemeClr val="dk1"/>
              </a:solidFill>
              <a:effectLst/>
              <a:latin typeface="+mn-lt"/>
              <a:ea typeface="+mn-ea"/>
              <a:cs typeface="+mn-cs"/>
            </a:rPr>
            <a:t>CMS Provider Information dataset</a:t>
          </a:r>
          <a:r>
            <a:rPr lang="en-US" sz="1100" b="0" i="0">
              <a:solidFill>
                <a:schemeClr val="dk1"/>
              </a:solidFill>
              <a:effectLst/>
              <a:latin typeface="+mn-lt"/>
              <a:ea typeface="+mn-ea"/>
              <a:cs typeface="+mn-cs"/>
            </a:rPr>
            <a:t> and merged with Payroll-Based Journal (PBJ) staffing data.</a:t>
          </a:r>
        </a:p>
        <a:p>
          <a:br>
            <a:rPr lang="en-US" sz="1100" b="1" i="0">
              <a:solidFill>
                <a:schemeClr val="dk1"/>
              </a:solidFill>
              <a:effectLst/>
              <a:latin typeface="+mn-lt"/>
              <a:ea typeface="+mn-ea"/>
              <a:cs typeface="+mn-cs"/>
            </a:rPr>
          </a:br>
          <a:r>
            <a:rPr lang="en-US" sz="1100" b="1" i="0">
              <a:solidFill>
                <a:schemeClr val="dk1"/>
              </a:solidFill>
              <a:effectLst/>
              <a:latin typeface="+mn-lt"/>
              <a:ea typeface="+mn-ea"/>
              <a:cs typeface="+mn-cs"/>
            </a:rPr>
            <a:t>Note:</a:t>
          </a:r>
          <a:r>
            <a:rPr lang="en-US" sz="1100" b="0" i="0">
              <a:solidFill>
                <a:schemeClr val="dk1"/>
              </a:solidFill>
              <a:effectLst/>
              <a:latin typeface="+mn-lt"/>
              <a:ea typeface="+mn-ea"/>
              <a:cs typeface="+mn-cs"/>
            </a:rPr>
            <a:t> All </a:t>
          </a:r>
          <a:r>
            <a:rPr lang="en-US" sz="1100" b="0" i="1">
              <a:solidFill>
                <a:schemeClr val="dk1"/>
              </a:solidFill>
              <a:effectLst/>
              <a:latin typeface="+mn-lt"/>
              <a:ea typeface="+mn-ea"/>
              <a:cs typeface="+mn-cs"/>
            </a:rPr>
            <a:t>state</a:t>
          </a:r>
          <a:r>
            <a:rPr lang="en-US" sz="1100" b="0" i="0">
              <a:solidFill>
                <a:schemeClr val="dk1"/>
              </a:solidFill>
              <a:effectLst/>
              <a:latin typeface="+mn-lt"/>
              <a:ea typeface="+mn-ea"/>
              <a:cs typeface="+mn-cs"/>
            </a:rPr>
            <a:t>, </a:t>
          </a:r>
          <a:r>
            <a:rPr lang="en-US" sz="1100" b="0" i="1">
              <a:solidFill>
                <a:schemeClr val="dk1"/>
              </a:solidFill>
              <a:effectLst/>
              <a:latin typeface="+mn-lt"/>
              <a:ea typeface="+mn-ea"/>
              <a:cs typeface="+mn-cs"/>
            </a:rPr>
            <a:t>regional</a:t>
          </a:r>
          <a:r>
            <a:rPr lang="en-US" sz="1100" b="0" i="0">
              <a:solidFill>
                <a:schemeClr val="dk1"/>
              </a:solidFill>
              <a:effectLst/>
              <a:latin typeface="+mn-lt"/>
              <a:ea typeface="+mn-ea"/>
              <a:cs typeface="+mn-cs"/>
            </a:rPr>
            <a:t>, and </a:t>
          </a:r>
          <a:r>
            <a:rPr lang="en-US" sz="1100" b="0" i="1">
              <a:solidFill>
                <a:schemeClr val="dk1"/>
              </a:solidFill>
              <a:effectLst/>
              <a:latin typeface="+mn-lt"/>
              <a:ea typeface="+mn-ea"/>
              <a:cs typeface="+mn-cs"/>
            </a:rPr>
            <a:t>federal</a:t>
          </a:r>
          <a:r>
            <a:rPr lang="en-US" sz="1100" b="0" i="0">
              <a:solidFill>
                <a:schemeClr val="dk1"/>
              </a:solidFill>
              <a:effectLst/>
              <a:latin typeface="+mn-lt"/>
              <a:ea typeface="+mn-ea"/>
              <a:cs typeface="+mn-cs"/>
            </a:rPr>
            <a:t> calculations for </a:t>
          </a:r>
          <a:r>
            <a:rPr lang="en-US" sz="1100" b="1" i="0">
              <a:solidFill>
                <a:schemeClr val="dk1"/>
              </a:solidFill>
              <a:effectLst/>
              <a:latin typeface="+mn-lt"/>
              <a:ea typeface="+mn-ea"/>
              <a:cs typeface="+mn-cs"/>
            </a:rPr>
            <a:t>expected staffing and deviation</a:t>
          </a:r>
          <a:r>
            <a:rPr lang="en-US" sz="1100" b="0" i="0">
              <a:solidFill>
                <a:schemeClr val="dk1"/>
              </a:solidFill>
              <a:effectLst/>
              <a:latin typeface="+mn-lt"/>
              <a:ea typeface="+mn-ea"/>
              <a:cs typeface="+mn-cs"/>
            </a:rPr>
            <a:t> exclude facilities that did not report a valid Case-Mix Index (CMI).</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F8FA05-1A3E-4C89-A899-0FDAE5407CF1}" name="Nurse" displayName="Nurse" ref="A1:BD93" totalsRowShown="0" headerRowDxfId="74">
  <autoFilter ref="A1:BD93" xr:uid="{F6C3CB19-CE12-4B14-8BE9-BE2DA56924F3}"/>
  <tableColumns count="56">
    <tableColumn id="2" xr3:uid="{E43913A2-F2BA-4103-8D12-592E9630EDB3}" name="PROVNAME" dataDxfId="73"/>
    <tableColumn id="3" xr3:uid="{73A99F2D-B1CD-41D0-8F04-911B1A614039}" name="CITY" dataDxfId="72"/>
    <tableColumn id="4" xr3:uid="{4277668A-110A-451A-8FF1-306E81021E9F}" name="COUNTY_NAME" dataDxfId="71"/>
    <tableColumn id="6" xr3:uid="{33D3EFF7-4E5C-42C7-B295-2A24256CA248}" name="MDScensus" dataDxfId="70"/>
    <tableColumn id="32" xr3:uid="{87C87B28-F414-49AD-9C79-C3BDE06A6370}" name="Total Nurse Staff HPRD" dataDxfId="69"/>
    <tableColumn id="28" xr3:uid="{3FB8EE88-2BD3-4C14-A090-8C39257839B4}" name="Nursing Case-Mix Index" dataDxfId="68"/>
    <tableColumn id="46" xr3:uid="{EDE8D4B5-84F3-458A-866A-F26BE052E5A6}" name="Expected Total Nurse Staff HPRD" dataDxfId="67"/>
    <tableColumn id="55" xr3:uid="{35C3B500-AA12-47BB-9B13-D49AA9B46576}" name="% Deviation From Total Expected Nurse HPRD" dataDxfId="66" dataCellStyle="Percent"/>
    <tableColumn id="33" xr3:uid="{9690B28A-B9D3-4809-ADC0-A40F303717DF}" name="Total Nurse Care Staff HPRD (excl. Admin/DON)" dataDxfId="65"/>
    <tableColumn id="37" xr3:uid="{88E6F4B0-346F-41D0-AD6F-389A3D80F21E}" name="Total RN Staff HPRD" dataDxfId="64"/>
    <tableColumn id="53" xr3:uid="{49159221-C2E2-44FF-9D29-1822F58AD4D5}" name="Expected Total RN HPRD" dataDxfId="63"/>
    <tableColumn id="56" xr3:uid="{F0D56C46-E8CC-4CAE-9CCE-DCE0E2773197}" name="% Deviation From Total Expected RN HPRD" dataDxfId="62"/>
    <tableColumn id="36" xr3:uid="{01C9347E-7969-4F63-BEAD-1EC857CCA9B1}" name="Total RN Care Staff HPRD (excl. Admin/DON)" dataDxfId="61"/>
    <tableColumn id="35" xr3:uid="{FE357AF6-F4A7-4AED-BDC3-B62CC3E056CA}" name="Total LPN HPRD (w/ Admin)" dataDxfId="60"/>
    <tableColumn id="34" xr3:uid="{73B51635-5CA1-4211-BC92-C3C1EDB14FAA}" name="Total Nurse Aide HPRD (CNA, NA TR, MedAide)" dataDxfId="59"/>
    <tableColumn id="54" xr3:uid="{F269007B-877F-40D2-B2D5-66BA9348B842}" name="Expected Nurse Aide HPRD" dataDxfId="58"/>
    <tableColumn id="57" xr3:uid="{EC49DA0D-DDEA-4D45-B180-1F95FDC267D5}" name="% Deviation From Total Nurse Aide HPRD" dataDxfId="57" dataCellStyle="Percent"/>
    <tableColumn id="38" xr3:uid="{ABA002CE-EB5E-49D1-B775-90DC1DD8E3B3}" name="Total Nurse Staff Hours" dataDxfId="56"/>
    <tableColumn id="7" xr3:uid="{7476F363-D739-449A-9615-0B86F059A162}" name="Total Nurse Care Staff Hours (excl. Admin/DON)" dataDxfId="55"/>
    <tableColumn id="10" xr3:uid="{648A9ECC-0EDF-450C-B1DB-609F107833CF}" name="Total RN Hours (w/ Admin, DON)" dataDxfId="54"/>
    <tableColumn id="13" xr3:uid="{13A53332-544F-4290-978C-8D0ACB2B5B24}" name="Hrs_RN" dataDxfId="53"/>
    <tableColumn id="11" xr3:uid="{E2DA3E7E-8B86-4F55-BA85-276257899549}" name="Hrs_RNadmin" dataDxfId="52"/>
    <tableColumn id="16" xr3:uid="{4FC17251-02B7-4FB2-BD8F-73CB2E23491D}" name="Hrs_RNDON" dataDxfId="51"/>
    <tableColumn id="19" xr3:uid="{E143CC6E-9B16-4F99-B5E4-DC8D4711460A}" name="Total LPN Hours (w/ Admin)" dataDxfId="50"/>
    <tableColumn id="8" xr3:uid="{142D7C82-49D1-4161-96D1-511C627E1C9B}" name="Hrs_LPN" dataDxfId="49"/>
    <tableColumn id="22" xr3:uid="{58C68668-D395-44E2-B836-CEF02DF0F637}" name="LPN HPRD (excl. Admin)" dataDxfId="48"/>
    <tableColumn id="25" xr3:uid="{021A975A-8AFF-442E-AE3C-A219241171AF}" name="Hrs_LPNadmin" dataDxfId="47"/>
    <tableColumn id="39" xr3:uid="{A6564204-BDB1-4957-8E68-0D0BF26D379C}" name="Hrs_CNA" dataDxfId="46"/>
    <tableColumn id="48" xr3:uid="{78E86F4B-A98B-47EC-ABDE-11F2AD921EC7}" name="Hrs_NAtrn" dataDxfId="45"/>
    <tableColumn id="9" xr3:uid="{8FCF6C77-59D3-443A-9025-D30BDF530D5C}" name="Hrs_MedAide" dataDxfId="44"/>
    <tableColumn id="12" xr3:uid="{7C7846FD-9789-470F-BC8E-031E76C4A889}" name="Total Contract Hours" dataDxfId="43"/>
    <tableColumn id="15" xr3:uid="{01A54007-227A-4BFA-92A6-2A495D401D8B}" name="Total Nurse Care Contract Hours (excl. Admin/DON)" dataDxfId="42"/>
    <tableColumn id="49" xr3:uid="{ACCB307D-FC5E-4DEA-A1B3-8DD102B00ECA}" name="Total RN Contract Hours (w/ Admin, DON)" dataDxfId="41"/>
    <tableColumn id="18" xr3:uid="{887A21B7-5FBB-4B62-A6C0-60A23FB49D6D}" name="Hrs_RN_ctr" dataDxfId="40"/>
    <tableColumn id="21" xr3:uid="{27734309-A107-4D97-9E9B-4547DB5A7819}" name="Hrs_RNadmin_ctr" dataDxfId="39"/>
    <tableColumn id="24" xr3:uid="{BF199721-E895-404E-86CE-80E7BDA3FC63}" name="Hrs_RNDON_ctr" dataDxfId="38"/>
    <tableColumn id="27" xr3:uid="{EFB8B29E-CF2B-490A-A252-85F660382501}" name="Total LPN Contract Hours (w/ Admin)" dataDxfId="37"/>
    <tableColumn id="30" xr3:uid="{2E85BB6E-926C-4619-AA14-2D2C3AF6E9D3}" name="Hrs_LPN_ctr" dataDxfId="36"/>
    <tableColumn id="42" xr3:uid="{169BCCF7-98FC-4CA6-AB52-C75BA194F2C0}" name="Hrs_LPNadmin_ctr" dataDxfId="35"/>
    <tableColumn id="43" xr3:uid="{1F5EB138-7E87-4321-90B7-68099F0DAF32}" name="Hrs_CNA_ctr" dataDxfId="34"/>
    <tableColumn id="40" xr3:uid="{7516789A-C0A4-42DA-9FA0-21A8E5B2CB1A}" name="Hrs_NAtrn_ctr" dataDxfId="33"/>
    <tableColumn id="41" xr3:uid="{8F1AD4CF-71FB-4677-B99C-59D05A938C30}" name="Hrs_MedAide_ctr" dataDxfId="32"/>
    <tableColumn id="29" xr3:uid="{97E7010F-0B52-49A5-BF71-47A743D5A68D}" name="% Total Nurse Contract" dataDxfId="31" dataCellStyle="Percent"/>
    <tableColumn id="31" xr3:uid="{7E9ED943-9153-4FA6-B925-D8AFF43D9827}" name="% Nurse Care Contract (excl. Admin/DON)" dataDxfId="30" dataCellStyle="Percent"/>
    <tableColumn id="50" xr3:uid="{B48A756D-EF2F-4516-B7A9-879BC6C516C9}" name="% Total RN Contract" dataDxfId="29" dataCellStyle="Percent"/>
    <tableColumn id="23" xr3:uid="{FDF2E13A-FB60-46DB-96E6-EA7356D55207}" name="% RN Contract" dataDxfId="28" dataCellStyle="Percent"/>
    <tableColumn id="26" xr3:uid="{9C2A1819-E8C0-4858-90B4-A7F8CA76D387}" name="% RN Admin Contract" dataDxfId="27" dataCellStyle="Percent"/>
    <tableColumn id="45" xr3:uid="{A658752A-FE90-4091-B45F-9F5F2A0196A6}" name="% RN DON Contract" dataDxfId="26" dataCellStyle="Percent"/>
    <tableColumn id="44" xr3:uid="{C6F02434-7A49-4581-95FB-85FB72DE4600}" name="% Total LPN Contract (w/ admin)" dataDxfId="25" dataCellStyle="Percent"/>
    <tableColumn id="17" xr3:uid="{D5430E70-013D-4098-B24D-3431CD0D8FEB}" name="% LPN Contract (excl. admin)" dataDxfId="24" dataCellStyle="Percent"/>
    <tableColumn id="5" xr3:uid="{60164879-E4C5-4174-8F10-0CCA3DD7C7E3}" name="% LPN Admin Contract" dataDxfId="23" dataCellStyle="Percent"/>
    <tableColumn id="14" xr3:uid="{533F8309-5E21-4458-8D28-AF2BEDE3D5A3}" name="% CNA Contract" dataDxfId="22" dataCellStyle="Percent"/>
    <tableColumn id="20" xr3:uid="{4D6CDC38-B393-4734-815F-51B67D51DAC1}" name="% NA TR Contract" dataDxfId="21" dataCellStyle="Percent"/>
    <tableColumn id="47" xr3:uid="{F916E774-804B-4F53-BD48-63C6D63C1F40}" name="% Med Aide Contract" dataDxfId="20" dataCellStyle="Percent"/>
    <tableColumn id="51" xr3:uid="{5D1C6127-3EFB-4665-82BB-39708D64F8AD}" name="PROVNUM" dataDxfId="19"/>
    <tableColumn id="52" xr3:uid="{97081990-4064-44F6-9946-258FADA40625}" name="CMS Region Number" dataDxfId="18"/>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0D35AA-2CAE-4F35-8C3E-8347AFABAAE4}" name="Summary" displayName="Summary" ref="B2:D16" totalsRowShown="0" headerRowDxfId="17" dataDxfId="16" tableBorderDxfId="15">
  <autoFilter ref="B2:D16" xr:uid="{1ED771D8-DBF2-4B5C-9F7D-A59FBB047463}"/>
  <tableColumns count="3">
    <tableColumn id="1" xr3:uid="{4695F8CE-4C40-4701-931A-164A1BA8D497}" name="National - Q4 2024" dataDxfId="14"/>
    <tableColumn id="2" xr3:uid="{6CEBC718-A2FA-4A9C-99CE-692D43A67711}" name="US Average" dataDxfId="13" dataCellStyle="Normal 2 2"/>
    <tableColumn id="3" xr3:uid="{1E980A7B-82D0-46BB-8268-315B5F3D1194}" name="Median" dataDxfId="1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7134214-EAB6-4D1A-91FF-EDC482BAD245}" name="Category" displayName="Category" ref="G2:J15" totalsRowShown="0" headerRowDxfId="11" dataDxfId="10">
  <autoFilter ref="G2:J15" xr:uid="{565E5F01-F55D-4423-8221-FE9537902289}"/>
  <tableColumns count="4">
    <tableColumn id="1" xr3:uid="{C6B8AF10-82CC-442C-998B-2123063A1DFB}" name="Staffing Category" dataDxfId="9"/>
    <tableColumn id="2" xr3:uid="{9606659E-3503-449B-AF83-2A18AA9B0728}" name="US Total" dataDxfId="8"/>
    <tableColumn id="3" xr3:uid="{F5C455A6-6A34-438E-8948-F722A03B5F47}" name="Percentage of Total" dataDxfId="7">
      <calculatedColumnFormula>Category[[#This Row],[US Total]]/H1</calculatedColumnFormula>
    </tableColumn>
    <tableColumn id="4" xr3:uid="{A4847C5D-62D2-4B50-B4EC-59E652B196BA}" name="HPRD" dataDxfId="6"/>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E8AF15-DE43-45B8-A147-EB210AC1CDBF}" name="ContractSummary" displayName="ContractSummary" ref="G18:J27" totalsRowShown="0" headerRowDxfId="5" dataDxfId="4">
  <autoFilter ref="G18:J27" xr:uid="{611C2622-9CCC-48CE-821F-F51D1E505E95}"/>
  <tableColumns count="4">
    <tableColumn id="1" xr3:uid="{B1F75677-DEE1-4E09-9E75-F35AB087164A}" name="Contract Hours by Position" dataDxfId="3"/>
    <tableColumn id="2" xr3:uid="{96AA9291-8A6B-4CAE-BE2C-C8F6A96CC5AD}" name="% Contract Hours" dataDxfId="2" dataCellStyle="Percent">
      <calculatedColumnFormula>ContractSummary[[#This Row],[Contract Hours2]]/ContractSummary[[#This Row],[Total Hours]]</calculatedColumnFormula>
    </tableColumn>
    <tableColumn id="3" xr3:uid="{C4202559-5D4C-4B80-B759-26E53813568D}" name="Contract Hours2" dataDxfId="1"/>
    <tableColumn id="4" xr3:uid="{E8D53B96-7DE4-4659-A484-629721ACDA87}" name="Total Hour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8673-3EA1-417C-9F1D-2F9074E06DBF}">
  <sheetPr>
    <outlinePr summaryRight="0"/>
  </sheetPr>
  <dimension ref="A1:BF93"/>
  <sheetViews>
    <sheetView tabSelected="1" zoomScale="115" zoomScaleNormal="100" workbookViewId="0">
      <pane xSplit="3" ySplit="1" topLeftCell="O2" activePane="bottomRight" state="frozen"/>
      <selection pane="topRight" activeCell="B28" sqref="B28"/>
      <selection pane="bottomLeft" activeCell="B28" sqref="B28"/>
      <selection pane="bottomRight" activeCell="K1" sqref="K1"/>
    </sheetView>
  </sheetViews>
  <sheetFormatPr baseColWidth="10" defaultColWidth="8.83203125" defaultRowHeight="15" outlineLevelCol="1" x14ac:dyDescent="0.2"/>
  <cols>
    <col min="1" max="1" width="60.6640625" style="51" customWidth="1"/>
    <col min="2" max="2" width="21.6640625" style="51" customWidth="1"/>
    <col min="3" max="3" width="21.6640625" style="51" bestFit="1" customWidth="1"/>
    <col min="4" max="17" width="15.6640625" style="51" customWidth="1"/>
    <col min="18" max="18" width="15.6640625" style="51" customWidth="1" collapsed="1"/>
    <col min="19" max="30" width="15.6640625" hidden="1" customWidth="1" outlineLevel="1"/>
    <col min="31" max="31" width="15.6640625" style="51" customWidth="1" collapsed="1"/>
    <col min="32" max="42" width="15.6640625" hidden="1" customWidth="1" outlineLevel="1"/>
    <col min="43" max="43" width="15.6640625" style="51" customWidth="1" collapsed="1"/>
    <col min="44" max="50" width="15.6640625" hidden="1" customWidth="1" outlineLevel="1"/>
    <col min="51" max="54" width="10.6640625" hidden="1" customWidth="1" outlineLevel="1"/>
    <col min="55" max="56" width="10.6640625" style="51" customWidth="1"/>
    <col min="57" max="57" width="8.83203125" style="51"/>
    <col min="58" max="58" width="29.33203125" style="52" customWidth="1"/>
    <col min="59" max="59" width="25.83203125" style="51" customWidth="1"/>
    <col min="60" max="60" width="24.1640625" style="51" customWidth="1"/>
    <col min="61" max="62" width="27.33203125" style="51" customWidth="1"/>
    <col min="63" max="63" width="25.5" style="51" customWidth="1"/>
    <col min="64" max="64" width="25.1640625" style="51" customWidth="1"/>
    <col min="65" max="65" width="8.83203125" style="51"/>
    <col min="66" max="66" width="9.5" style="51" customWidth="1"/>
    <col min="67" max="67" width="30.1640625" style="51" customWidth="1"/>
    <col min="68" max="68" width="28.5" style="51" customWidth="1"/>
    <col min="69" max="16384" width="8.83203125" style="51"/>
  </cols>
  <sheetData>
    <row r="1" spans="1:58" s="58" customFormat="1" ht="190" customHeight="1" x14ac:dyDescent="0.2">
      <c r="A1" s="58" t="s">
        <v>0</v>
      </c>
      <c r="B1" s="58" t="s">
        <v>1</v>
      </c>
      <c r="C1" s="58" t="s">
        <v>2</v>
      </c>
      <c r="D1" s="58" t="s">
        <v>3</v>
      </c>
      <c r="E1" s="58" t="s">
        <v>4</v>
      </c>
      <c r="F1" s="58" t="s">
        <v>5</v>
      </c>
      <c r="G1" s="58" t="s">
        <v>6</v>
      </c>
      <c r="H1" s="58" t="s">
        <v>7</v>
      </c>
      <c r="I1" s="58" t="s">
        <v>8</v>
      </c>
      <c r="J1" s="58" t="s">
        <v>9</v>
      </c>
      <c r="K1" s="58" t="s">
        <v>10</v>
      </c>
      <c r="L1" s="58" t="s">
        <v>11</v>
      </c>
      <c r="M1" s="58" t="s">
        <v>12</v>
      </c>
      <c r="N1" s="58" t="s">
        <v>13</v>
      </c>
      <c r="O1" s="58" t="s">
        <v>14</v>
      </c>
      <c r="P1" s="58" t="s">
        <v>15</v>
      </c>
      <c r="Q1" s="58" t="s">
        <v>16</v>
      </c>
      <c r="R1" s="58" t="s">
        <v>17</v>
      </c>
      <c r="S1" s="1" t="s">
        <v>18</v>
      </c>
      <c r="T1" s="1" t="s">
        <v>19</v>
      </c>
      <c r="U1" s="1" t="s">
        <v>20</v>
      </c>
      <c r="V1" s="1" t="s">
        <v>21</v>
      </c>
      <c r="W1" s="1" t="s">
        <v>22</v>
      </c>
      <c r="X1" s="1" t="s">
        <v>23</v>
      </c>
      <c r="Y1" s="1" t="s">
        <v>24</v>
      </c>
      <c r="Z1" s="1" t="s">
        <v>25</v>
      </c>
      <c r="AA1" s="1" t="s">
        <v>26</v>
      </c>
      <c r="AB1" s="1" t="s">
        <v>27</v>
      </c>
      <c r="AC1" s="1" t="s">
        <v>28</v>
      </c>
      <c r="AD1" s="1" t="s">
        <v>29</v>
      </c>
      <c r="AE1" s="58" t="s">
        <v>30</v>
      </c>
      <c r="AF1" s="1" t="s">
        <v>31</v>
      </c>
      <c r="AG1" s="1" t="s">
        <v>32</v>
      </c>
      <c r="AH1" s="1" t="s">
        <v>33</v>
      </c>
      <c r="AI1" s="1" t="s">
        <v>34</v>
      </c>
      <c r="AJ1" s="1" t="s">
        <v>35</v>
      </c>
      <c r="AK1" s="1" t="s">
        <v>36</v>
      </c>
      <c r="AL1" s="1" t="s">
        <v>37</v>
      </c>
      <c r="AM1" s="40" t="s">
        <v>38</v>
      </c>
      <c r="AN1" s="40" t="s">
        <v>39</v>
      </c>
      <c r="AO1" s="40" t="s">
        <v>40</v>
      </c>
      <c r="AP1" s="41" t="s">
        <v>41</v>
      </c>
      <c r="AQ1" s="59" t="s">
        <v>42</v>
      </c>
      <c r="AR1" s="40" t="s">
        <v>43</v>
      </c>
      <c r="AS1" s="40" t="s">
        <v>44</v>
      </c>
      <c r="AT1" s="40" t="s">
        <v>45</v>
      </c>
      <c r="AU1" s="40" t="s">
        <v>46</v>
      </c>
      <c r="AV1" s="40" t="s">
        <v>47</v>
      </c>
      <c r="AW1" s="40" t="s">
        <v>48</v>
      </c>
      <c r="AX1" s="40" t="s">
        <v>49</v>
      </c>
      <c r="AY1" s="1" t="s">
        <v>50</v>
      </c>
      <c r="AZ1" s="1" t="s">
        <v>51</v>
      </c>
      <c r="BA1" s="1" t="s">
        <v>52</v>
      </c>
      <c r="BB1" s="1" t="s">
        <v>53</v>
      </c>
      <c r="BC1" s="58" t="s">
        <v>54</v>
      </c>
      <c r="BD1" s="58" t="s">
        <v>55</v>
      </c>
      <c r="BF1" s="60"/>
    </row>
    <row r="2" spans="1:58" x14ac:dyDescent="0.2">
      <c r="A2" s="51" t="s">
        <v>75</v>
      </c>
      <c r="B2" s="51" t="s">
        <v>70</v>
      </c>
      <c r="C2" s="51" t="s">
        <v>68</v>
      </c>
      <c r="D2" s="52">
        <v>130.358695652173</v>
      </c>
      <c r="E2" s="52">
        <v>3.31189777370132</v>
      </c>
      <c r="F2" s="52">
        <v>1.54558</v>
      </c>
      <c r="G2" s="52">
        <v>5.2015606809649801</v>
      </c>
      <c r="H2" s="53">
        <v>-0.363287679057334</v>
      </c>
      <c r="I2" s="52">
        <v>2.91776119402985</v>
      </c>
      <c r="J2" s="52">
        <v>0.54262986742266295</v>
      </c>
      <c r="K2" s="52">
        <v>1.0963635919803301</v>
      </c>
      <c r="L2" s="54">
        <v>-0.50506394831798196</v>
      </c>
      <c r="M2" s="52">
        <v>0.19672475610772899</v>
      </c>
      <c r="N2" s="52">
        <v>0.64335612440590295</v>
      </c>
      <c r="O2" s="52">
        <v>2.12591178187275</v>
      </c>
      <c r="P2" s="52">
        <v>3.3068214543561698</v>
      </c>
      <c r="Q2" s="53">
        <v>-0.35711322452192501</v>
      </c>
      <c r="R2" s="52">
        <v>431.73467391304303</v>
      </c>
      <c r="S2" s="2">
        <v>380.35554347826002</v>
      </c>
      <c r="T2" s="2">
        <v>70.736521739130396</v>
      </c>
      <c r="U2" s="2">
        <v>25.6447826086956</v>
      </c>
      <c r="V2" s="2">
        <v>41.114239130434697</v>
      </c>
      <c r="W2" s="2">
        <v>3.9775</v>
      </c>
      <c r="X2" s="2">
        <v>83.8670652173913</v>
      </c>
      <c r="Y2" s="2">
        <v>77.579673913043393</v>
      </c>
      <c r="Z2" s="2">
        <v>0.59512465604936204</v>
      </c>
      <c r="AA2" s="2">
        <v>6.2873913043478202</v>
      </c>
      <c r="AB2" s="2">
        <v>277.13108695652102</v>
      </c>
      <c r="AC2" s="2">
        <v>0</v>
      </c>
      <c r="AD2" s="2">
        <v>0</v>
      </c>
      <c r="AE2" s="52">
        <v>35.302065217391302</v>
      </c>
      <c r="AF2" s="2">
        <v>35.302065217391302</v>
      </c>
      <c r="AG2" s="2">
        <v>13.379673913043399</v>
      </c>
      <c r="AH2" s="2">
        <v>13.379673913043399</v>
      </c>
      <c r="AI2" s="2">
        <v>0</v>
      </c>
      <c r="AJ2" s="2">
        <v>0</v>
      </c>
      <c r="AK2" s="2">
        <v>15.898260869565201</v>
      </c>
      <c r="AL2" s="2">
        <v>15.898260869565201</v>
      </c>
      <c r="AM2" s="2">
        <v>0</v>
      </c>
      <c r="AN2" s="2">
        <v>6.0241304347825997</v>
      </c>
      <c r="AO2" s="2">
        <v>0</v>
      </c>
      <c r="AP2" s="2">
        <v>0</v>
      </c>
      <c r="AQ2" s="55">
        <v>8.1767963868710591</v>
      </c>
      <c r="AR2" s="45">
        <v>9.2813331691086507</v>
      </c>
      <c r="AS2" s="45">
        <v>18.914803250273501</v>
      </c>
      <c r="AT2" s="45">
        <v>52.173083769899797</v>
      </c>
      <c r="AU2" s="45">
        <v>0</v>
      </c>
      <c r="AV2" s="45">
        <v>0</v>
      </c>
      <c r="AW2" s="45">
        <v>9.2813331691086507</v>
      </c>
      <c r="AX2" s="45">
        <v>18.9565007769801</v>
      </c>
      <c r="AY2" s="45">
        <v>0</v>
      </c>
      <c r="AZ2" s="45">
        <v>2.1737476300259702</v>
      </c>
      <c r="BA2" s="45">
        <v>0</v>
      </c>
      <c r="BB2" s="45">
        <v>0</v>
      </c>
      <c r="BC2" s="56">
        <v>335449</v>
      </c>
      <c r="BD2" s="57">
        <v>2</v>
      </c>
    </row>
    <row r="3" spans="1:58" x14ac:dyDescent="0.2">
      <c r="A3" s="51" t="s">
        <v>76</v>
      </c>
      <c r="B3" s="51" t="s">
        <v>77</v>
      </c>
      <c r="C3" s="51" t="s">
        <v>78</v>
      </c>
      <c r="D3" s="52">
        <v>109.532608695652</v>
      </c>
      <c r="E3" s="52">
        <v>4.6659472065098697</v>
      </c>
      <c r="F3" s="52">
        <v>2.1301999999999999</v>
      </c>
      <c r="G3" s="52">
        <v>5.9235597305438299</v>
      </c>
      <c r="H3" s="53">
        <v>-0.212306886608958</v>
      </c>
      <c r="I3" s="52">
        <v>4.5637838642453099</v>
      </c>
      <c r="J3" s="52">
        <v>1.8966954450729301</v>
      </c>
      <c r="K3" s="52">
        <v>1.4301627615507</v>
      </c>
      <c r="L3" s="54">
        <v>0.32620950290747203</v>
      </c>
      <c r="M3" s="52">
        <v>1.7945321028083701</v>
      </c>
      <c r="N3" s="52">
        <v>0.33452416393767898</v>
      </c>
      <c r="O3" s="52">
        <v>2.4347275974992502</v>
      </c>
      <c r="P3" s="52">
        <v>3.41178823308304</v>
      </c>
      <c r="Q3" s="53">
        <v>-0.286377866630037</v>
      </c>
      <c r="R3" s="52">
        <v>511.07336956521698</v>
      </c>
      <c r="S3" s="2">
        <v>499.883152173913</v>
      </c>
      <c r="T3" s="2">
        <v>207.75</v>
      </c>
      <c r="U3" s="2">
        <v>196.559782608695</v>
      </c>
      <c r="V3" s="2">
        <v>6.5489130434782599</v>
      </c>
      <c r="W3" s="2">
        <v>4.6413043478260798</v>
      </c>
      <c r="X3" s="2">
        <v>36.641304347826001</v>
      </c>
      <c r="Y3" s="2">
        <v>36.641304347826001</v>
      </c>
      <c r="Z3" s="2">
        <v>0.33452416393767898</v>
      </c>
      <c r="AA3" s="2">
        <v>0</v>
      </c>
      <c r="AB3" s="2">
        <v>266.68206521739103</v>
      </c>
      <c r="AC3" s="2">
        <v>0</v>
      </c>
      <c r="AD3" s="2">
        <v>0</v>
      </c>
      <c r="AE3" s="52">
        <v>193.752717391304</v>
      </c>
      <c r="AF3" s="2">
        <v>193.752717391304</v>
      </c>
      <c r="AG3" s="2">
        <v>144.176630434782</v>
      </c>
      <c r="AH3" s="2">
        <v>144.176630434782</v>
      </c>
      <c r="AI3" s="2">
        <v>0</v>
      </c>
      <c r="AJ3" s="2">
        <v>0</v>
      </c>
      <c r="AK3" s="2">
        <v>9.7228260869565197</v>
      </c>
      <c r="AL3" s="2">
        <v>9.7228260869565197</v>
      </c>
      <c r="AM3" s="2">
        <v>0</v>
      </c>
      <c r="AN3" s="2">
        <v>39.853260869565197</v>
      </c>
      <c r="AO3" s="2">
        <v>0</v>
      </c>
      <c r="AP3" s="2">
        <v>0</v>
      </c>
      <c r="AQ3" s="55">
        <v>37.9109397846603</v>
      </c>
      <c r="AR3" s="45">
        <v>38.759601428594699</v>
      </c>
      <c r="AS3" s="45">
        <v>69.399100088944607</v>
      </c>
      <c r="AT3" s="45">
        <v>73.350015207233099</v>
      </c>
      <c r="AU3" s="45">
        <v>0</v>
      </c>
      <c r="AV3" s="45">
        <v>0</v>
      </c>
      <c r="AW3" s="45">
        <v>38.759601428594699</v>
      </c>
      <c r="AX3" s="45">
        <v>26.5351527736576</v>
      </c>
      <c r="AY3" s="45">
        <v>0</v>
      </c>
      <c r="AZ3" s="45">
        <v>14.944109884959</v>
      </c>
      <c r="BA3" s="45">
        <v>0</v>
      </c>
      <c r="BB3" s="45">
        <v>0</v>
      </c>
      <c r="BC3" s="56">
        <v>335829</v>
      </c>
      <c r="BD3" s="57">
        <v>2</v>
      </c>
    </row>
    <row r="4" spans="1:58" x14ac:dyDescent="0.2">
      <c r="A4" s="51" t="s">
        <v>79</v>
      </c>
      <c r="B4" s="51" t="s">
        <v>80</v>
      </c>
      <c r="C4" s="51" t="s">
        <v>78</v>
      </c>
      <c r="D4" s="52">
        <v>185.33695652173901</v>
      </c>
      <c r="E4" s="52">
        <v>3.6245627822415099</v>
      </c>
      <c r="F4" s="52">
        <v>1.3449899999999999</v>
      </c>
      <c r="G4" s="52">
        <v>4.9255574120512398</v>
      </c>
      <c r="H4" s="53">
        <v>-0.26413145172699098</v>
      </c>
      <c r="I4" s="52">
        <v>3.3584194475397302</v>
      </c>
      <c r="J4" s="52">
        <v>0.83393583954020301</v>
      </c>
      <c r="K4" s="52">
        <v>0.98068871344997199</v>
      </c>
      <c r="L4" s="54">
        <v>-0.14964266631916801</v>
      </c>
      <c r="M4" s="52">
        <v>0.56779250483842503</v>
      </c>
      <c r="N4" s="52">
        <v>0.66095830156588997</v>
      </c>
      <c r="O4" s="52">
        <v>2.1296686411354102</v>
      </c>
      <c r="P4" s="52">
        <v>3.2588158639034299</v>
      </c>
      <c r="Q4" s="53">
        <v>-0.34649003500784398</v>
      </c>
      <c r="R4" s="52">
        <v>671.76543478260805</v>
      </c>
      <c r="S4" s="2">
        <v>622.43923913043398</v>
      </c>
      <c r="T4" s="2">
        <v>154.55913043478199</v>
      </c>
      <c r="U4" s="2">
        <v>105.232934782608</v>
      </c>
      <c r="V4" s="2">
        <v>43.616956521739098</v>
      </c>
      <c r="W4" s="2">
        <v>5.7092391304347796</v>
      </c>
      <c r="X4" s="2">
        <v>122.5</v>
      </c>
      <c r="Y4" s="2">
        <v>122.5</v>
      </c>
      <c r="Z4" s="2">
        <v>0.66095830156588997</v>
      </c>
      <c r="AA4" s="2">
        <v>0</v>
      </c>
      <c r="AB4" s="2">
        <v>394.70630434782601</v>
      </c>
      <c r="AC4" s="2">
        <v>0</v>
      </c>
      <c r="AD4" s="2">
        <v>0</v>
      </c>
      <c r="AE4" s="52">
        <v>85.989891304347793</v>
      </c>
      <c r="AF4" s="2">
        <v>72.082391304347794</v>
      </c>
      <c r="AG4" s="2">
        <v>49.745543478260799</v>
      </c>
      <c r="AH4" s="2">
        <v>35.838043478260801</v>
      </c>
      <c r="AI4" s="2">
        <v>13.907500000000001</v>
      </c>
      <c r="AJ4" s="2">
        <v>0</v>
      </c>
      <c r="AK4" s="2">
        <v>6.3260869565217304</v>
      </c>
      <c r="AL4" s="2">
        <v>6.3260869565217304</v>
      </c>
      <c r="AM4" s="2">
        <v>0</v>
      </c>
      <c r="AN4" s="2">
        <v>29.918260869565199</v>
      </c>
      <c r="AO4" s="2">
        <v>0</v>
      </c>
      <c r="AP4" s="2">
        <v>0</v>
      </c>
      <c r="AQ4" s="55">
        <v>12.8005828897962</v>
      </c>
      <c r="AR4" s="45">
        <v>11.5806309713135</v>
      </c>
      <c r="AS4" s="45">
        <v>32.185444715122301</v>
      </c>
      <c r="AT4" s="45">
        <v>34.055919425126199</v>
      </c>
      <c r="AU4" s="45">
        <v>31.885535142894099</v>
      </c>
      <c r="AV4" s="45">
        <v>0</v>
      </c>
      <c r="AW4" s="45">
        <v>11.5806309713135</v>
      </c>
      <c r="AX4" s="45">
        <v>5.1641526175687602</v>
      </c>
      <c r="AY4" s="45">
        <v>0</v>
      </c>
      <c r="AZ4" s="45">
        <v>7.5798791506508101</v>
      </c>
      <c r="BA4" s="45">
        <v>0</v>
      </c>
      <c r="BB4" s="45">
        <v>0</v>
      </c>
      <c r="BC4" s="56">
        <v>335795</v>
      </c>
      <c r="BD4" s="57">
        <v>2</v>
      </c>
    </row>
    <row r="5" spans="1:58" x14ac:dyDescent="0.2">
      <c r="A5" s="51" t="s">
        <v>81</v>
      </c>
      <c r="B5" s="51" t="s">
        <v>82</v>
      </c>
      <c r="C5" s="51" t="s">
        <v>78</v>
      </c>
      <c r="D5" s="52">
        <v>53.945652173912997</v>
      </c>
      <c r="E5" s="52">
        <v>4.1010477533749699</v>
      </c>
      <c r="F5" s="52">
        <v>1.50966</v>
      </c>
      <c r="G5" s="52">
        <v>5.1534985345991702</v>
      </c>
      <c r="H5" s="53">
        <v>-0.204220642376889</v>
      </c>
      <c r="I5" s="52">
        <v>3.85024178924037</v>
      </c>
      <c r="J5" s="52">
        <v>0.97849083215796795</v>
      </c>
      <c r="K5" s="52">
        <v>1.07570207573532</v>
      </c>
      <c r="L5" s="54">
        <v>-9.0370043686029897E-2</v>
      </c>
      <c r="M5" s="52">
        <v>0.72768486802337295</v>
      </c>
      <c r="N5" s="52">
        <v>0.73675196453757796</v>
      </c>
      <c r="O5" s="52">
        <v>2.3858049566794199</v>
      </c>
      <c r="P5" s="52">
        <v>3.29885332207843</v>
      </c>
      <c r="Q5" s="53">
        <v>-0.27677749698302401</v>
      </c>
      <c r="R5" s="52">
        <v>221.233695652173</v>
      </c>
      <c r="S5" s="2">
        <v>207.70380434782601</v>
      </c>
      <c r="T5" s="2">
        <v>52.785326086956502</v>
      </c>
      <c r="U5" s="2">
        <v>39.255434782608603</v>
      </c>
      <c r="V5" s="2">
        <v>3.3913043478260798</v>
      </c>
      <c r="W5" s="2">
        <v>10.138586956521699</v>
      </c>
      <c r="X5" s="2">
        <v>39.744565217391298</v>
      </c>
      <c r="Y5" s="2">
        <v>39.744565217391298</v>
      </c>
      <c r="Z5" s="2">
        <v>0.73675196453757796</v>
      </c>
      <c r="AA5" s="2">
        <v>0</v>
      </c>
      <c r="AB5" s="2">
        <v>128.70380434782601</v>
      </c>
      <c r="AC5" s="2">
        <v>0</v>
      </c>
      <c r="AD5" s="2">
        <v>0</v>
      </c>
      <c r="AE5" s="52">
        <v>34.0461956521739</v>
      </c>
      <c r="AF5" s="2">
        <v>30.6548913043478</v>
      </c>
      <c r="AG5" s="2">
        <v>13.5815217391304</v>
      </c>
      <c r="AH5" s="2">
        <v>10.1902173913043</v>
      </c>
      <c r="AI5" s="2">
        <v>3.3913043478260798</v>
      </c>
      <c r="AJ5" s="2">
        <v>0</v>
      </c>
      <c r="AK5" s="2">
        <v>1.81793478260869</v>
      </c>
      <c r="AL5" s="2">
        <v>1.81793478260869</v>
      </c>
      <c r="AM5" s="2">
        <v>0</v>
      </c>
      <c r="AN5" s="2">
        <v>18.6467391304347</v>
      </c>
      <c r="AO5" s="2">
        <v>0</v>
      </c>
      <c r="AP5" s="2">
        <v>0</v>
      </c>
      <c r="AQ5" s="55">
        <v>15.389245092981501</v>
      </c>
      <c r="AR5" s="45">
        <v>14.758945509256201</v>
      </c>
      <c r="AS5" s="45">
        <v>25.729729729729701</v>
      </c>
      <c r="AT5" s="45">
        <v>25.958742904610201</v>
      </c>
      <c r="AU5" s="45">
        <v>100</v>
      </c>
      <c r="AV5" s="45">
        <v>0</v>
      </c>
      <c r="AW5" s="45">
        <v>14.758945509256201</v>
      </c>
      <c r="AX5" s="45">
        <v>4.5740462190619402</v>
      </c>
      <c r="AY5" s="45">
        <v>0</v>
      </c>
      <c r="AZ5" s="45">
        <v>14.4881025272892</v>
      </c>
      <c r="BA5" s="45">
        <v>0</v>
      </c>
      <c r="BB5" s="45">
        <v>0</v>
      </c>
      <c r="BC5" s="56">
        <v>335614</v>
      </c>
      <c r="BD5" s="57">
        <v>2</v>
      </c>
    </row>
    <row r="6" spans="1:58" x14ac:dyDescent="0.2">
      <c r="A6" s="51" t="s">
        <v>83</v>
      </c>
      <c r="B6" s="51" t="s">
        <v>84</v>
      </c>
      <c r="C6" s="51" t="s">
        <v>78</v>
      </c>
      <c r="D6" s="52">
        <v>34.641304347826001</v>
      </c>
      <c r="E6" s="52">
        <v>3.4483024788201999</v>
      </c>
      <c r="F6" s="52">
        <v>1.3102</v>
      </c>
      <c r="G6" s="52">
        <v>4.8755882852722197</v>
      </c>
      <c r="H6" s="53">
        <v>-0.29274124945361801</v>
      </c>
      <c r="I6" s="52">
        <v>3.32122372136805</v>
      </c>
      <c r="J6" s="52">
        <v>0.94913084405396897</v>
      </c>
      <c r="K6" s="52">
        <v>0.96054695124437695</v>
      </c>
      <c r="L6" s="54">
        <v>-1.18850069490296E-2</v>
      </c>
      <c r="M6" s="52">
        <v>0.82205208660181905</v>
      </c>
      <c r="N6" s="52">
        <v>0.44258864135550602</v>
      </c>
      <c r="O6" s="52">
        <v>2.0565829934107298</v>
      </c>
      <c r="P6" s="52">
        <v>3.2494813198468799</v>
      </c>
      <c r="Q6" s="53">
        <v>-0.36710422649617203</v>
      </c>
      <c r="R6" s="52">
        <v>119.453695652173</v>
      </c>
      <c r="S6" s="2">
        <v>115.05152173913</v>
      </c>
      <c r="T6" s="2">
        <v>32.879130434782603</v>
      </c>
      <c r="U6" s="2">
        <v>28.476956521739101</v>
      </c>
      <c r="V6" s="2">
        <v>0</v>
      </c>
      <c r="W6" s="2">
        <v>4.4021739130434696</v>
      </c>
      <c r="X6" s="2">
        <v>15.3318478260869</v>
      </c>
      <c r="Y6" s="2">
        <v>15.3318478260869</v>
      </c>
      <c r="Z6" s="2">
        <v>0.44258864135550602</v>
      </c>
      <c r="AA6" s="2">
        <v>0</v>
      </c>
      <c r="AB6" s="2">
        <v>71.242717391304296</v>
      </c>
      <c r="AC6" s="2">
        <v>0</v>
      </c>
      <c r="AD6" s="2">
        <v>0</v>
      </c>
      <c r="AE6" s="52">
        <v>18.738478260869499</v>
      </c>
      <c r="AF6" s="2">
        <v>18.738478260869499</v>
      </c>
      <c r="AG6" s="2">
        <v>7.3919565217391296</v>
      </c>
      <c r="AH6" s="2">
        <v>7.3919565217391296</v>
      </c>
      <c r="AI6" s="2">
        <v>0</v>
      </c>
      <c r="AJ6" s="2">
        <v>0</v>
      </c>
      <c r="AK6" s="2">
        <v>3.7570652173912999</v>
      </c>
      <c r="AL6" s="2">
        <v>3.7570652173912999</v>
      </c>
      <c r="AM6" s="2">
        <v>0</v>
      </c>
      <c r="AN6" s="2">
        <v>7.5894565217391303</v>
      </c>
      <c r="AO6" s="2">
        <v>0</v>
      </c>
      <c r="AP6" s="2">
        <v>0</v>
      </c>
      <c r="AQ6" s="55">
        <v>15.686813336803199</v>
      </c>
      <c r="AR6" s="45">
        <v>16.287032085814101</v>
      </c>
      <c r="AS6" s="45">
        <v>22.482214170479399</v>
      </c>
      <c r="AT6" s="45">
        <v>25.9576774508756</v>
      </c>
      <c r="AU6" s="45">
        <v>0</v>
      </c>
      <c r="AV6" s="45">
        <v>0</v>
      </c>
      <c r="AW6" s="45">
        <v>16.287032085814101</v>
      </c>
      <c r="AX6" s="45">
        <v>24.504973307905502</v>
      </c>
      <c r="AY6" s="45">
        <v>0</v>
      </c>
      <c r="AZ6" s="45">
        <v>10.6529576631021</v>
      </c>
      <c r="BA6" s="45">
        <v>0</v>
      </c>
      <c r="BB6" s="45">
        <v>0</v>
      </c>
      <c r="BC6" s="56">
        <v>335490</v>
      </c>
      <c r="BD6" s="57">
        <v>2</v>
      </c>
    </row>
    <row r="7" spans="1:58" x14ac:dyDescent="0.2">
      <c r="A7" s="51" t="s">
        <v>85</v>
      </c>
      <c r="B7" s="51" t="s">
        <v>86</v>
      </c>
      <c r="C7" s="51" t="s">
        <v>78</v>
      </c>
      <c r="D7" s="52">
        <v>108.66304347825999</v>
      </c>
      <c r="E7" s="52">
        <v>3.3449724917475199</v>
      </c>
      <c r="F7" s="52">
        <v>1.5023500000000001</v>
      </c>
      <c r="G7" s="52">
        <v>5.1436504027591301</v>
      </c>
      <c r="H7" s="53">
        <v>-0.34968898936964499</v>
      </c>
      <c r="I7" s="52">
        <v>3.1777283184955398</v>
      </c>
      <c r="J7" s="52">
        <v>0.49906571971591401</v>
      </c>
      <c r="K7" s="52">
        <v>1.0714946619427901</v>
      </c>
      <c r="L7" s="54">
        <v>-0.53423405879500596</v>
      </c>
      <c r="M7" s="52">
        <v>0.33182154646393902</v>
      </c>
      <c r="N7" s="52">
        <v>0.86140642192657702</v>
      </c>
      <c r="O7" s="52">
        <v>1.98450035010503</v>
      </c>
      <c r="P7" s="52">
        <v>3.2972017482886198</v>
      </c>
      <c r="Q7" s="53">
        <v>-0.39812589534896797</v>
      </c>
      <c r="R7" s="52">
        <v>363.47489130434701</v>
      </c>
      <c r="S7" s="2">
        <v>345.301630434782</v>
      </c>
      <c r="T7" s="2">
        <v>54.23</v>
      </c>
      <c r="U7" s="2">
        <v>36.0567391304347</v>
      </c>
      <c r="V7" s="2">
        <v>14.423260869565199</v>
      </c>
      <c r="W7" s="2">
        <v>3.75</v>
      </c>
      <c r="X7" s="2">
        <v>93.603043478260801</v>
      </c>
      <c r="Y7" s="2">
        <v>93.603043478260801</v>
      </c>
      <c r="Z7" s="2">
        <v>0.86140642192657702</v>
      </c>
      <c r="AA7" s="2">
        <v>0</v>
      </c>
      <c r="AB7" s="2">
        <v>203.36652173913001</v>
      </c>
      <c r="AC7" s="2">
        <v>12.2753260869565</v>
      </c>
      <c r="AD7" s="2">
        <v>0</v>
      </c>
      <c r="AE7" s="52">
        <v>111.255108695652</v>
      </c>
      <c r="AF7" s="2">
        <v>106.29858695652101</v>
      </c>
      <c r="AG7" s="2">
        <v>8.0543478260869499</v>
      </c>
      <c r="AH7" s="2">
        <v>3.0978260869565202</v>
      </c>
      <c r="AI7" s="2">
        <v>4.9565217391304301</v>
      </c>
      <c r="AJ7" s="2">
        <v>0</v>
      </c>
      <c r="AK7" s="2">
        <v>9.25347826086956</v>
      </c>
      <c r="AL7" s="2">
        <v>9.25347826086956</v>
      </c>
      <c r="AM7" s="2">
        <v>0</v>
      </c>
      <c r="AN7" s="2">
        <v>91.167065217391297</v>
      </c>
      <c r="AO7" s="2">
        <v>2.78021739130434</v>
      </c>
      <c r="AP7" s="2">
        <v>0</v>
      </c>
      <c r="AQ7" s="55">
        <v>30.6087466719936</v>
      </c>
      <c r="AR7" s="45">
        <v>30.784270211141799</v>
      </c>
      <c r="AS7" s="45">
        <v>14.852199568664799</v>
      </c>
      <c r="AT7" s="45">
        <v>8.5915314630925899</v>
      </c>
      <c r="AU7" s="45">
        <v>34.3647791158605</v>
      </c>
      <c r="AV7" s="45">
        <v>0</v>
      </c>
      <c r="AW7" s="45">
        <v>30.784270211141799</v>
      </c>
      <c r="AX7" s="45">
        <v>9.8858732761383603</v>
      </c>
      <c r="AY7" s="45">
        <v>0</v>
      </c>
      <c r="AZ7" s="45">
        <v>44.828944527229702</v>
      </c>
      <c r="BA7" s="45">
        <v>22.648827180717699</v>
      </c>
      <c r="BB7" s="45">
        <v>0</v>
      </c>
      <c r="BC7" s="56">
        <v>335005</v>
      </c>
      <c r="BD7" s="57">
        <v>2</v>
      </c>
    </row>
    <row r="8" spans="1:58" x14ac:dyDescent="0.2">
      <c r="A8" s="51" t="s">
        <v>87</v>
      </c>
      <c r="B8" s="51" t="s">
        <v>88</v>
      </c>
      <c r="C8" s="51" t="s">
        <v>59</v>
      </c>
      <c r="D8" s="52">
        <v>101.239130434782</v>
      </c>
      <c r="E8" s="52">
        <v>3.2894277431823</v>
      </c>
      <c r="F8" s="52">
        <v>1.5346299999999999</v>
      </c>
      <c r="G8" s="52">
        <v>5.1869664010156704</v>
      </c>
      <c r="H8" s="53">
        <v>-0.36582821463077198</v>
      </c>
      <c r="I8" s="52">
        <v>3.21837878462529</v>
      </c>
      <c r="J8" s="52">
        <v>0.245506764011166</v>
      </c>
      <c r="K8" s="52">
        <v>1.09006730211416</v>
      </c>
      <c r="L8" s="54">
        <v>-0.77477834301147197</v>
      </c>
      <c r="M8" s="52">
        <v>0.17445780545415501</v>
      </c>
      <c r="N8" s="52">
        <v>0.972978312218166</v>
      </c>
      <c r="O8" s="52">
        <v>2.0709426669529698</v>
      </c>
      <c r="P8" s="52">
        <v>3.3044178288052901</v>
      </c>
      <c r="Q8" s="53">
        <v>-0.373280627861242</v>
      </c>
      <c r="R8" s="52">
        <v>333.01880434782601</v>
      </c>
      <c r="S8" s="2">
        <v>325.82586956521698</v>
      </c>
      <c r="T8" s="2">
        <v>24.854891304347799</v>
      </c>
      <c r="U8" s="2">
        <v>17.6619565217391</v>
      </c>
      <c r="V8" s="2">
        <v>3.6114130434782599</v>
      </c>
      <c r="W8" s="2">
        <v>3.5815217391304301</v>
      </c>
      <c r="X8" s="2">
        <v>98.5034782608695</v>
      </c>
      <c r="Y8" s="2">
        <v>98.5034782608695</v>
      </c>
      <c r="Z8" s="2">
        <v>0.972978312218166</v>
      </c>
      <c r="AA8" s="2">
        <v>0</v>
      </c>
      <c r="AB8" s="2">
        <v>206.417717391304</v>
      </c>
      <c r="AC8" s="2">
        <v>3.2427173913043399</v>
      </c>
      <c r="AD8" s="2">
        <v>0</v>
      </c>
      <c r="AE8" s="52">
        <v>18.5710869565217</v>
      </c>
      <c r="AF8" s="2">
        <v>18.5710869565217</v>
      </c>
      <c r="AG8" s="2">
        <v>0</v>
      </c>
      <c r="AH8" s="2">
        <v>0</v>
      </c>
      <c r="AI8" s="2">
        <v>0</v>
      </c>
      <c r="AJ8" s="2">
        <v>0</v>
      </c>
      <c r="AK8" s="2">
        <v>8.6839130434782597</v>
      </c>
      <c r="AL8" s="2">
        <v>8.6839130434782597</v>
      </c>
      <c r="AM8" s="2">
        <v>0</v>
      </c>
      <c r="AN8" s="2">
        <v>9.8871739130434708</v>
      </c>
      <c r="AO8" s="2">
        <v>0</v>
      </c>
      <c r="AP8" s="2">
        <v>0</v>
      </c>
      <c r="AQ8" s="55">
        <v>5.5765880827332799</v>
      </c>
      <c r="AR8" s="45">
        <v>5.6996968906437697</v>
      </c>
      <c r="AS8" s="45">
        <v>0</v>
      </c>
      <c r="AT8" s="45">
        <v>0</v>
      </c>
      <c r="AU8" s="45">
        <v>0</v>
      </c>
      <c r="AV8" s="45">
        <v>0</v>
      </c>
      <c r="AW8" s="45">
        <v>5.6996968906437697</v>
      </c>
      <c r="AX8" s="45">
        <v>8.8158440664200697</v>
      </c>
      <c r="AY8" s="45">
        <v>0</v>
      </c>
      <c r="AZ8" s="45">
        <v>4.7898862742970998</v>
      </c>
      <c r="BA8" s="45">
        <v>0</v>
      </c>
      <c r="BB8" s="45">
        <v>0</v>
      </c>
      <c r="BC8" s="56">
        <v>335657</v>
      </c>
      <c r="BD8" s="57">
        <v>2</v>
      </c>
    </row>
    <row r="9" spans="1:58" x14ac:dyDescent="0.2">
      <c r="A9" s="51" t="s">
        <v>89</v>
      </c>
      <c r="B9" s="51" t="s">
        <v>84</v>
      </c>
      <c r="C9" s="51" t="s">
        <v>78</v>
      </c>
      <c r="D9" s="52">
        <v>145.608695652173</v>
      </c>
      <c r="E9" s="52">
        <v>3.1095871902060299</v>
      </c>
      <c r="F9" s="52">
        <v>1.48268</v>
      </c>
      <c r="G9" s="52">
        <v>5.1170345509517796</v>
      </c>
      <c r="H9" s="53">
        <v>-0.392306782523553</v>
      </c>
      <c r="I9" s="52">
        <v>2.9579001194386301</v>
      </c>
      <c r="J9" s="52">
        <v>0.79661839355031305</v>
      </c>
      <c r="K9" s="52">
        <v>1.06016867605663</v>
      </c>
      <c r="L9" s="54">
        <v>-0.24859278382626199</v>
      </c>
      <c r="M9" s="52">
        <v>0.648925052254404</v>
      </c>
      <c r="N9" s="52">
        <v>0.43616079426694498</v>
      </c>
      <c r="O9" s="52">
        <v>1.8768080023887701</v>
      </c>
      <c r="P9" s="52">
        <v>3.2927051291665799</v>
      </c>
      <c r="Q9" s="53">
        <v>-0.43001030193559597</v>
      </c>
      <c r="R9" s="52">
        <v>452.78293478260798</v>
      </c>
      <c r="S9" s="2">
        <v>430.69597826086903</v>
      </c>
      <c r="T9" s="2">
        <v>115.994565217391</v>
      </c>
      <c r="U9" s="2">
        <v>94.489130434782595</v>
      </c>
      <c r="V9" s="2">
        <v>16.2880434782608</v>
      </c>
      <c r="W9" s="2">
        <v>5.2173913043478199</v>
      </c>
      <c r="X9" s="2">
        <v>63.508804347826</v>
      </c>
      <c r="Y9" s="2">
        <v>62.927282608695599</v>
      </c>
      <c r="Z9" s="2">
        <v>0.43216706479546102</v>
      </c>
      <c r="AA9" s="2">
        <v>0.58152173913043403</v>
      </c>
      <c r="AB9" s="2">
        <v>273.279565217391</v>
      </c>
      <c r="AC9" s="2">
        <v>0</v>
      </c>
      <c r="AD9" s="2">
        <v>0</v>
      </c>
      <c r="AE9" s="52">
        <v>112.64978260869501</v>
      </c>
      <c r="AF9" s="2">
        <v>107.606304347826</v>
      </c>
      <c r="AG9" s="2">
        <v>42.866847826086897</v>
      </c>
      <c r="AH9" s="2">
        <v>37.823369565217298</v>
      </c>
      <c r="AI9" s="2">
        <v>5.0434782608695601</v>
      </c>
      <c r="AJ9" s="2">
        <v>0</v>
      </c>
      <c r="AK9" s="2">
        <v>44.103913043478201</v>
      </c>
      <c r="AL9" s="2">
        <v>44.103913043478201</v>
      </c>
      <c r="AM9" s="2">
        <v>0</v>
      </c>
      <c r="AN9" s="2">
        <v>25.679021739130398</v>
      </c>
      <c r="AO9" s="2">
        <v>0</v>
      </c>
      <c r="AP9" s="2">
        <v>0</v>
      </c>
      <c r="AQ9" s="55">
        <v>24.8794232191593</v>
      </c>
      <c r="AR9" s="45">
        <v>24.984283526940501</v>
      </c>
      <c r="AS9" s="45">
        <v>36.955910603008</v>
      </c>
      <c r="AT9" s="45">
        <v>40.029333946853697</v>
      </c>
      <c r="AU9" s="45">
        <v>30.9642976309642</v>
      </c>
      <c r="AV9" s="45">
        <v>0</v>
      </c>
      <c r="AW9" s="45">
        <v>24.984283526940501</v>
      </c>
      <c r="AX9" s="45">
        <v>69.445352493064107</v>
      </c>
      <c r="AY9" s="45">
        <v>0</v>
      </c>
      <c r="AZ9" s="45">
        <v>9.3966124831554794</v>
      </c>
      <c r="BA9" s="45">
        <v>0</v>
      </c>
      <c r="BB9" s="45">
        <v>0</v>
      </c>
      <c r="BC9" s="56">
        <v>335185</v>
      </c>
      <c r="BD9" s="57">
        <v>2</v>
      </c>
    </row>
    <row r="10" spans="1:58" x14ac:dyDescent="0.2">
      <c r="A10" s="51" t="s">
        <v>90</v>
      </c>
      <c r="B10" s="51" t="s">
        <v>91</v>
      </c>
      <c r="C10" s="51" t="s">
        <v>78</v>
      </c>
      <c r="D10" s="52">
        <v>114.695652173913</v>
      </c>
      <c r="E10" s="52">
        <v>3.3496237680060599</v>
      </c>
      <c r="F10" s="52">
        <v>1.6416900000000001</v>
      </c>
      <c r="G10" s="52">
        <v>5.32763027617482</v>
      </c>
      <c r="H10" s="53">
        <v>-0.37127323136787599</v>
      </c>
      <c r="I10" s="52">
        <v>3.1952928354814198</v>
      </c>
      <c r="J10" s="52">
        <v>0.53826288855193305</v>
      </c>
      <c r="K10" s="52">
        <v>1.1515464266505</v>
      </c>
      <c r="L10" s="54">
        <v>-0.53257387101831699</v>
      </c>
      <c r="M10" s="52">
        <v>0.38393195602729302</v>
      </c>
      <c r="N10" s="52">
        <v>0.78451952236542799</v>
      </c>
      <c r="O10" s="52">
        <v>2.0268413570887001</v>
      </c>
      <c r="P10" s="52">
        <v>3.3270373965253701</v>
      </c>
      <c r="Q10" s="53">
        <v>-0.39079694168587997</v>
      </c>
      <c r="R10" s="52">
        <v>384.187282608695</v>
      </c>
      <c r="S10" s="2">
        <v>366.48619565217302</v>
      </c>
      <c r="T10" s="2">
        <v>61.736413043478201</v>
      </c>
      <c r="U10" s="2">
        <v>44.035326086956502</v>
      </c>
      <c r="V10" s="2">
        <v>11.5108695652173</v>
      </c>
      <c r="W10" s="2">
        <v>6.1902173913043397</v>
      </c>
      <c r="X10" s="2">
        <v>89.980978260869506</v>
      </c>
      <c r="Y10" s="2">
        <v>89.980978260869506</v>
      </c>
      <c r="Z10" s="2">
        <v>0.78451952236542799</v>
      </c>
      <c r="AA10" s="2">
        <v>0</v>
      </c>
      <c r="AB10" s="2">
        <v>232.46989130434699</v>
      </c>
      <c r="AC10" s="2">
        <v>0</v>
      </c>
      <c r="AD10" s="2">
        <v>0</v>
      </c>
      <c r="AE10" s="52">
        <v>16.8423913043478</v>
      </c>
      <c r="AF10" s="2">
        <v>16.8423913043478</v>
      </c>
      <c r="AG10" s="2">
        <v>0</v>
      </c>
      <c r="AH10" s="2">
        <v>0</v>
      </c>
      <c r="AI10" s="2">
        <v>0</v>
      </c>
      <c r="AJ10" s="2">
        <v>0</v>
      </c>
      <c r="AK10" s="2">
        <v>13.595108695652099</v>
      </c>
      <c r="AL10" s="2">
        <v>13.595108695652099</v>
      </c>
      <c r="AM10" s="2">
        <v>0</v>
      </c>
      <c r="AN10" s="2">
        <v>3.2472826086956501</v>
      </c>
      <c r="AO10" s="2">
        <v>0</v>
      </c>
      <c r="AP10" s="2">
        <v>0</v>
      </c>
      <c r="AQ10" s="55">
        <v>4.3839013071919402</v>
      </c>
      <c r="AR10" s="45">
        <v>4.5956413922702399</v>
      </c>
      <c r="AS10" s="45">
        <v>0</v>
      </c>
      <c r="AT10" s="45">
        <v>0</v>
      </c>
      <c r="AU10" s="45">
        <v>0</v>
      </c>
      <c r="AV10" s="45">
        <v>0</v>
      </c>
      <c r="AW10" s="45">
        <v>4.5956413922702399</v>
      </c>
      <c r="AX10" s="45">
        <v>15.1088696282426</v>
      </c>
      <c r="AY10" s="45">
        <v>0</v>
      </c>
      <c r="AZ10" s="45">
        <v>1.3968615851608599</v>
      </c>
      <c r="BA10" s="45">
        <v>0</v>
      </c>
      <c r="BB10" s="45">
        <v>0</v>
      </c>
      <c r="BC10" s="56">
        <v>335441</v>
      </c>
      <c r="BD10" s="57">
        <v>2</v>
      </c>
    </row>
    <row r="11" spans="1:58" x14ac:dyDescent="0.2">
      <c r="A11" s="51" t="s">
        <v>92</v>
      </c>
      <c r="B11" s="51" t="s">
        <v>82</v>
      </c>
      <c r="C11" s="51" t="s">
        <v>78</v>
      </c>
      <c r="D11" s="52">
        <v>185.489130434782</v>
      </c>
      <c r="E11" s="52">
        <v>4.1048086727219397</v>
      </c>
      <c r="F11" s="52">
        <v>2.07708</v>
      </c>
      <c r="G11" s="52">
        <v>5.8617617480303501</v>
      </c>
      <c r="H11" s="53">
        <v>-0.29973123283264902</v>
      </c>
      <c r="I11" s="52">
        <v>3.9609786111925001</v>
      </c>
      <c r="J11" s="52">
        <v>1.1969159097568101</v>
      </c>
      <c r="K11" s="52">
        <v>1.39999635505121</v>
      </c>
      <c r="L11" s="54">
        <v>-0.14505783858771101</v>
      </c>
      <c r="M11" s="52">
        <v>1.0785285672428899</v>
      </c>
      <c r="N11" s="52">
        <v>0.480408438324055</v>
      </c>
      <c r="O11" s="52">
        <v>2.4274843246410698</v>
      </c>
      <c r="P11" s="52">
        <v>3.4036930669488799</v>
      </c>
      <c r="Q11" s="53">
        <v>-0.28680868783003699</v>
      </c>
      <c r="R11" s="52">
        <v>761.39739130434702</v>
      </c>
      <c r="S11" s="2">
        <v>734.71847826086901</v>
      </c>
      <c r="T11" s="2">
        <v>222.014891304347</v>
      </c>
      <c r="U11" s="2">
        <v>200.055326086956</v>
      </c>
      <c r="V11" s="2">
        <v>16.971086956521699</v>
      </c>
      <c r="W11" s="2">
        <v>4.9884782608695604</v>
      </c>
      <c r="X11" s="2">
        <v>89.110543478260794</v>
      </c>
      <c r="Y11" s="2">
        <v>84.391195652173906</v>
      </c>
      <c r="Z11" s="2">
        <v>0.45496571930852597</v>
      </c>
      <c r="AA11" s="2">
        <v>4.7193478260869499</v>
      </c>
      <c r="AB11" s="2">
        <v>444.07</v>
      </c>
      <c r="AC11" s="2">
        <v>6.2019565217391301</v>
      </c>
      <c r="AD11" s="2">
        <v>0</v>
      </c>
      <c r="AE11" s="52">
        <v>0.40217391304347799</v>
      </c>
      <c r="AF11" s="2">
        <v>0.40217391304347799</v>
      </c>
      <c r="AG11" s="2">
        <v>0</v>
      </c>
      <c r="AH11" s="2">
        <v>0</v>
      </c>
      <c r="AI11" s="2">
        <v>0</v>
      </c>
      <c r="AJ11" s="2">
        <v>0</v>
      </c>
      <c r="AK11" s="2">
        <v>0.40217391304347799</v>
      </c>
      <c r="AL11" s="2">
        <v>0.40217391304347799</v>
      </c>
      <c r="AM11" s="2">
        <v>0</v>
      </c>
      <c r="AN11" s="2">
        <v>0</v>
      </c>
      <c r="AO11" s="2">
        <v>0</v>
      </c>
      <c r="AP11" s="2">
        <v>0</v>
      </c>
      <c r="AQ11" s="55">
        <v>5.2820500521352599E-2</v>
      </c>
      <c r="AR11" s="45">
        <v>5.4738505283745097E-2</v>
      </c>
      <c r="AS11" s="45">
        <v>0</v>
      </c>
      <c r="AT11" s="45">
        <v>0</v>
      </c>
      <c r="AU11" s="45">
        <v>0</v>
      </c>
      <c r="AV11" s="45">
        <v>0</v>
      </c>
      <c r="AW11" s="45">
        <v>5.4738505283745097E-2</v>
      </c>
      <c r="AX11" s="45">
        <v>0.45132023366190199</v>
      </c>
      <c r="AY11" s="45">
        <v>0</v>
      </c>
      <c r="AZ11" s="45">
        <v>0</v>
      </c>
      <c r="BA11" s="45">
        <v>0</v>
      </c>
      <c r="BB11" s="45">
        <v>0</v>
      </c>
      <c r="BC11" s="56">
        <v>335271</v>
      </c>
      <c r="BD11" s="57">
        <v>2</v>
      </c>
    </row>
    <row r="12" spans="1:58" x14ac:dyDescent="0.2">
      <c r="A12" s="51" t="s">
        <v>93</v>
      </c>
      <c r="B12" s="51" t="s">
        <v>77</v>
      </c>
      <c r="C12" s="51" t="s">
        <v>78</v>
      </c>
      <c r="D12" s="52">
        <v>166.423913043478</v>
      </c>
      <c r="E12" s="52">
        <v>10.600117562536701</v>
      </c>
      <c r="F12" s="52">
        <v>2.98956</v>
      </c>
      <c r="G12" s="52">
        <v>6.8526520930011499</v>
      </c>
      <c r="H12" s="53">
        <v>0.54686352359300305</v>
      </c>
      <c r="I12" s="52">
        <v>9.8634197635686807</v>
      </c>
      <c r="J12" s="52">
        <v>5.75838090261903</v>
      </c>
      <c r="K12" s="52">
        <v>1.9148958930936599</v>
      </c>
      <c r="L12" s="54">
        <v>2.0071508970213001</v>
      </c>
      <c r="M12" s="52">
        <v>5.0216831036509699</v>
      </c>
      <c r="N12" s="52">
        <v>0.35552870485271998</v>
      </c>
      <c r="O12" s="52">
        <v>4.4862079550649803</v>
      </c>
      <c r="P12" s="52">
        <v>3.5196919785399099</v>
      </c>
      <c r="Q12" s="53">
        <v>0.27460243180882399</v>
      </c>
      <c r="R12" s="52">
        <v>1764.1130434782599</v>
      </c>
      <c r="S12" s="2">
        <v>1641.5089130434701</v>
      </c>
      <c r="T12" s="2">
        <v>958.33228260869498</v>
      </c>
      <c r="U12" s="2">
        <v>835.72815217391303</v>
      </c>
      <c r="V12" s="2">
        <v>112.837826086956</v>
      </c>
      <c r="W12" s="2">
        <v>9.7663043478260807</v>
      </c>
      <c r="X12" s="2">
        <v>59.168478260869499</v>
      </c>
      <c r="Y12" s="2">
        <v>59.168478260869499</v>
      </c>
      <c r="Z12" s="2">
        <v>0.35552870485271998</v>
      </c>
      <c r="AA12" s="2">
        <v>0</v>
      </c>
      <c r="AB12" s="2">
        <v>746.61228260869495</v>
      </c>
      <c r="AC12" s="2">
        <v>0</v>
      </c>
      <c r="AD12" s="2">
        <v>0</v>
      </c>
      <c r="AE12" s="52">
        <v>45.1602173913043</v>
      </c>
      <c r="AF12" s="2">
        <v>42.594130434782599</v>
      </c>
      <c r="AG12" s="2">
        <v>37.6892391304347</v>
      </c>
      <c r="AH12" s="2">
        <v>35.123152173912999</v>
      </c>
      <c r="AI12" s="2">
        <v>2.5660869565217301</v>
      </c>
      <c r="AJ12" s="2">
        <v>0</v>
      </c>
      <c r="AK12" s="2">
        <v>0</v>
      </c>
      <c r="AL12" s="2">
        <v>0</v>
      </c>
      <c r="AM12" s="2">
        <v>0</v>
      </c>
      <c r="AN12" s="2">
        <v>7.4709782608695603</v>
      </c>
      <c r="AO12" s="2">
        <v>0</v>
      </c>
      <c r="AP12" s="2">
        <v>0</v>
      </c>
      <c r="AQ12" s="55">
        <v>2.5599389766011198</v>
      </c>
      <c r="AR12" s="45">
        <v>2.5948156660209598</v>
      </c>
      <c r="AS12" s="45">
        <v>3.9327944820809</v>
      </c>
      <c r="AT12" s="45">
        <v>4.20270061293854</v>
      </c>
      <c r="AU12" s="45">
        <v>2.2741371803319099</v>
      </c>
      <c r="AV12" s="45">
        <v>0</v>
      </c>
      <c r="AW12" s="45">
        <v>2.5948156660209598</v>
      </c>
      <c r="AX12" s="45">
        <v>0</v>
      </c>
      <c r="AY12" s="45">
        <v>0</v>
      </c>
      <c r="AZ12" s="45">
        <v>1.00065032881131</v>
      </c>
      <c r="BA12" s="45">
        <v>0</v>
      </c>
      <c r="BB12" s="45">
        <v>0</v>
      </c>
      <c r="BC12" s="56" t="s">
        <v>94</v>
      </c>
      <c r="BD12" s="57">
        <v>2</v>
      </c>
    </row>
    <row r="13" spans="1:58" x14ac:dyDescent="0.2">
      <c r="A13" s="51" t="s">
        <v>95</v>
      </c>
      <c r="B13" s="51" t="s">
        <v>73</v>
      </c>
      <c r="C13" s="51" t="s">
        <v>78</v>
      </c>
      <c r="D13" s="52">
        <v>143.923913043478</v>
      </c>
      <c r="E13" s="52">
        <v>3.66994562344233</v>
      </c>
      <c r="F13" s="52">
        <v>1.6555299999999999</v>
      </c>
      <c r="G13" s="52">
        <v>5.3455002791073998</v>
      </c>
      <c r="H13" s="53">
        <v>-0.31345142048048802</v>
      </c>
      <c r="I13" s="52">
        <v>3.59125066082622</v>
      </c>
      <c r="J13" s="52">
        <v>0.63707423910580696</v>
      </c>
      <c r="K13" s="52">
        <v>1.1594813990731501</v>
      </c>
      <c r="L13" s="54">
        <v>-0.45055242833989101</v>
      </c>
      <c r="M13" s="52">
        <v>0.55837927648969099</v>
      </c>
      <c r="N13" s="52">
        <v>0.81581829166981301</v>
      </c>
      <c r="O13" s="52">
        <v>2.2170530926667098</v>
      </c>
      <c r="P13" s="52">
        <v>3.3298273976420498</v>
      </c>
      <c r="Q13" s="53">
        <v>-0.33418377954464701</v>
      </c>
      <c r="R13" s="52">
        <v>528.19293478260795</v>
      </c>
      <c r="S13" s="2">
        <v>516.866847826087</v>
      </c>
      <c r="T13" s="2">
        <v>91.690217391304301</v>
      </c>
      <c r="U13" s="2">
        <v>80.364130434782595</v>
      </c>
      <c r="V13" s="2">
        <v>6.1956521739130404</v>
      </c>
      <c r="W13" s="2">
        <v>5.13043478260869</v>
      </c>
      <c r="X13" s="2">
        <v>117.41576086956501</v>
      </c>
      <c r="Y13" s="2">
        <v>117.41576086956501</v>
      </c>
      <c r="Z13" s="2">
        <v>0.81581829166981301</v>
      </c>
      <c r="AA13" s="2">
        <v>0</v>
      </c>
      <c r="AB13" s="2">
        <v>319.08695652173901</v>
      </c>
      <c r="AC13" s="2">
        <v>0</v>
      </c>
      <c r="AD13" s="2">
        <v>0</v>
      </c>
      <c r="AE13" s="52">
        <v>5.8532608695652097</v>
      </c>
      <c r="AF13" s="2">
        <v>4.9619565217391299</v>
      </c>
      <c r="AG13" s="2">
        <v>2.9456521739130399</v>
      </c>
      <c r="AH13" s="2">
        <v>2.0543478260869499</v>
      </c>
      <c r="AI13" s="2">
        <v>0.89130434782608603</v>
      </c>
      <c r="AJ13" s="2">
        <v>0</v>
      </c>
      <c r="AK13" s="2">
        <v>0</v>
      </c>
      <c r="AL13" s="2">
        <v>0</v>
      </c>
      <c r="AM13" s="2">
        <v>0</v>
      </c>
      <c r="AN13" s="2">
        <v>2.9076086956521698</v>
      </c>
      <c r="AO13" s="2">
        <v>0</v>
      </c>
      <c r="AP13" s="2">
        <v>0</v>
      </c>
      <c r="AQ13" s="55">
        <v>1.1081672025723399</v>
      </c>
      <c r="AR13" s="45">
        <v>0.96000672951048005</v>
      </c>
      <c r="AS13" s="45">
        <v>3.2126133602039002</v>
      </c>
      <c r="AT13" s="45">
        <v>2.5562994522215399</v>
      </c>
      <c r="AU13" s="45">
        <v>14.3859649122807</v>
      </c>
      <c r="AV13" s="45">
        <v>0</v>
      </c>
      <c r="AW13" s="45">
        <v>0.96000672951048005</v>
      </c>
      <c r="AX13" s="45">
        <v>0</v>
      </c>
      <c r="AY13" s="45">
        <v>0</v>
      </c>
      <c r="AZ13" s="45">
        <v>0.91122768769587104</v>
      </c>
      <c r="BA13" s="45">
        <v>0</v>
      </c>
      <c r="BB13" s="45">
        <v>0</v>
      </c>
      <c r="BC13" s="56">
        <v>335878</v>
      </c>
      <c r="BD13" s="57">
        <v>2</v>
      </c>
    </row>
    <row r="14" spans="1:58" x14ac:dyDescent="0.2">
      <c r="A14" s="51" t="s">
        <v>96</v>
      </c>
      <c r="B14" s="51" t="s">
        <v>97</v>
      </c>
      <c r="C14" s="51" t="s">
        <v>98</v>
      </c>
      <c r="D14" s="52">
        <v>256.90217391304299</v>
      </c>
      <c r="E14" s="52">
        <v>3.2878366828855499</v>
      </c>
      <c r="F14" s="52">
        <v>1.2218899999999999</v>
      </c>
      <c r="G14" s="52">
        <v>4.7453872276287701</v>
      </c>
      <c r="H14" s="53">
        <v>-0.30715102368401298</v>
      </c>
      <c r="I14" s="52">
        <v>3.1213746562301599</v>
      </c>
      <c r="J14" s="52">
        <v>0.41012608419716501</v>
      </c>
      <c r="K14" s="52">
        <v>0.90929735563417502</v>
      </c>
      <c r="L14" s="54">
        <v>-0.548963733748979</v>
      </c>
      <c r="M14" s="52">
        <v>0.266885127988153</v>
      </c>
      <c r="N14" s="52">
        <v>0.74567971229109298</v>
      </c>
      <c r="O14" s="52">
        <v>2.1320308863972901</v>
      </c>
      <c r="P14" s="52">
        <v>3.2240576101251501</v>
      </c>
      <c r="Q14" s="53">
        <v>-0.33871191392435201</v>
      </c>
      <c r="R14" s="52">
        <v>844.65239130434702</v>
      </c>
      <c r="S14" s="2">
        <v>801.887934782608</v>
      </c>
      <c r="T14" s="2">
        <v>105.362282608695</v>
      </c>
      <c r="U14" s="2">
        <v>68.5633695652173</v>
      </c>
      <c r="V14" s="2">
        <v>27.069782608695601</v>
      </c>
      <c r="W14" s="2">
        <v>9.7291304347826095</v>
      </c>
      <c r="X14" s="2">
        <v>191.566739130434</v>
      </c>
      <c r="Y14" s="2">
        <v>185.601195652173</v>
      </c>
      <c r="Z14" s="2">
        <v>0.72245864184472097</v>
      </c>
      <c r="AA14" s="2">
        <v>5.9655434782608703</v>
      </c>
      <c r="AB14" s="2">
        <v>529.08760869565197</v>
      </c>
      <c r="AC14" s="2">
        <v>18.6357608695652</v>
      </c>
      <c r="AD14" s="2">
        <v>0</v>
      </c>
      <c r="AE14" s="52">
        <v>173.46076086956501</v>
      </c>
      <c r="AF14" s="2">
        <v>173.46076086956501</v>
      </c>
      <c r="AG14" s="2">
        <v>22.1621739130434</v>
      </c>
      <c r="AH14" s="2">
        <v>22.1621739130434</v>
      </c>
      <c r="AI14" s="2">
        <v>0</v>
      </c>
      <c r="AJ14" s="2">
        <v>0</v>
      </c>
      <c r="AK14" s="2">
        <v>45.280760869565199</v>
      </c>
      <c r="AL14" s="2">
        <v>45.280760869565199</v>
      </c>
      <c r="AM14" s="2">
        <v>0</v>
      </c>
      <c r="AN14" s="2">
        <v>106.01782608695601</v>
      </c>
      <c r="AO14" s="2">
        <v>0</v>
      </c>
      <c r="AP14" s="2">
        <v>0</v>
      </c>
      <c r="AQ14" s="55">
        <v>20.536348757824399</v>
      </c>
      <c r="AR14" s="45">
        <v>21.6315464225796</v>
      </c>
      <c r="AS14" s="45">
        <v>21.034257577117401</v>
      </c>
      <c r="AT14" s="45">
        <v>32.323635862095202</v>
      </c>
      <c r="AU14" s="45">
        <v>0</v>
      </c>
      <c r="AV14" s="45">
        <v>0</v>
      </c>
      <c r="AW14" s="45">
        <v>21.6315464225796</v>
      </c>
      <c r="AX14" s="45">
        <v>23.637068248436499</v>
      </c>
      <c r="AY14" s="45">
        <v>0</v>
      </c>
      <c r="AZ14" s="45">
        <v>20.037858446225901</v>
      </c>
      <c r="BA14" s="45">
        <v>0</v>
      </c>
      <c r="BB14" s="45">
        <v>0</v>
      </c>
      <c r="BC14" s="56">
        <v>335405</v>
      </c>
      <c r="BD14" s="57">
        <v>2</v>
      </c>
    </row>
    <row r="15" spans="1:58" x14ac:dyDescent="0.2">
      <c r="A15" s="51" t="s">
        <v>99</v>
      </c>
      <c r="B15" s="51" t="s">
        <v>100</v>
      </c>
      <c r="C15" s="51" t="s">
        <v>98</v>
      </c>
      <c r="D15" s="52">
        <v>150.945652173913</v>
      </c>
      <c r="E15" s="52">
        <v>3.4647893713545002</v>
      </c>
      <c r="F15" s="52">
        <v>1.5094099999999999</v>
      </c>
      <c r="G15" s="52">
        <v>5.1531621125099196</v>
      </c>
      <c r="H15" s="53">
        <v>-0.32763819656608301</v>
      </c>
      <c r="I15" s="52">
        <v>3.3083480953409601</v>
      </c>
      <c r="J15" s="52">
        <v>0.55319723482393601</v>
      </c>
      <c r="K15" s="52">
        <v>1.07555819825083</v>
      </c>
      <c r="L15" s="54">
        <v>-0.48566499170050098</v>
      </c>
      <c r="M15" s="52">
        <v>0.42239144523655198</v>
      </c>
      <c r="N15" s="52">
        <v>1.1167998847843299</v>
      </c>
      <c r="O15" s="52">
        <v>1.79479225174623</v>
      </c>
      <c r="P15" s="52">
        <v>3.29879701023878</v>
      </c>
      <c r="Q15" s="53">
        <v>-0.455925221777644</v>
      </c>
      <c r="R15" s="52">
        <v>522.99489130434699</v>
      </c>
      <c r="S15" s="2">
        <v>499.38076086956499</v>
      </c>
      <c r="T15" s="2">
        <v>83.502717391304301</v>
      </c>
      <c r="U15" s="2">
        <v>63.758152173912997</v>
      </c>
      <c r="V15" s="2">
        <v>11.744565217391299</v>
      </c>
      <c r="W15" s="2">
        <v>8</v>
      </c>
      <c r="X15" s="2">
        <v>168.57608695652101</v>
      </c>
      <c r="Y15" s="2">
        <v>164.70652173913001</v>
      </c>
      <c r="Z15" s="2">
        <v>1.09116439835817</v>
      </c>
      <c r="AA15" s="2">
        <v>3.8695652173913002</v>
      </c>
      <c r="AB15" s="2">
        <v>270.91608695652099</v>
      </c>
      <c r="AC15" s="2">
        <v>0</v>
      </c>
      <c r="AD15" s="2">
        <v>0</v>
      </c>
      <c r="AE15" s="52">
        <v>0</v>
      </c>
      <c r="AF15" s="2">
        <v>0</v>
      </c>
      <c r="AG15" s="2">
        <v>0</v>
      </c>
      <c r="AH15" s="2">
        <v>0</v>
      </c>
      <c r="AI15" s="2">
        <v>0</v>
      </c>
      <c r="AJ15" s="2">
        <v>0</v>
      </c>
      <c r="AK15" s="2">
        <v>0</v>
      </c>
      <c r="AL15" s="2">
        <v>0</v>
      </c>
      <c r="AM15" s="2">
        <v>0</v>
      </c>
      <c r="AN15" s="2">
        <v>0</v>
      </c>
      <c r="AO15" s="2">
        <v>0</v>
      </c>
      <c r="AP15" s="2">
        <v>0</v>
      </c>
      <c r="AQ15" s="55">
        <v>0</v>
      </c>
      <c r="AR15" s="45">
        <v>0</v>
      </c>
      <c r="AS15" s="45">
        <v>0</v>
      </c>
      <c r="AT15" s="45">
        <v>0</v>
      </c>
      <c r="AU15" s="45">
        <v>0</v>
      </c>
      <c r="AV15" s="45">
        <v>0</v>
      </c>
      <c r="AW15" s="45">
        <v>0</v>
      </c>
      <c r="AX15" s="45">
        <v>0</v>
      </c>
      <c r="AY15" s="45">
        <v>0</v>
      </c>
      <c r="AZ15" s="45">
        <v>0</v>
      </c>
      <c r="BA15" s="45">
        <v>0</v>
      </c>
      <c r="BB15" s="45">
        <v>0</v>
      </c>
      <c r="BC15" s="56">
        <v>335750</v>
      </c>
      <c r="BD15" s="57">
        <v>2</v>
      </c>
    </row>
    <row r="16" spans="1:58" x14ac:dyDescent="0.2">
      <c r="A16" s="51" t="s">
        <v>101</v>
      </c>
      <c r="B16" s="51" t="s">
        <v>102</v>
      </c>
      <c r="C16" s="51" t="s">
        <v>103</v>
      </c>
      <c r="D16" s="52">
        <v>167.695652173913</v>
      </c>
      <c r="E16" s="52">
        <v>4.21386440238527</v>
      </c>
      <c r="F16" s="52">
        <v>1.85795</v>
      </c>
      <c r="G16" s="52">
        <v>5.5996530763884804</v>
      </c>
      <c r="H16" s="53">
        <v>-0.247477594611447</v>
      </c>
      <c r="I16" s="52">
        <v>4.1832706766917198</v>
      </c>
      <c r="J16" s="52">
        <v>0.68822919367383895</v>
      </c>
      <c r="K16" s="52">
        <v>1.2752383547453301</v>
      </c>
      <c r="L16" s="54">
        <v>-0.460313288795896</v>
      </c>
      <c r="M16" s="52">
        <v>0.65763546798029504</v>
      </c>
      <c r="N16" s="52">
        <v>0.90731138190303295</v>
      </c>
      <c r="O16" s="52">
        <v>2.6183238268084001</v>
      </c>
      <c r="P16" s="52">
        <v>3.3677003944139101</v>
      </c>
      <c r="Q16" s="53">
        <v>-0.22251877537815401</v>
      </c>
      <c r="R16" s="52">
        <v>706.64673913043396</v>
      </c>
      <c r="S16" s="2">
        <v>701.51630434782601</v>
      </c>
      <c r="T16" s="2">
        <v>115.41304347825999</v>
      </c>
      <c r="U16" s="2">
        <v>110.282608695652</v>
      </c>
      <c r="V16" s="2">
        <v>0</v>
      </c>
      <c r="W16" s="2">
        <v>5.13043478260869</v>
      </c>
      <c r="X16" s="2">
        <v>152.15217391304299</v>
      </c>
      <c r="Y16" s="2">
        <v>152.15217391304299</v>
      </c>
      <c r="Z16" s="2">
        <v>0.90731138190303295</v>
      </c>
      <c r="AA16" s="2">
        <v>0</v>
      </c>
      <c r="AB16" s="2">
        <v>439.08152173912998</v>
      </c>
      <c r="AC16" s="2">
        <v>0</v>
      </c>
      <c r="AD16" s="2">
        <v>0</v>
      </c>
      <c r="AE16" s="52">
        <v>132.21467391304299</v>
      </c>
      <c r="AF16" s="2">
        <v>132.21467391304299</v>
      </c>
      <c r="AG16" s="2">
        <v>6.6521739130434696</v>
      </c>
      <c r="AH16" s="2">
        <v>6.6521739130434696</v>
      </c>
      <c r="AI16" s="2">
        <v>0</v>
      </c>
      <c r="AJ16" s="2">
        <v>0</v>
      </c>
      <c r="AK16" s="2">
        <v>57.195652173912997</v>
      </c>
      <c r="AL16" s="2">
        <v>57.195652173912997</v>
      </c>
      <c r="AM16" s="2">
        <v>0</v>
      </c>
      <c r="AN16" s="2">
        <v>68.366847826086897</v>
      </c>
      <c r="AO16" s="2">
        <v>0</v>
      </c>
      <c r="AP16" s="2">
        <v>0</v>
      </c>
      <c r="AQ16" s="55">
        <v>18.710151280927199</v>
      </c>
      <c r="AR16" s="45">
        <v>18.846985179618599</v>
      </c>
      <c r="AS16" s="45">
        <v>5.7637973252966601</v>
      </c>
      <c r="AT16" s="45">
        <v>6.0319337670017701</v>
      </c>
      <c r="AU16" s="45">
        <v>0</v>
      </c>
      <c r="AV16" s="45">
        <v>0</v>
      </c>
      <c r="AW16" s="45">
        <v>18.846985179618599</v>
      </c>
      <c r="AX16" s="45">
        <v>37.591084440634297</v>
      </c>
      <c r="AY16" s="45">
        <v>0</v>
      </c>
      <c r="AZ16" s="45">
        <v>15.5704224480449</v>
      </c>
      <c r="BA16" s="45">
        <v>0</v>
      </c>
      <c r="BB16" s="45">
        <v>0</v>
      </c>
      <c r="BC16" s="56">
        <v>335734</v>
      </c>
      <c r="BD16" s="57">
        <v>2</v>
      </c>
    </row>
    <row r="17" spans="1:56" x14ac:dyDescent="0.2">
      <c r="A17" s="51" t="s">
        <v>104</v>
      </c>
      <c r="B17" s="51" t="s">
        <v>105</v>
      </c>
      <c r="C17" s="51" t="s">
        <v>58</v>
      </c>
      <c r="D17" s="52">
        <v>111.152173913043</v>
      </c>
      <c r="E17" s="52">
        <v>3.2564736945042001</v>
      </c>
      <c r="F17" s="52">
        <v>1.12225</v>
      </c>
      <c r="G17" s="52">
        <v>4.5917266349381203</v>
      </c>
      <c r="H17" s="53">
        <v>-0.29079539062148602</v>
      </c>
      <c r="I17" s="52">
        <v>3.2147956190103599</v>
      </c>
      <c r="J17" s="52">
        <v>0.492724427928808</v>
      </c>
      <c r="K17" s="52">
        <v>0.85123434102419704</v>
      </c>
      <c r="L17" s="54">
        <v>-0.42116476722970603</v>
      </c>
      <c r="M17" s="52">
        <v>0.45104635243496899</v>
      </c>
      <c r="N17" s="52">
        <v>0.65070408761979204</v>
      </c>
      <c r="O17" s="52">
        <v>2.1130451789556002</v>
      </c>
      <c r="P17" s="52">
        <v>3.1916865420404998</v>
      </c>
      <c r="Q17" s="53">
        <v>-0.33795341393246597</v>
      </c>
      <c r="R17" s="52">
        <v>361.96413043478202</v>
      </c>
      <c r="S17" s="2">
        <v>357.33152173912998</v>
      </c>
      <c r="T17" s="2">
        <v>54.767391304347797</v>
      </c>
      <c r="U17" s="2">
        <v>50.134782608695602</v>
      </c>
      <c r="V17" s="2">
        <v>0</v>
      </c>
      <c r="W17" s="2">
        <v>4.6326086956521699</v>
      </c>
      <c r="X17" s="2">
        <v>72.327173913043396</v>
      </c>
      <c r="Y17" s="2">
        <v>72.327173913043396</v>
      </c>
      <c r="Z17" s="2">
        <v>0.65070408761979204</v>
      </c>
      <c r="AA17" s="2">
        <v>0</v>
      </c>
      <c r="AB17" s="2">
        <v>234.869565217391</v>
      </c>
      <c r="AC17" s="2">
        <v>0</v>
      </c>
      <c r="AD17" s="2">
        <v>0</v>
      </c>
      <c r="AE17" s="52">
        <v>0</v>
      </c>
      <c r="AF17" s="2">
        <v>0</v>
      </c>
      <c r="AG17" s="2">
        <v>0</v>
      </c>
      <c r="AH17" s="2">
        <v>0</v>
      </c>
      <c r="AI17" s="2">
        <v>0</v>
      </c>
      <c r="AJ17" s="2">
        <v>0</v>
      </c>
      <c r="AK17" s="2">
        <v>0</v>
      </c>
      <c r="AL17" s="2">
        <v>0</v>
      </c>
      <c r="AM17" s="2">
        <v>0</v>
      </c>
      <c r="AN17" s="2">
        <v>0</v>
      </c>
      <c r="AO17" s="2">
        <v>0</v>
      </c>
      <c r="AP17" s="2">
        <v>0</v>
      </c>
      <c r="AQ17" s="55">
        <v>0</v>
      </c>
      <c r="AR17" s="45">
        <v>0</v>
      </c>
      <c r="AS17" s="45">
        <v>0</v>
      </c>
      <c r="AT17" s="45">
        <v>0</v>
      </c>
      <c r="AU17" s="45">
        <v>0</v>
      </c>
      <c r="AV17" s="45">
        <v>0</v>
      </c>
      <c r="AW17" s="45">
        <v>0</v>
      </c>
      <c r="AX17" s="45">
        <v>0</v>
      </c>
      <c r="AY17" s="45">
        <v>0</v>
      </c>
      <c r="AZ17" s="45">
        <v>0</v>
      </c>
      <c r="BA17" s="45">
        <v>0</v>
      </c>
      <c r="BB17" s="45">
        <v>0</v>
      </c>
      <c r="BC17" s="56">
        <v>335766</v>
      </c>
      <c r="BD17" s="57">
        <v>2</v>
      </c>
    </row>
    <row r="18" spans="1:56" x14ac:dyDescent="0.2">
      <c r="A18" s="51" t="s">
        <v>106</v>
      </c>
      <c r="B18" s="51" t="s">
        <v>69</v>
      </c>
      <c r="C18" s="51" t="s">
        <v>59</v>
      </c>
      <c r="D18" s="52">
        <v>34.836956521739097</v>
      </c>
      <c r="E18" s="52">
        <v>4.6269422776911</v>
      </c>
      <c r="F18" s="52">
        <v>1.2256</v>
      </c>
      <c r="G18" s="52">
        <v>4.7509619845488098</v>
      </c>
      <c r="H18" s="53">
        <v>-2.6104125282636201E-2</v>
      </c>
      <c r="I18" s="52">
        <v>4.3880748829953102</v>
      </c>
      <c r="J18" s="52">
        <v>1.07073010920436</v>
      </c>
      <c r="K18" s="52">
        <v>0.91145416427360104</v>
      </c>
      <c r="L18" s="54">
        <v>0.17474926460806001</v>
      </c>
      <c r="M18" s="52">
        <v>0.83186271450857996</v>
      </c>
      <c r="N18" s="52">
        <v>0.35275195007800297</v>
      </c>
      <c r="O18" s="52">
        <v>3.20346021840873</v>
      </c>
      <c r="P18" s="52">
        <v>3.22518121736235</v>
      </c>
      <c r="Q18" s="53">
        <v>-6.73481503510155E-3</v>
      </c>
      <c r="R18" s="52">
        <v>161.18858695652099</v>
      </c>
      <c r="S18" s="2">
        <v>152.86717391304299</v>
      </c>
      <c r="T18" s="2">
        <v>37.300978260869499</v>
      </c>
      <c r="U18" s="2">
        <v>28.979565217391301</v>
      </c>
      <c r="V18" s="2">
        <v>1.9735869565217301</v>
      </c>
      <c r="W18" s="2">
        <v>6.3478260869565197</v>
      </c>
      <c r="X18" s="2">
        <v>12.288804347826</v>
      </c>
      <c r="Y18" s="2">
        <v>12.288804347826</v>
      </c>
      <c r="Z18" s="2">
        <v>0.35275195007800297</v>
      </c>
      <c r="AA18" s="2">
        <v>0</v>
      </c>
      <c r="AB18" s="2">
        <v>111.598804347826</v>
      </c>
      <c r="AC18" s="2">
        <v>0</v>
      </c>
      <c r="AD18" s="2">
        <v>0</v>
      </c>
      <c r="AE18" s="52">
        <v>48.660543478260799</v>
      </c>
      <c r="AF18" s="2">
        <v>48.660543478260799</v>
      </c>
      <c r="AG18" s="2">
        <v>17.447934782608598</v>
      </c>
      <c r="AH18" s="2">
        <v>17.447934782608598</v>
      </c>
      <c r="AI18" s="2">
        <v>0</v>
      </c>
      <c r="AJ18" s="2">
        <v>0</v>
      </c>
      <c r="AK18" s="2">
        <v>3.3293478260869498</v>
      </c>
      <c r="AL18" s="2">
        <v>3.3293478260869498</v>
      </c>
      <c r="AM18" s="2">
        <v>0</v>
      </c>
      <c r="AN18" s="2">
        <v>27.883260869565198</v>
      </c>
      <c r="AO18" s="2">
        <v>0</v>
      </c>
      <c r="AP18" s="2">
        <v>0</v>
      </c>
      <c r="AQ18" s="55">
        <v>30.1885787306928</v>
      </c>
      <c r="AR18" s="45">
        <v>31.8319114775686</v>
      </c>
      <c r="AS18" s="45">
        <v>46.776078258817002</v>
      </c>
      <c r="AT18" s="45">
        <v>60.207717582104301</v>
      </c>
      <c r="AU18" s="45">
        <v>0</v>
      </c>
      <c r="AV18" s="45">
        <v>0</v>
      </c>
      <c r="AW18" s="45">
        <v>31.8319114775686</v>
      </c>
      <c r="AX18" s="45">
        <v>27.092528547546799</v>
      </c>
      <c r="AY18" s="45">
        <v>0</v>
      </c>
      <c r="AZ18" s="45">
        <v>24.985268464579502</v>
      </c>
      <c r="BA18" s="45">
        <v>0</v>
      </c>
      <c r="BB18" s="45">
        <v>0</v>
      </c>
      <c r="BC18" s="56">
        <v>335802</v>
      </c>
      <c r="BD18" s="57">
        <v>2</v>
      </c>
    </row>
    <row r="19" spans="1:56" x14ac:dyDescent="0.2">
      <c r="A19" s="51" t="s">
        <v>107</v>
      </c>
      <c r="B19" s="51" t="s">
        <v>82</v>
      </c>
      <c r="C19" s="51" t="s">
        <v>78</v>
      </c>
      <c r="D19" s="52">
        <v>180.13043478260801</v>
      </c>
      <c r="E19" s="52">
        <v>3.0669351918899301</v>
      </c>
      <c r="F19" s="52">
        <v>1.3576900000000001</v>
      </c>
      <c r="G19" s="52">
        <v>4.9436273593145801</v>
      </c>
      <c r="H19" s="53">
        <v>-0.379618452407958</v>
      </c>
      <c r="I19" s="52">
        <v>3.0393283852280901</v>
      </c>
      <c r="J19" s="52">
        <v>0.74814446053584305</v>
      </c>
      <c r="K19" s="52">
        <v>0.98803507475048902</v>
      </c>
      <c r="L19" s="54">
        <v>-0.24279564596957801</v>
      </c>
      <c r="M19" s="52">
        <v>0.72053765387400404</v>
      </c>
      <c r="N19" s="52">
        <v>0.261600893072652</v>
      </c>
      <c r="O19" s="52">
        <v>2.0571898382814302</v>
      </c>
      <c r="P19" s="52">
        <v>3.2621381719765199</v>
      </c>
      <c r="Q19" s="53">
        <v>-0.36937378804068499</v>
      </c>
      <c r="R19" s="52">
        <v>552.44836956521704</v>
      </c>
      <c r="S19" s="2">
        <v>547.47554347825997</v>
      </c>
      <c r="T19" s="2">
        <v>134.76358695652101</v>
      </c>
      <c r="U19" s="2">
        <v>129.79076086956499</v>
      </c>
      <c r="V19" s="2">
        <v>0</v>
      </c>
      <c r="W19" s="2">
        <v>4.9728260869565197</v>
      </c>
      <c r="X19" s="2">
        <v>47.122282608695599</v>
      </c>
      <c r="Y19" s="2">
        <v>47.122282608695599</v>
      </c>
      <c r="Z19" s="2">
        <v>0.261600893072652</v>
      </c>
      <c r="AA19" s="2">
        <v>0</v>
      </c>
      <c r="AB19" s="2">
        <v>370.5625</v>
      </c>
      <c r="AC19" s="2">
        <v>0</v>
      </c>
      <c r="AD19" s="2">
        <v>0</v>
      </c>
      <c r="AE19" s="52">
        <v>106.4375</v>
      </c>
      <c r="AF19" s="2">
        <v>106.4375</v>
      </c>
      <c r="AG19" s="2">
        <v>41.130434782608603</v>
      </c>
      <c r="AH19" s="2">
        <v>41.130434782608603</v>
      </c>
      <c r="AI19" s="2">
        <v>0</v>
      </c>
      <c r="AJ19" s="2">
        <v>0</v>
      </c>
      <c r="AK19" s="2">
        <v>24.3586956521739</v>
      </c>
      <c r="AL19" s="2">
        <v>24.3586956521739</v>
      </c>
      <c r="AM19" s="2">
        <v>0</v>
      </c>
      <c r="AN19" s="2">
        <v>40.948369565217298</v>
      </c>
      <c r="AO19" s="2">
        <v>0</v>
      </c>
      <c r="AP19" s="2">
        <v>0</v>
      </c>
      <c r="AQ19" s="55">
        <v>19.266506313299001</v>
      </c>
      <c r="AR19" s="45">
        <v>19.4415077107871</v>
      </c>
      <c r="AS19" s="45">
        <v>30.5204363519045</v>
      </c>
      <c r="AT19" s="45">
        <v>31.6898017293721</v>
      </c>
      <c r="AU19" s="45">
        <v>0</v>
      </c>
      <c r="AV19" s="45">
        <v>0</v>
      </c>
      <c r="AW19" s="45">
        <v>19.4415077107871</v>
      </c>
      <c r="AX19" s="45">
        <v>51.692520615881399</v>
      </c>
      <c r="AY19" s="45">
        <v>0</v>
      </c>
      <c r="AZ19" s="45">
        <v>11.0503274252568</v>
      </c>
      <c r="BA19" s="45">
        <v>0</v>
      </c>
      <c r="BB19" s="45">
        <v>0</v>
      </c>
      <c r="BC19" s="56">
        <v>335611</v>
      </c>
      <c r="BD19" s="57">
        <v>2</v>
      </c>
    </row>
    <row r="20" spans="1:56" x14ac:dyDescent="0.2">
      <c r="A20" s="51" t="s">
        <v>108</v>
      </c>
      <c r="B20" s="51" t="s">
        <v>72</v>
      </c>
      <c r="C20" s="51" t="s">
        <v>109</v>
      </c>
      <c r="D20" s="52">
        <v>250.84782608695599</v>
      </c>
      <c r="E20" s="52">
        <v>3.1384470058063898</v>
      </c>
      <c r="F20" s="52">
        <v>1.5292600000000001</v>
      </c>
      <c r="G20" s="52">
        <v>5.17979104716248</v>
      </c>
      <c r="H20" s="53">
        <v>-0.39409775853300899</v>
      </c>
      <c r="I20" s="52">
        <v>3.0395103561833698</v>
      </c>
      <c r="J20" s="52">
        <v>0.43973221249674999</v>
      </c>
      <c r="K20" s="52">
        <v>1.08697881624677</v>
      </c>
      <c r="L20" s="54">
        <v>-0.59545466211098597</v>
      </c>
      <c r="M20" s="52">
        <v>0.34079556287373203</v>
      </c>
      <c r="N20" s="52">
        <v>1.0435934656382699</v>
      </c>
      <c r="O20" s="52">
        <v>1.6551213276713701</v>
      </c>
      <c r="P20" s="52">
        <v>3.3032310223593502</v>
      </c>
      <c r="Q20" s="53">
        <v>-0.49893867051139701</v>
      </c>
      <c r="R20" s="52">
        <v>787.27260869565202</v>
      </c>
      <c r="S20" s="2">
        <v>762.45456521739095</v>
      </c>
      <c r="T20" s="2">
        <v>110.30586956521699</v>
      </c>
      <c r="U20" s="2">
        <v>85.487826086956503</v>
      </c>
      <c r="V20" s="2">
        <v>19.068043478260801</v>
      </c>
      <c r="W20" s="2">
        <v>5.75</v>
      </c>
      <c r="X20" s="2">
        <v>261.78315217391298</v>
      </c>
      <c r="Y20" s="2">
        <v>261.78315217391298</v>
      </c>
      <c r="Z20" s="2">
        <v>1.0435934656382699</v>
      </c>
      <c r="AA20" s="2">
        <v>0</v>
      </c>
      <c r="AB20" s="2">
        <v>415.18358695652103</v>
      </c>
      <c r="AC20" s="2">
        <v>0</v>
      </c>
      <c r="AD20" s="2">
        <v>0</v>
      </c>
      <c r="AE20" s="52">
        <v>27.235326086956501</v>
      </c>
      <c r="AF20" s="2">
        <v>27.235326086956501</v>
      </c>
      <c r="AG20" s="2">
        <v>9.9701086956521703</v>
      </c>
      <c r="AH20" s="2">
        <v>9.9701086956521703</v>
      </c>
      <c r="AI20" s="2">
        <v>0</v>
      </c>
      <c r="AJ20" s="2">
        <v>0</v>
      </c>
      <c r="AK20" s="2">
        <v>9.4255434782608596</v>
      </c>
      <c r="AL20" s="2">
        <v>9.4255434782608596</v>
      </c>
      <c r="AM20" s="2">
        <v>0</v>
      </c>
      <c r="AN20" s="2">
        <v>7.8396739130434696</v>
      </c>
      <c r="AO20" s="2">
        <v>0</v>
      </c>
      <c r="AP20" s="2">
        <v>0</v>
      </c>
      <c r="AQ20" s="55">
        <v>3.4594530263258898</v>
      </c>
      <c r="AR20" s="45">
        <v>3.57205889103584</v>
      </c>
      <c r="AS20" s="45">
        <v>9.0386021477827398</v>
      </c>
      <c r="AT20" s="45">
        <v>11.6626064224756</v>
      </c>
      <c r="AU20" s="45">
        <v>0</v>
      </c>
      <c r="AV20" s="45">
        <v>0</v>
      </c>
      <c r="AW20" s="45">
        <v>3.57205889103584</v>
      </c>
      <c r="AX20" s="45">
        <v>3.6005156939966398</v>
      </c>
      <c r="AY20" s="45">
        <v>0</v>
      </c>
      <c r="AZ20" s="45">
        <v>1.8882427338979599</v>
      </c>
      <c r="BA20" s="45">
        <v>0</v>
      </c>
      <c r="BB20" s="45">
        <v>0</v>
      </c>
      <c r="BC20" s="56">
        <v>335451</v>
      </c>
      <c r="BD20" s="57">
        <v>2</v>
      </c>
    </row>
    <row r="21" spans="1:56" x14ac:dyDescent="0.2">
      <c r="A21" s="51" t="s">
        <v>110</v>
      </c>
      <c r="B21" s="51" t="s">
        <v>111</v>
      </c>
      <c r="C21" s="51" t="s">
        <v>57</v>
      </c>
      <c r="D21" s="52">
        <v>112.282608695652</v>
      </c>
      <c r="E21" s="52">
        <v>3.7304695062923501</v>
      </c>
      <c r="F21" s="52">
        <v>1.3354999999999999</v>
      </c>
      <c r="G21" s="52">
        <v>4.9119958953478902</v>
      </c>
      <c r="H21" s="53">
        <v>-0.24053896099028699</v>
      </c>
      <c r="I21" s="52">
        <v>3.6832284607938002</v>
      </c>
      <c r="J21" s="52">
        <v>0.61853823814133502</v>
      </c>
      <c r="K21" s="52">
        <v>0.97519700242283702</v>
      </c>
      <c r="L21" s="54">
        <v>-0.36572996368466798</v>
      </c>
      <c r="M21" s="52">
        <v>0.571297192642788</v>
      </c>
      <c r="N21" s="52">
        <v>0.99203775411423001</v>
      </c>
      <c r="O21" s="52">
        <v>2.1198935140367801</v>
      </c>
      <c r="P21" s="52">
        <v>3.2563041440831202</v>
      </c>
      <c r="Q21" s="53">
        <v>-0.34898786469662402</v>
      </c>
      <c r="R21" s="52">
        <v>418.86684782608597</v>
      </c>
      <c r="S21" s="2">
        <v>413.5625</v>
      </c>
      <c r="T21" s="2">
        <v>69.451086956521706</v>
      </c>
      <c r="U21" s="2">
        <v>64.146739130434696</v>
      </c>
      <c r="V21" s="2">
        <v>0</v>
      </c>
      <c r="W21" s="2">
        <v>5.3043478260869499</v>
      </c>
      <c r="X21" s="2">
        <v>111.388586956521</v>
      </c>
      <c r="Y21" s="2">
        <v>111.388586956521</v>
      </c>
      <c r="Z21" s="2">
        <v>0.99203775411423001</v>
      </c>
      <c r="AA21" s="2">
        <v>0</v>
      </c>
      <c r="AB21" s="2">
        <v>238.02717391304299</v>
      </c>
      <c r="AC21" s="2">
        <v>0</v>
      </c>
      <c r="AD21" s="2">
        <v>0</v>
      </c>
      <c r="AE21" s="52">
        <v>222.45652173913001</v>
      </c>
      <c r="AF21" s="2">
        <v>222.45652173913001</v>
      </c>
      <c r="AG21" s="2">
        <v>0</v>
      </c>
      <c r="AH21" s="2">
        <v>0</v>
      </c>
      <c r="AI21" s="2">
        <v>0</v>
      </c>
      <c r="AJ21" s="2">
        <v>0</v>
      </c>
      <c r="AK21" s="2">
        <v>80.902173913043399</v>
      </c>
      <c r="AL21" s="2">
        <v>80.902173913043399</v>
      </c>
      <c r="AM21" s="2">
        <v>0</v>
      </c>
      <c r="AN21" s="2">
        <v>141.554347826086</v>
      </c>
      <c r="AO21" s="2">
        <v>0</v>
      </c>
      <c r="AP21" s="2">
        <v>0</v>
      </c>
      <c r="AQ21" s="55">
        <v>53.109125941495797</v>
      </c>
      <c r="AR21" s="45">
        <v>53.7903029745517</v>
      </c>
      <c r="AS21" s="45">
        <v>0</v>
      </c>
      <c r="AT21" s="45">
        <v>0</v>
      </c>
      <c r="AU21" s="45">
        <v>0</v>
      </c>
      <c r="AV21" s="45">
        <v>0</v>
      </c>
      <c r="AW21" s="45">
        <v>53.7903029745517</v>
      </c>
      <c r="AX21" s="45">
        <v>72.630577443829097</v>
      </c>
      <c r="AY21" s="45">
        <v>0</v>
      </c>
      <c r="AZ21" s="45">
        <v>59.469826700458903</v>
      </c>
      <c r="BA21" s="45">
        <v>0</v>
      </c>
      <c r="BB21" s="45">
        <v>0</v>
      </c>
      <c r="BC21" s="56">
        <v>335574</v>
      </c>
      <c r="BD21" s="57">
        <v>2</v>
      </c>
    </row>
    <row r="22" spans="1:56" x14ac:dyDescent="0.2">
      <c r="A22" s="51" t="s">
        <v>112</v>
      </c>
      <c r="B22" s="51" t="s">
        <v>113</v>
      </c>
      <c r="C22" s="51" t="s">
        <v>103</v>
      </c>
      <c r="D22" s="52">
        <v>19.597826086956498</v>
      </c>
      <c r="E22" s="52">
        <v>7.3423627287853499</v>
      </c>
      <c r="F22" s="52">
        <v>1.34443</v>
      </c>
      <c r="G22" s="52">
        <v>4.9247585625581003</v>
      </c>
      <c r="H22" s="53">
        <v>0.49090816037313501</v>
      </c>
      <c r="I22" s="52">
        <v>7.0315862451469702</v>
      </c>
      <c r="J22" s="52">
        <v>3.7191236827509702</v>
      </c>
      <c r="K22" s="52">
        <v>0.98036470265256204</v>
      </c>
      <c r="L22" s="54">
        <v>2.7936123900505301</v>
      </c>
      <c r="M22" s="52">
        <v>3.4083471991125802</v>
      </c>
      <c r="N22" s="52">
        <v>4.2983915696062002E-3</v>
      </c>
      <c r="O22" s="52">
        <v>3.61894065446478</v>
      </c>
      <c r="P22" s="52">
        <v>3.2586683481690399</v>
      </c>
      <c r="Q22" s="53">
        <v>0.110558138418154</v>
      </c>
      <c r="R22" s="52">
        <v>143.894347826086</v>
      </c>
      <c r="S22" s="2">
        <v>137.803804347826</v>
      </c>
      <c r="T22" s="2">
        <v>72.886739130434705</v>
      </c>
      <c r="U22" s="2">
        <v>66.796195652173907</v>
      </c>
      <c r="V22" s="2">
        <v>6.0905434782608703</v>
      </c>
      <c r="W22" s="2">
        <v>0</v>
      </c>
      <c r="X22" s="2">
        <v>8.4239130434782594E-2</v>
      </c>
      <c r="Y22" s="2">
        <v>8.4239130434782594E-2</v>
      </c>
      <c r="Z22" s="2">
        <v>4.2983915696062002E-3</v>
      </c>
      <c r="AA22" s="2">
        <v>0</v>
      </c>
      <c r="AB22" s="2">
        <v>70.9233695652173</v>
      </c>
      <c r="AC22" s="2">
        <v>0</v>
      </c>
      <c r="AD22" s="2">
        <v>0</v>
      </c>
      <c r="AE22" s="52">
        <v>0</v>
      </c>
      <c r="AF22" s="2">
        <v>0</v>
      </c>
      <c r="AG22" s="2">
        <v>0</v>
      </c>
      <c r="AH22" s="2">
        <v>0</v>
      </c>
      <c r="AI22" s="2">
        <v>0</v>
      </c>
      <c r="AJ22" s="2">
        <v>0</v>
      </c>
      <c r="AK22" s="2">
        <v>0</v>
      </c>
      <c r="AL22" s="2">
        <v>0</v>
      </c>
      <c r="AM22" s="2">
        <v>0</v>
      </c>
      <c r="AN22" s="2">
        <v>0</v>
      </c>
      <c r="AO22" s="2">
        <v>0</v>
      </c>
      <c r="AP22" s="2">
        <v>0</v>
      </c>
      <c r="AQ22" s="55">
        <v>0</v>
      </c>
      <c r="AR22" s="45">
        <v>0</v>
      </c>
      <c r="AS22" s="45">
        <v>0</v>
      </c>
      <c r="AT22" s="45">
        <v>0</v>
      </c>
      <c r="AU22" s="45">
        <v>0</v>
      </c>
      <c r="AV22" s="45">
        <v>0</v>
      </c>
      <c r="AW22" s="45">
        <v>0</v>
      </c>
      <c r="AX22" s="45">
        <v>0</v>
      </c>
      <c r="AY22" s="45">
        <v>0</v>
      </c>
      <c r="AZ22" s="45">
        <v>0</v>
      </c>
      <c r="BA22" s="45">
        <v>0</v>
      </c>
      <c r="BB22" s="45">
        <v>0</v>
      </c>
      <c r="BC22" s="56">
        <v>335823</v>
      </c>
      <c r="BD22" s="57">
        <v>2</v>
      </c>
    </row>
    <row r="23" spans="1:56" x14ac:dyDescent="0.2">
      <c r="A23" s="51" t="s">
        <v>114</v>
      </c>
      <c r="B23" s="51" t="s">
        <v>113</v>
      </c>
      <c r="C23" s="51" t="s">
        <v>103</v>
      </c>
      <c r="D23" s="52">
        <v>13.445652173913</v>
      </c>
      <c r="E23" s="52">
        <v>8.6657801131770391</v>
      </c>
      <c r="F23" s="52">
        <v>1.3582000000000001</v>
      </c>
      <c r="G23" s="52">
        <v>4.94435114490273</v>
      </c>
      <c r="H23" s="53">
        <v>0.75266275780409098</v>
      </c>
      <c r="I23" s="52">
        <v>7.7678415521422801</v>
      </c>
      <c r="J23" s="52">
        <v>4.4733225545674999</v>
      </c>
      <c r="K23" s="52">
        <v>0.98833001691780398</v>
      </c>
      <c r="L23" s="54">
        <v>3.5261425616900302</v>
      </c>
      <c r="M23" s="52">
        <v>3.5753839935327401</v>
      </c>
      <c r="N23" s="52">
        <v>0.14753435731608699</v>
      </c>
      <c r="O23" s="52">
        <v>4.0449232012934502</v>
      </c>
      <c r="P23" s="52">
        <v>3.2622706720274599</v>
      </c>
      <c r="Q23" s="53">
        <v>0.239910359363153</v>
      </c>
      <c r="R23" s="52">
        <v>116.51706521739101</v>
      </c>
      <c r="S23" s="2">
        <v>104.44369565217301</v>
      </c>
      <c r="T23" s="2">
        <v>60.146739130434703</v>
      </c>
      <c r="U23" s="2">
        <v>48.073369565217298</v>
      </c>
      <c r="V23" s="2">
        <v>12.0733695652173</v>
      </c>
      <c r="W23" s="2">
        <v>0</v>
      </c>
      <c r="X23" s="2">
        <v>1.98369565217391</v>
      </c>
      <c r="Y23" s="2">
        <v>1.98369565217391</v>
      </c>
      <c r="Z23" s="2">
        <v>0.14753435731608699</v>
      </c>
      <c r="AA23" s="2">
        <v>0</v>
      </c>
      <c r="AB23" s="2">
        <v>54.386630434782603</v>
      </c>
      <c r="AC23" s="2">
        <v>0</v>
      </c>
      <c r="AD23" s="2">
        <v>0</v>
      </c>
      <c r="AE23" s="52">
        <v>0</v>
      </c>
      <c r="AF23" s="2">
        <v>0</v>
      </c>
      <c r="AG23" s="2">
        <v>0</v>
      </c>
      <c r="AH23" s="2">
        <v>0</v>
      </c>
      <c r="AI23" s="2">
        <v>0</v>
      </c>
      <c r="AJ23" s="2">
        <v>0</v>
      </c>
      <c r="AK23" s="2">
        <v>0</v>
      </c>
      <c r="AL23" s="2">
        <v>0</v>
      </c>
      <c r="AM23" s="2">
        <v>0</v>
      </c>
      <c r="AN23" s="2">
        <v>0</v>
      </c>
      <c r="AO23" s="2">
        <v>0</v>
      </c>
      <c r="AP23" s="2">
        <v>0</v>
      </c>
      <c r="AQ23" s="55">
        <v>0</v>
      </c>
      <c r="AR23" s="45">
        <v>0</v>
      </c>
      <c r="AS23" s="45">
        <v>0</v>
      </c>
      <c r="AT23" s="45">
        <v>0</v>
      </c>
      <c r="AU23" s="45">
        <v>0</v>
      </c>
      <c r="AV23" s="45">
        <v>0</v>
      </c>
      <c r="AW23" s="45">
        <v>0</v>
      </c>
      <c r="AX23" s="45">
        <v>0</v>
      </c>
      <c r="AY23" s="45">
        <v>0</v>
      </c>
      <c r="AZ23" s="45">
        <v>0</v>
      </c>
      <c r="BA23" s="45">
        <v>0</v>
      </c>
      <c r="BB23" s="45">
        <v>0</v>
      </c>
      <c r="BC23" s="56">
        <v>335873</v>
      </c>
      <c r="BD23" s="57">
        <v>2</v>
      </c>
    </row>
    <row r="24" spans="1:56" x14ac:dyDescent="0.2">
      <c r="A24" s="51" t="s">
        <v>115</v>
      </c>
      <c r="B24" s="51" t="s">
        <v>64</v>
      </c>
      <c r="C24" s="51" t="s">
        <v>59</v>
      </c>
      <c r="D24" s="52">
        <v>95.815217391304301</v>
      </c>
      <c r="E24" s="52">
        <v>2.9810890527509901</v>
      </c>
      <c r="F24" s="52">
        <v>1.46902</v>
      </c>
      <c r="G24" s="52">
        <v>5.0984492779214401</v>
      </c>
      <c r="H24" s="53">
        <v>-0.415294947493067</v>
      </c>
      <c r="I24" s="52">
        <v>2.9529778786159899</v>
      </c>
      <c r="J24" s="52">
        <v>0.528326715825297</v>
      </c>
      <c r="K24" s="52">
        <v>1.05229929767625</v>
      </c>
      <c r="L24" s="54">
        <v>-0.497931133288811</v>
      </c>
      <c r="M24" s="52">
        <v>0.50021554169030003</v>
      </c>
      <c r="N24" s="52">
        <v>0.73559841179807095</v>
      </c>
      <c r="O24" s="52">
        <v>1.7171639251276201</v>
      </c>
      <c r="P24" s="52">
        <v>3.2895361124632498</v>
      </c>
      <c r="Q24" s="53">
        <v>-0.47799207352620099</v>
      </c>
      <c r="R24" s="52">
        <v>285.633695652173</v>
      </c>
      <c r="S24" s="2">
        <v>282.94021739130397</v>
      </c>
      <c r="T24" s="2">
        <v>50.621739130434698</v>
      </c>
      <c r="U24" s="2">
        <v>47.9282608695652</v>
      </c>
      <c r="V24" s="2">
        <v>0</v>
      </c>
      <c r="W24" s="2">
        <v>2.69347826086956</v>
      </c>
      <c r="X24" s="2">
        <v>70.4815217391304</v>
      </c>
      <c r="Y24" s="2">
        <v>70.4815217391304</v>
      </c>
      <c r="Z24" s="2">
        <v>0.73559841179807095</v>
      </c>
      <c r="AA24" s="2">
        <v>0</v>
      </c>
      <c r="AB24" s="2">
        <v>164.53043478260801</v>
      </c>
      <c r="AC24" s="2">
        <v>0</v>
      </c>
      <c r="AD24" s="2">
        <v>0</v>
      </c>
      <c r="AE24" s="52">
        <v>0</v>
      </c>
      <c r="AF24" s="2">
        <v>0</v>
      </c>
      <c r="AG24" s="2">
        <v>0</v>
      </c>
      <c r="AH24" s="2">
        <v>0</v>
      </c>
      <c r="AI24" s="2">
        <v>0</v>
      </c>
      <c r="AJ24" s="2">
        <v>0</v>
      </c>
      <c r="AK24" s="2">
        <v>0</v>
      </c>
      <c r="AL24" s="2">
        <v>0</v>
      </c>
      <c r="AM24" s="2">
        <v>0</v>
      </c>
      <c r="AN24" s="2">
        <v>0</v>
      </c>
      <c r="AO24" s="2">
        <v>0</v>
      </c>
      <c r="AP24" s="2">
        <v>0</v>
      </c>
      <c r="AQ24" s="55">
        <v>0</v>
      </c>
      <c r="AR24" s="45">
        <v>0</v>
      </c>
      <c r="AS24" s="45">
        <v>0</v>
      </c>
      <c r="AT24" s="45">
        <v>0</v>
      </c>
      <c r="AU24" s="45">
        <v>0</v>
      </c>
      <c r="AV24" s="45">
        <v>0</v>
      </c>
      <c r="AW24" s="45">
        <v>0</v>
      </c>
      <c r="AX24" s="45">
        <v>0</v>
      </c>
      <c r="AY24" s="45">
        <v>0</v>
      </c>
      <c r="AZ24" s="45">
        <v>0</v>
      </c>
      <c r="BA24" s="45">
        <v>0</v>
      </c>
      <c r="BB24" s="45">
        <v>0</v>
      </c>
      <c r="BC24" s="56">
        <v>335526</v>
      </c>
      <c r="BD24" s="57">
        <v>2</v>
      </c>
    </row>
    <row r="25" spans="1:56" x14ac:dyDescent="0.2">
      <c r="A25" s="51" t="s">
        <v>116</v>
      </c>
      <c r="B25" s="51" t="s">
        <v>77</v>
      </c>
      <c r="C25" s="51" t="s">
        <v>78</v>
      </c>
      <c r="D25" s="52">
        <v>282.52173913043401</v>
      </c>
      <c r="E25" s="52">
        <v>3.5382921668205598</v>
      </c>
      <c r="F25" s="52">
        <v>1.6876599999999999</v>
      </c>
      <c r="G25" s="52">
        <v>5.3867263882160801</v>
      </c>
      <c r="H25" s="53">
        <v>-0.343146112904328</v>
      </c>
      <c r="I25" s="52">
        <v>3.4006509695290799</v>
      </c>
      <c r="J25" s="52">
        <v>1.0272114496768201</v>
      </c>
      <c r="K25" s="52">
        <v>1.1778921022674</v>
      </c>
      <c r="L25" s="54">
        <v>-0.12792398582223999</v>
      </c>
      <c r="M25" s="52">
        <v>0.88957025238534904</v>
      </c>
      <c r="N25" s="52">
        <v>0.32716797476146497</v>
      </c>
      <c r="O25" s="52">
        <v>2.1839127423822702</v>
      </c>
      <c r="P25" s="52">
        <v>3.33619630819984</v>
      </c>
      <c r="Q25" s="53">
        <v>-0.34538841823709299</v>
      </c>
      <c r="R25" s="52">
        <v>999.64445652173902</v>
      </c>
      <c r="S25" s="2">
        <v>960.75782608695602</v>
      </c>
      <c r="T25" s="2">
        <v>290.209565217391</v>
      </c>
      <c r="U25" s="2">
        <v>251.322934782608</v>
      </c>
      <c r="V25" s="2">
        <v>33.674673913043399</v>
      </c>
      <c r="W25" s="2">
        <v>5.2119565217391299</v>
      </c>
      <c r="X25" s="2">
        <v>92.432065217391298</v>
      </c>
      <c r="Y25" s="2">
        <v>92.432065217391298</v>
      </c>
      <c r="Z25" s="2">
        <v>0.32716797476146497</v>
      </c>
      <c r="AA25" s="2">
        <v>0</v>
      </c>
      <c r="AB25" s="2">
        <v>587.16043478260804</v>
      </c>
      <c r="AC25" s="2">
        <v>29.8423913043478</v>
      </c>
      <c r="AD25" s="2">
        <v>0</v>
      </c>
      <c r="AE25" s="52">
        <v>352.04391304347803</v>
      </c>
      <c r="AF25" s="2">
        <v>347.38902173912999</v>
      </c>
      <c r="AG25" s="2">
        <v>93.019456521739102</v>
      </c>
      <c r="AH25" s="2">
        <v>88.364565217391302</v>
      </c>
      <c r="AI25" s="2">
        <v>4.6548913043478199</v>
      </c>
      <c r="AJ25" s="2">
        <v>0</v>
      </c>
      <c r="AK25" s="2">
        <v>51.105978260869499</v>
      </c>
      <c r="AL25" s="2">
        <v>51.105978260869499</v>
      </c>
      <c r="AM25" s="2">
        <v>0</v>
      </c>
      <c r="AN25" s="2">
        <v>207.91847826086899</v>
      </c>
      <c r="AO25" s="2">
        <v>0</v>
      </c>
      <c r="AP25" s="2">
        <v>0</v>
      </c>
      <c r="AQ25" s="55">
        <v>35.216912447893101</v>
      </c>
      <c r="AR25" s="45">
        <v>36.157813374677502</v>
      </c>
      <c r="AS25" s="45">
        <v>32.052512277484603</v>
      </c>
      <c r="AT25" s="45">
        <v>35.159769757513601</v>
      </c>
      <c r="AU25" s="45">
        <v>13.8231221373306</v>
      </c>
      <c r="AV25" s="45">
        <v>0</v>
      </c>
      <c r="AW25" s="45">
        <v>36.157813374677502</v>
      </c>
      <c r="AX25" s="45">
        <v>55.290313097163001</v>
      </c>
      <c r="AY25" s="45">
        <v>0</v>
      </c>
      <c r="AZ25" s="45">
        <v>35.410846157890298</v>
      </c>
      <c r="BA25" s="45">
        <v>0</v>
      </c>
      <c r="BB25" s="45">
        <v>0</v>
      </c>
      <c r="BC25" s="56">
        <v>335080</v>
      </c>
      <c r="BD25" s="57">
        <v>2</v>
      </c>
    </row>
    <row r="26" spans="1:56" x14ac:dyDescent="0.2">
      <c r="A26" s="51" t="s">
        <v>117</v>
      </c>
      <c r="B26" s="51" t="s">
        <v>62</v>
      </c>
      <c r="C26" s="51" t="s">
        <v>109</v>
      </c>
      <c r="D26" s="52">
        <v>95.130434782608702</v>
      </c>
      <c r="E26" s="52">
        <v>3.8322383455210201</v>
      </c>
      <c r="F26" s="52">
        <v>1.27467</v>
      </c>
      <c r="G26" s="52">
        <v>4.8238102791417301</v>
      </c>
      <c r="H26" s="53">
        <v>-0.205557821771782</v>
      </c>
      <c r="I26" s="52">
        <v>3.7272623400365599</v>
      </c>
      <c r="J26" s="52">
        <v>0.57966750457038296</v>
      </c>
      <c r="K26" s="52">
        <v>0.93994942433948903</v>
      </c>
      <c r="L26" s="54">
        <v>-0.38329926104511203</v>
      </c>
      <c r="M26" s="52">
        <v>0.47469149908592301</v>
      </c>
      <c r="N26" s="52">
        <v>1.2049245886654401</v>
      </c>
      <c r="O26" s="52">
        <v>2.0476462522851899</v>
      </c>
      <c r="P26" s="52">
        <v>3.2395695175991301</v>
      </c>
      <c r="Q26" s="53">
        <v>-0.36792643554606802</v>
      </c>
      <c r="R26" s="52">
        <v>364.5625</v>
      </c>
      <c r="S26" s="2">
        <v>354.57608695652101</v>
      </c>
      <c r="T26" s="2">
        <v>55.144021739130402</v>
      </c>
      <c r="U26" s="2">
        <v>45.157608695652101</v>
      </c>
      <c r="V26" s="2">
        <v>5.0135869565217304</v>
      </c>
      <c r="W26" s="2">
        <v>4.9728260869565197</v>
      </c>
      <c r="X26" s="2">
        <v>114.625</v>
      </c>
      <c r="Y26" s="2">
        <v>114.625</v>
      </c>
      <c r="Z26" s="2">
        <v>1.2049245886654401</v>
      </c>
      <c r="AA26" s="2">
        <v>0</v>
      </c>
      <c r="AB26" s="2">
        <v>194.79347826086899</v>
      </c>
      <c r="AC26" s="2">
        <v>0</v>
      </c>
      <c r="AD26" s="2">
        <v>0</v>
      </c>
      <c r="AE26" s="52">
        <v>136.423913043478</v>
      </c>
      <c r="AF26" s="2">
        <v>136.423913043478</v>
      </c>
      <c r="AG26" s="2">
        <v>0.52989130434782605</v>
      </c>
      <c r="AH26" s="2">
        <v>0.52989130434782605</v>
      </c>
      <c r="AI26" s="2">
        <v>0</v>
      </c>
      <c r="AJ26" s="2">
        <v>0</v>
      </c>
      <c r="AK26" s="2">
        <v>59.820652173912997</v>
      </c>
      <c r="AL26" s="2">
        <v>59.820652173912997</v>
      </c>
      <c r="AM26" s="2">
        <v>0</v>
      </c>
      <c r="AN26" s="2">
        <v>76.073369565217305</v>
      </c>
      <c r="AO26" s="2">
        <v>0</v>
      </c>
      <c r="AP26" s="2">
        <v>0</v>
      </c>
      <c r="AQ26" s="55">
        <v>37.4212687929993</v>
      </c>
      <c r="AR26" s="45">
        <v>38.475215352073803</v>
      </c>
      <c r="AS26" s="45">
        <v>0.960922485586162</v>
      </c>
      <c r="AT26" s="45">
        <v>1.1734264051029</v>
      </c>
      <c r="AU26" s="45">
        <v>0</v>
      </c>
      <c r="AV26" s="45">
        <v>0</v>
      </c>
      <c r="AW26" s="45">
        <v>38.475215352073803</v>
      </c>
      <c r="AX26" s="45">
        <v>52.188137120098602</v>
      </c>
      <c r="AY26" s="45">
        <v>0</v>
      </c>
      <c r="AZ26" s="45">
        <v>39.053345237430896</v>
      </c>
      <c r="BA26" s="45">
        <v>0</v>
      </c>
      <c r="BB26" s="45">
        <v>0</v>
      </c>
      <c r="BC26" s="56">
        <v>335399</v>
      </c>
      <c r="BD26" s="57">
        <v>2</v>
      </c>
    </row>
    <row r="27" spans="1:56" x14ac:dyDescent="0.2">
      <c r="A27" s="51" t="s">
        <v>118</v>
      </c>
      <c r="B27" s="51" t="s">
        <v>119</v>
      </c>
      <c r="C27" s="51" t="s">
        <v>78</v>
      </c>
      <c r="D27" s="52">
        <v>22.141304347826001</v>
      </c>
      <c r="E27" s="52">
        <v>4.9793912616593001</v>
      </c>
      <c r="F27" s="52">
        <v>1.2273700000000001</v>
      </c>
      <c r="G27" s="52">
        <v>4.7536182125649598</v>
      </c>
      <c r="H27" s="53">
        <v>4.7494989921059598E-2</v>
      </c>
      <c r="I27" s="52">
        <v>4.4752577319587603</v>
      </c>
      <c r="J27" s="52">
        <v>1.5062002945508099</v>
      </c>
      <c r="K27" s="52">
        <v>0.91248303242698603</v>
      </c>
      <c r="L27" s="54">
        <v>0.65066115316651596</v>
      </c>
      <c r="M27" s="52">
        <v>1.0020667648502699</v>
      </c>
      <c r="N27" s="52">
        <v>0.77651448208149199</v>
      </c>
      <c r="O27" s="52">
        <v>2.696676485027</v>
      </c>
      <c r="P27" s="52">
        <v>3.2257154259329699</v>
      </c>
      <c r="Q27" s="53">
        <v>-0.16400669961546799</v>
      </c>
      <c r="R27" s="52">
        <v>110.25021739130401</v>
      </c>
      <c r="S27" s="2">
        <v>99.088043478260801</v>
      </c>
      <c r="T27" s="2">
        <v>33.349239130434697</v>
      </c>
      <c r="U27" s="2">
        <v>22.1870652173913</v>
      </c>
      <c r="V27" s="2">
        <v>11.1621739130434</v>
      </c>
      <c r="W27" s="2">
        <v>0</v>
      </c>
      <c r="X27" s="2">
        <v>17.193043478260801</v>
      </c>
      <c r="Y27" s="2">
        <v>17.193043478260801</v>
      </c>
      <c r="Z27" s="2">
        <v>0.77651448208149199</v>
      </c>
      <c r="AA27" s="2">
        <v>0</v>
      </c>
      <c r="AB27" s="2">
        <v>59.707934782608604</v>
      </c>
      <c r="AC27" s="2">
        <v>0</v>
      </c>
      <c r="AD27" s="2">
        <v>0</v>
      </c>
      <c r="AE27" s="52">
        <v>0</v>
      </c>
      <c r="AF27" s="2">
        <v>0</v>
      </c>
      <c r="AG27" s="2">
        <v>0</v>
      </c>
      <c r="AH27" s="2">
        <v>0</v>
      </c>
      <c r="AI27" s="2">
        <v>0</v>
      </c>
      <c r="AJ27" s="2">
        <v>0</v>
      </c>
      <c r="AK27" s="2">
        <v>0</v>
      </c>
      <c r="AL27" s="2">
        <v>0</v>
      </c>
      <c r="AM27" s="2">
        <v>0</v>
      </c>
      <c r="AN27" s="2">
        <v>0</v>
      </c>
      <c r="AO27" s="2">
        <v>0</v>
      </c>
      <c r="AP27" s="2">
        <v>0</v>
      </c>
      <c r="AQ27" s="55">
        <v>0</v>
      </c>
      <c r="AR27" s="45">
        <v>0</v>
      </c>
      <c r="AS27" s="45">
        <v>0</v>
      </c>
      <c r="AT27" s="45">
        <v>0</v>
      </c>
      <c r="AU27" s="45">
        <v>0</v>
      </c>
      <c r="AV27" s="45">
        <v>0</v>
      </c>
      <c r="AW27" s="45">
        <v>0</v>
      </c>
      <c r="AX27" s="45">
        <v>0</v>
      </c>
      <c r="AY27" s="45">
        <v>0</v>
      </c>
      <c r="AZ27" s="45">
        <v>0</v>
      </c>
      <c r="BA27" s="45">
        <v>0</v>
      </c>
      <c r="BB27" s="45">
        <v>0</v>
      </c>
      <c r="BC27" s="56">
        <v>335848</v>
      </c>
      <c r="BD27" s="57">
        <v>2</v>
      </c>
    </row>
    <row r="28" spans="1:56" x14ac:dyDescent="0.2">
      <c r="A28" s="51" t="s">
        <v>120</v>
      </c>
      <c r="B28" s="51" t="s">
        <v>121</v>
      </c>
      <c r="C28" s="51" t="s">
        <v>78</v>
      </c>
      <c r="D28" s="52">
        <v>69.597826086956502</v>
      </c>
      <c r="E28" s="52">
        <v>4.8438044666562501</v>
      </c>
      <c r="F28" s="52">
        <v>1.4869699999999999</v>
      </c>
      <c r="G28" s="52">
        <v>5.1228540344375197</v>
      </c>
      <c r="H28" s="53">
        <v>-5.4471504732597598E-2</v>
      </c>
      <c r="I28" s="52">
        <v>4.7641543026706197</v>
      </c>
      <c r="J28" s="52">
        <v>0.69500078088396</v>
      </c>
      <c r="K28" s="52">
        <v>1.0626394264719601</v>
      </c>
      <c r="L28" s="54">
        <v>-0.34596744335808099</v>
      </c>
      <c r="M28" s="52">
        <v>0.61535061689832904</v>
      </c>
      <c r="N28" s="52">
        <v>0.99448383570201404</v>
      </c>
      <c r="O28" s="52">
        <v>3.15431985007028</v>
      </c>
      <c r="P28" s="52">
        <v>3.2936924638043599</v>
      </c>
      <c r="Q28" s="53">
        <v>-4.2315005200302798E-2</v>
      </c>
      <c r="R28" s="52">
        <v>337.11826086956501</v>
      </c>
      <c r="S28" s="2">
        <v>331.57478260869499</v>
      </c>
      <c r="T28" s="2">
        <v>48.370543478260799</v>
      </c>
      <c r="U28" s="2">
        <v>42.827065217391301</v>
      </c>
      <c r="V28" s="2">
        <v>0</v>
      </c>
      <c r="W28" s="2">
        <v>5.5434782608695601</v>
      </c>
      <c r="X28" s="2">
        <v>69.2139130434782</v>
      </c>
      <c r="Y28" s="2">
        <v>69.2139130434782</v>
      </c>
      <c r="Z28" s="2">
        <v>0.99448383570201404</v>
      </c>
      <c r="AA28" s="2">
        <v>0</v>
      </c>
      <c r="AB28" s="2">
        <v>219.53380434782599</v>
      </c>
      <c r="AC28" s="2">
        <v>0</v>
      </c>
      <c r="AD28" s="2">
        <v>0</v>
      </c>
      <c r="AE28" s="52">
        <v>52.976956521739098</v>
      </c>
      <c r="AF28" s="2">
        <v>52.976956521739098</v>
      </c>
      <c r="AG28" s="2">
        <v>9.6086956521739098E-2</v>
      </c>
      <c r="AH28" s="2">
        <v>9.6086956521739098E-2</v>
      </c>
      <c r="AI28" s="2">
        <v>0</v>
      </c>
      <c r="AJ28" s="2">
        <v>0</v>
      </c>
      <c r="AK28" s="2">
        <v>35.3389130434782</v>
      </c>
      <c r="AL28" s="2">
        <v>35.3389130434782</v>
      </c>
      <c r="AM28" s="2">
        <v>0</v>
      </c>
      <c r="AN28" s="2">
        <v>17.541956521739099</v>
      </c>
      <c r="AO28" s="2">
        <v>0</v>
      </c>
      <c r="AP28" s="2">
        <v>0</v>
      </c>
      <c r="AQ28" s="55">
        <v>15.714650516139301</v>
      </c>
      <c r="AR28" s="45">
        <v>15.9773780457421</v>
      </c>
      <c r="AS28" s="45">
        <v>0.198647667799977</v>
      </c>
      <c r="AT28" s="45">
        <v>0.22436035725072201</v>
      </c>
      <c r="AU28" s="45">
        <v>0</v>
      </c>
      <c r="AV28" s="45">
        <v>0</v>
      </c>
      <c r="AW28" s="45">
        <v>15.9773780457421</v>
      </c>
      <c r="AX28" s="45">
        <v>51.057528016483197</v>
      </c>
      <c r="AY28" s="45">
        <v>0</v>
      </c>
      <c r="AZ28" s="45">
        <v>7.99054914292193</v>
      </c>
      <c r="BA28" s="45">
        <v>0</v>
      </c>
      <c r="BB28" s="45">
        <v>0</v>
      </c>
      <c r="BC28" s="56">
        <v>335447</v>
      </c>
      <c r="BD28" s="57">
        <v>2</v>
      </c>
    </row>
    <row r="29" spans="1:56" x14ac:dyDescent="0.2">
      <c r="A29" s="51" t="s">
        <v>122</v>
      </c>
      <c r="B29" s="51" t="s">
        <v>61</v>
      </c>
      <c r="C29" s="51" t="s">
        <v>58</v>
      </c>
      <c r="D29" s="52">
        <v>111.45652173913</v>
      </c>
      <c r="E29" s="52">
        <v>1.85114589428515</v>
      </c>
      <c r="F29" s="52">
        <v>1.15262</v>
      </c>
      <c r="G29" s="52">
        <v>4.6394124790302298</v>
      </c>
      <c r="H29" s="53">
        <v>-0.60099562118001204</v>
      </c>
      <c r="I29" s="52">
        <v>1.7601326311683201</v>
      </c>
      <c r="J29" s="52">
        <v>0.36858786814901401</v>
      </c>
      <c r="K29" s="52">
        <v>0.86896111039919799</v>
      </c>
      <c r="L29" s="54">
        <v>-0.57582927044952903</v>
      </c>
      <c r="M29" s="52">
        <v>0.27757460503218201</v>
      </c>
      <c r="N29" s="52">
        <v>0.46847571679344602</v>
      </c>
      <c r="O29" s="52">
        <v>1.0140823093426901</v>
      </c>
      <c r="P29" s="52">
        <v>3.2020368061754598</v>
      </c>
      <c r="Q29" s="53">
        <v>-0.68330085794550099</v>
      </c>
      <c r="R29" s="52">
        <v>206.32228260869499</v>
      </c>
      <c r="S29" s="2">
        <v>196.17826086956501</v>
      </c>
      <c r="T29" s="2">
        <v>41.081521739130402</v>
      </c>
      <c r="U29" s="2">
        <v>30.9375</v>
      </c>
      <c r="V29" s="2">
        <v>5.3043478260869499</v>
      </c>
      <c r="W29" s="2">
        <v>4.8396739130434696</v>
      </c>
      <c r="X29" s="2">
        <v>52.214673913043399</v>
      </c>
      <c r="Y29" s="2">
        <v>52.214673913043399</v>
      </c>
      <c r="Z29" s="2">
        <v>0.46847571679344602</v>
      </c>
      <c r="AA29" s="2">
        <v>0</v>
      </c>
      <c r="AB29" s="2">
        <v>113.026086956521</v>
      </c>
      <c r="AC29" s="2">
        <v>0</v>
      </c>
      <c r="AD29" s="2">
        <v>0</v>
      </c>
      <c r="AE29" s="52">
        <v>5.6548913043478199</v>
      </c>
      <c r="AF29" s="2">
        <v>5.6548913043478199</v>
      </c>
      <c r="AG29" s="2">
        <v>0</v>
      </c>
      <c r="AH29" s="2">
        <v>0</v>
      </c>
      <c r="AI29" s="2">
        <v>0</v>
      </c>
      <c r="AJ29" s="2">
        <v>0</v>
      </c>
      <c r="AK29" s="2">
        <v>0</v>
      </c>
      <c r="AL29" s="2">
        <v>0</v>
      </c>
      <c r="AM29" s="2">
        <v>0</v>
      </c>
      <c r="AN29" s="2">
        <v>5.6548913043478199</v>
      </c>
      <c r="AO29" s="2">
        <v>0</v>
      </c>
      <c r="AP29" s="2">
        <v>0</v>
      </c>
      <c r="AQ29" s="55">
        <v>2.7408049352927599</v>
      </c>
      <c r="AR29" s="45">
        <v>2.8825269830012599</v>
      </c>
      <c r="AS29" s="45">
        <v>0</v>
      </c>
      <c r="AT29" s="45">
        <v>0</v>
      </c>
      <c r="AU29" s="45">
        <v>0</v>
      </c>
      <c r="AV29" s="45">
        <v>0</v>
      </c>
      <c r="AW29" s="45">
        <v>2.8825269830012599</v>
      </c>
      <c r="AX29" s="45">
        <v>0</v>
      </c>
      <c r="AY29" s="45">
        <v>0</v>
      </c>
      <c r="AZ29" s="45">
        <v>5.0031735651638698</v>
      </c>
      <c r="BA29" s="45">
        <v>0</v>
      </c>
      <c r="BB29" s="45">
        <v>0</v>
      </c>
      <c r="BC29" s="56">
        <v>335389</v>
      </c>
      <c r="BD29" s="57">
        <v>2</v>
      </c>
    </row>
    <row r="30" spans="1:56" x14ac:dyDescent="0.2">
      <c r="A30" s="51" t="s">
        <v>123</v>
      </c>
      <c r="B30" s="51" t="s">
        <v>124</v>
      </c>
      <c r="C30" s="51" t="s">
        <v>98</v>
      </c>
      <c r="D30" s="52">
        <v>143.76086956521701</v>
      </c>
      <c r="E30" s="52">
        <v>3.6329525177680302</v>
      </c>
      <c r="F30" s="52">
        <v>1.2582800000000001</v>
      </c>
      <c r="G30" s="52">
        <v>4.7996566858468901</v>
      </c>
      <c r="H30" s="53">
        <v>-0.24308075440462401</v>
      </c>
      <c r="I30" s="52">
        <v>3.3400521699682399</v>
      </c>
      <c r="J30" s="52">
        <v>0.33874187207016399</v>
      </c>
      <c r="K30" s="52">
        <v>0.93043805068459595</v>
      </c>
      <c r="L30" s="54">
        <v>-0.63593291157758802</v>
      </c>
      <c r="M30" s="52">
        <v>4.5841524270376501E-2</v>
      </c>
      <c r="N30" s="52">
        <v>1.17694163012248</v>
      </c>
      <c r="O30" s="52">
        <v>2.1172690155753799</v>
      </c>
      <c r="P30" s="52">
        <v>3.23485815637311</v>
      </c>
      <c r="Q30" s="53">
        <v>-0.34548319795596799</v>
      </c>
      <c r="R30" s="52">
        <v>522.27641304347799</v>
      </c>
      <c r="S30" s="2">
        <v>480.16880434782598</v>
      </c>
      <c r="T30" s="2">
        <v>48.697826086956503</v>
      </c>
      <c r="U30" s="2">
        <v>6.59021739130434</v>
      </c>
      <c r="V30" s="2">
        <v>37.846739130434699</v>
      </c>
      <c r="W30" s="2">
        <v>4.2608695652173898</v>
      </c>
      <c r="X30" s="2">
        <v>169.198152173913</v>
      </c>
      <c r="Y30" s="2">
        <v>169.198152173913</v>
      </c>
      <c r="Z30" s="2">
        <v>1.17694163012248</v>
      </c>
      <c r="AA30" s="2">
        <v>0</v>
      </c>
      <c r="AB30" s="2">
        <v>283.08152173912998</v>
      </c>
      <c r="AC30" s="2">
        <v>21.298913043478201</v>
      </c>
      <c r="AD30" s="2">
        <v>0</v>
      </c>
      <c r="AE30" s="52">
        <v>33.953586956521697</v>
      </c>
      <c r="AF30" s="2">
        <v>33.953586956521697</v>
      </c>
      <c r="AG30" s="2">
        <v>0</v>
      </c>
      <c r="AH30" s="2">
        <v>0</v>
      </c>
      <c r="AI30" s="2">
        <v>0</v>
      </c>
      <c r="AJ30" s="2">
        <v>0</v>
      </c>
      <c r="AK30" s="2">
        <v>2.4883695652173898</v>
      </c>
      <c r="AL30" s="2">
        <v>2.4883695652173898</v>
      </c>
      <c r="AM30" s="2">
        <v>0</v>
      </c>
      <c r="AN30" s="2">
        <v>31.4652173913043</v>
      </c>
      <c r="AO30" s="2">
        <v>0</v>
      </c>
      <c r="AP30" s="2">
        <v>0</v>
      </c>
      <c r="AQ30" s="55">
        <v>6.5010760793624396</v>
      </c>
      <c r="AR30" s="45">
        <v>7.0711771879137597</v>
      </c>
      <c r="AS30" s="45">
        <v>0</v>
      </c>
      <c r="AT30" s="45">
        <v>0</v>
      </c>
      <c r="AU30" s="45">
        <v>0</v>
      </c>
      <c r="AV30" s="45">
        <v>0</v>
      </c>
      <c r="AW30" s="45">
        <v>7.0711771879137597</v>
      </c>
      <c r="AX30" s="45">
        <v>1.4706836530103899</v>
      </c>
      <c r="AY30" s="45">
        <v>0</v>
      </c>
      <c r="AZ30" s="45">
        <v>11.115249486436101</v>
      </c>
      <c r="BA30" s="45">
        <v>0</v>
      </c>
      <c r="BB30" s="45">
        <v>0</v>
      </c>
      <c r="BC30" s="56">
        <v>335810</v>
      </c>
      <c r="BD30" s="57">
        <v>2</v>
      </c>
    </row>
    <row r="31" spans="1:56" x14ac:dyDescent="0.2">
      <c r="A31" s="51" t="s">
        <v>125</v>
      </c>
      <c r="B31" s="51" t="s">
        <v>73</v>
      </c>
      <c r="C31" s="51" t="s">
        <v>78</v>
      </c>
      <c r="D31" s="52">
        <v>192.91304347825999</v>
      </c>
      <c r="E31" s="52">
        <v>3.91646382691007</v>
      </c>
      <c r="F31" s="52">
        <v>1.4354899999999999</v>
      </c>
      <c r="G31" s="52">
        <v>5.0524642224656198</v>
      </c>
      <c r="H31" s="53">
        <v>-0.22484085894252601</v>
      </c>
      <c r="I31" s="52">
        <v>3.8153538426865001</v>
      </c>
      <c r="J31" s="52">
        <v>0.32730448501239501</v>
      </c>
      <c r="K31" s="52">
        <v>1.0329689238919</v>
      </c>
      <c r="L31" s="54">
        <v>-0.68314198283989402</v>
      </c>
      <c r="M31" s="52">
        <v>0.226194500788821</v>
      </c>
      <c r="N31" s="52">
        <v>1.04046371422132</v>
      </c>
      <c r="O31" s="52">
        <v>2.5486956276763499</v>
      </c>
      <c r="P31" s="52">
        <v>3.2815888774578701</v>
      </c>
      <c r="Q31" s="53">
        <v>-0.22333487744792099</v>
      </c>
      <c r="R31" s="52">
        <v>755.53695652173894</v>
      </c>
      <c r="S31" s="2">
        <v>736.03152173912997</v>
      </c>
      <c r="T31" s="2">
        <v>63.141304347826001</v>
      </c>
      <c r="U31" s="2">
        <v>43.635869565217298</v>
      </c>
      <c r="V31" s="2">
        <v>14.0896739130434</v>
      </c>
      <c r="W31" s="2">
        <v>5.4157608695652097</v>
      </c>
      <c r="X31" s="2">
        <v>200.71902173913</v>
      </c>
      <c r="Y31" s="2">
        <v>200.71902173913</v>
      </c>
      <c r="Z31" s="2">
        <v>1.04046371422132</v>
      </c>
      <c r="AA31" s="2">
        <v>0</v>
      </c>
      <c r="AB31" s="2">
        <v>491.676630434782</v>
      </c>
      <c r="AC31" s="2">
        <v>0</v>
      </c>
      <c r="AD31" s="2">
        <v>0</v>
      </c>
      <c r="AE31" s="52">
        <v>318.98641304347802</v>
      </c>
      <c r="AF31" s="2">
        <v>318.98641304347802</v>
      </c>
      <c r="AG31" s="2">
        <v>0</v>
      </c>
      <c r="AH31" s="2">
        <v>0</v>
      </c>
      <c r="AI31" s="2">
        <v>0</v>
      </c>
      <c r="AJ31" s="2">
        <v>0</v>
      </c>
      <c r="AK31" s="2">
        <v>129.752717391304</v>
      </c>
      <c r="AL31" s="2">
        <v>129.752717391304</v>
      </c>
      <c r="AM31" s="2">
        <v>0</v>
      </c>
      <c r="AN31" s="2">
        <v>189.233695652173</v>
      </c>
      <c r="AO31" s="2">
        <v>0</v>
      </c>
      <c r="AP31" s="2">
        <v>0</v>
      </c>
      <c r="AQ31" s="55">
        <v>42.219829260502799</v>
      </c>
      <c r="AR31" s="45">
        <v>43.338689121596502</v>
      </c>
      <c r="AS31" s="45">
        <v>0</v>
      </c>
      <c r="AT31" s="45">
        <v>0</v>
      </c>
      <c r="AU31" s="45">
        <v>0</v>
      </c>
      <c r="AV31" s="45">
        <v>0</v>
      </c>
      <c r="AW31" s="45">
        <v>43.338689121596502</v>
      </c>
      <c r="AX31" s="45">
        <v>64.643956644996294</v>
      </c>
      <c r="AY31" s="45">
        <v>0</v>
      </c>
      <c r="AZ31" s="45">
        <v>38.487429326229503</v>
      </c>
      <c r="BA31" s="45">
        <v>0</v>
      </c>
      <c r="BB31" s="45">
        <v>0</v>
      </c>
      <c r="BC31" s="56">
        <v>335424</v>
      </c>
      <c r="BD31" s="57">
        <v>2</v>
      </c>
    </row>
    <row r="32" spans="1:56" x14ac:dyDescent="0.2">
      <c r="A32" s="51" t="s">
        <v>126</v>
      </c>
      <c r="B32" s="51" t="s">
        <v>64</v>
      </c>
      <c r="C32" s="51" t="s">
        <v>59</v>
      </c>
      <c r="D32" s="52">
        <v>223.358695652173</v>
      </c>
      <c r="E32" s="52">
        <v>3.4325757944425499</v>
      </c>
      <c r="F32" s="52">
        <v>1.7030400000000001</v>
      </c>
      <c r="G32" s="52">
        <v>5.4063352221195</v>
      </c>
      <c r="H32" s="53">
        <v>-0.36508269402191401</v>
      </c>
      <c r="I32" s="52">
        <v>3.2894544746703001</v>
      </c>
      <c r="J32" s="52">
        <v>0.70048420847729798</v>
      </c>
      <c r="K32" s="52">
        <v>1.1866998099294199</v>
      </c>
      <c r="L32" s="54">
        <v>-0.40972080502906799</v>
      </c>
      <c r="M32" s="52">
        <v>0.62332716920531395</v>
      </c>
      <c r="N32" s="52">
        <v>0.84255924862523701</v>
      </c>
      <c r="O32" s="52">
        <v>1.8895323373400099</v>
      </c>
      <c r="P32" s="52">
        <v>3.3391932730940899</v>
      </c>
      <c r="Q32" s="53">
        <v>-0.43413507910275101</v>
      </c>
      <c r="R32" s="52">
        <v>766.695652173913</v>
      </c>
      <c r="S32" s="2">
        <v>734.72826086956502</v>
      </c>
      <c r="T32" s="2">
        <v>156.45923913043401</v>
      </c>
      <c r="U32" s="2">
        <v>139.22554347825999</v>
      </c>
      <c r="V32" s="2">
        <v>11.668478260869501</v>
      </c>
      <c r="W32" s="2">
        <v>5.5652173913043397</v>
      </c>
      <c r="X32" s="2">
        <v>188.19293478260801</v>
      </c>
      <c r="Y32" s="2">
        <v>173.45923913043401</v>
      </c>
      <c r="Z32" s="2">
        <v>0.77659496812496898</v>
      </c>
      <c r="AA32" s="2">
        <v>14.7336956521739</v>
      </c>
      <c r="AB32" s="2">
        <v>397.93206521739103</v>
      </c>
      <c r="AC32" s="2">
        <v>24.111413043478201</v>
      </c>
      <c r="AD32" s="2">
        <v>0</v>
      </c>
      <c r="AE32" s="52">
        <v>23.1168478260869</v>
      </c>
      <c r="AF32" s="2">
        <v>22.9918478260869</v>
      </c>
      <c r="AG32" s="2">
        <v>11.611413043478199</v>
      </c>
      <c r="AH32" s="2">
        <v>11.611413043478199</v>
      </c>
      <c r="AI32" s="2">
        <v>0</v>
      </c>
      <c r="AJ32" s="2">
        <v>0</v>
      </c>
      <c r="AK32" s="2">
        <v>7.5461956521739104</v>
      </c>
      <c r="AL32" s="2">
        <v>7.4211956521739104</v>
      </c>
      <c r="AM32" s="2">
        <v>0.125</v>
      </c>
      <c r="AN32" s="2">
        <v>3.95923913043478</v>
      </c>
      <c r="AO32" s="2">
        <v>0</v>
      </c>
      <c r="AP32" s="2">
        <v>0</v>
      </c>
      <c r="AQ32" s="55">
        <v>3.01512702733356</v>
      </c>
      <c r="AR32" s="45">
        <v>3.1292995044012102</v>
      </c>
      <c r="AS32" s="45">
        <v>7.4213661705194696</v>
      </c>
      <c r="AT32" s="45">
        <v>8.3400019517907609</v>
      </c>
      <c r="AU32" s="45">
        <v>0</v>
      </c>
      <c r="AV32" s="45">
        <v>0</v>
      </c>
      <c r="AW32" s="45">
        <v>3.1292995044012102</v>
      </c>
      <c r="AX32" s="45">
        <v>4.0098187856472398</v>
      </c>
      <c r="AY32" s="45">
        <v>0.84839542604205098</v>
      </c>
      <c r="AZ32" s="45">
        <v>0.99495353013882903</v>
      </c>
      <c r="BA32" s="45">
        <v>0</v>
      </c>
      <c r="BB32" s="45">
        <v>0</v>
      </c>
      <c r="BC32" s="56">
        <v>335655</v>
      </c>
      <c r="BD32" s="57">
        <v>2</v>
      </c>
    </row>
    <row r="33" spans="1:56" x14ac:dyDescent="0.2">
      <c r="A33" s="51" t="s">
        <v>127</v>
      </c>
      <c r="B33" s="51" t="s">
        <v>56</v>
      </c>
      <c r="C33" s="51" t="s">
        <v>59</v>
      </c>
      <c r="D33" s="52">
        <v>91.902173913043399</v>
      </c>
      <c r="E33" s="52">
        <v>3.0297161442933098</v>
      </c>
      <c r="F33" s="52">
        <v>1.6703300000000001</v>
      </c>
      <c r="G33" s="52">
        <v>5.3645347714267402</v>
      </c>
      <c r="H33" s="53">
        <v>-0.43523226647153601</v>
      </c>
      <c r="I33" s="52">
        <v>2.9234476641040801</v>
      </c>
      <c r="J33" s="52">
        <v>0.78979893554109903</v>
      </c>
      <c r="K33" s="52">
        <v>1.16796371858843</v>
      </c>
      <c r="L33" s="54">
        <v>-0.32378127593241901</v>
      </c>
      <c r="M33" s="52">
        <v>0.68353045535186197</v>
      </c>
      <c r="N33" s="52">
        <v>0.64387936132465995</v>
      </c>
      <c r="O33" s="52">
        <v>1.5960378474275501</v>
      </c>
      <c r="P33" s="52">
        <v>3.33277958166041</v>
      </c>
      <c r="Q33" s="53">
        <v>-0.521109089778929</v>
      </c>
      <c r="R33" s="52">
        <v>278.4375</v>
      </c>
      <c r="S33" s="2">
        <v>268.67119565217303</v>
      </c>
      <c r="T33" s="2">
        <v>72.584239130434696</v>
      </c>
      <c r="U33" s="2">
        <v>62.817934782608603</v>
      </c>
      <c r="V33" s="2">
        <v>5.0271739130434696</v>
      </c>
      <c r="W33" s="2">
        <v>4.7391304347826004</v>
      </c>
      <c r="X33" s="2">
        <v>59.173913043478201</v>
      </c>
      <c r="Y33" s="2">
        <v>59.173913043478201</v>
      </c>
      <c r="Z33" s="2">
        <v>0.64387936132465995</v>
      </c>
      <c r="AA33" s="2">
        <v>0</v>
      </c>
      <c r="AB33" s="2">
        <v>146.679347826086</v>
      </c>
      <c r="AC33" s="2">
        <v>0</v>
      </c>
      <c r="AD33" s="2">
        <v>0</v>
      </c>
      <c r="AE33" s="52">
        <v>2.3913043478260798</v>
      </c>
      <c r="AF33" s="2">
        <v>1.4239130434782601</v>
      </c>
      <c r="AG33" s="2">
        <v>2.3315217391304301</v>
      </c>
      <c r="AH33" s="2">
        <v>1.3641304347826</v>
      </c>
      <c r="AI33" s="2">
        <v>0.96739130434782605</v>
      </c>
      <c r="AJ33" s="2">
        <v>0</v>
      </c>
      <c r="AK33" s="2">
        <v>5.9782608695652099E-2</v>
      </c>
      <c r="AL33" s="2">
        <v>5.9782608695652099E-2</v>
      </c>
      <c r="AM33" s="2">
        <v>0</v>
      </c>
      <c r="AN33" s="2">
        <v>0</v>
      </c>
      <c r="AO33" s="2">
        <v>0</v>
      </c>
      <c r="AP33" s="2">
        <v>0</v>
      </c>
      <c r="AQ33" s="55">
        <v>0.85882984433708998</v>
      </c>
      <c r="AR33" s="45">
        <v>0.52998351387161002</v>
      </c>
      <c r="AS33" s="45">
        <v>3.2121597843585001</v>
      </c>
      <c r="AT33" s="45">
        <v>2.17156205389972</v>
      </c>
      <c r="AU33" s="45">
        <v>19.243243243243199</v>
      </c>
      <c r="AV33" s="45">
        <v>0</v>
      </c>
      <c r="AW33" s="45">
        <v>0.52998351387161002</v>
      </c>
      <c r="AX33" s="45">
        <v>0.10102865540044</v>
      </c>
      <c r="AY33" s="45">
        <v>0</v>
      </c>
      <c r="AZ33" s="45">
        <v>0</v>
      </c>
      <c r="BA33" s="45">
        <v>0</v>
      </c>
      <c r="BB33" s="45">
        <v>0</v>
      </c>
      <c r="BC33" s="56">
        <v>335396</v>
      </c>
      <c r="BD33" s="57">
        <v>2</v>
      </c>
    </row>
    <row r="34" spans="1:56" x14ac:dyDescent="0.2">
      <c r="A34" s="51" t="s">
        <v>128</v>
      </c>
      <c r="B34" s="51" t="s">
        <v>129</v>
      </c>
      <c r="C34" s="51" t="s">
        <v>109</v>
      </c>
      <c r="D34" s="52">
        <v>73.413043478260803</v>
      </c>
      <c r="E34" s="52">
        <v>3.85182262363044</v>
      </c>
      <c r="F34" s="52">
        <v>1.36443</v>
      </c>
      <c r="G34" s="52">
        <v>4.95318123278967</v>
      </c>
      <c r="H34" s="53">
        <v>-0.22235378787844901</v>
      </c>
      <c r="I34" s="52">
        <v>3.6298060408646702</v>
      </c>
      <c r="J34" s="52">
        <v>0.45184335208765097</v>
      </c>
      <c r="K34" s="52">
        <v>0.99193251053071096</v>
      </c>
      <c r="L34" s="54">
        <v>-0.54448175930245102</v>
      </c>
      <c r="M34" s="52">
        <v>0.22982676932188301</v>
      </c>
      <c r="N34" s="52">
        <v>1.1515398282499201</v>
      </c>
      <c r="O34" s="52">
        <v>2.2484394432928601</v>
      </c>
      <c r="P34" s="52">
        <v>3.2638836332543799</v>
      </c>
      <c r="Q34" s="53">
        <v>-0.31111531661716502</v>
      </c>
      <c r="R34" s="52">
        <v>282.77402173912998</v>
      </c>
      <c r="S34" s="2">
        <v>266.47510869565201</v>
      </c>
      <c r="T34" s="2">
        <v>33.1711956521739</v>
      </c>
      <c r="U34" s="2">
        <v>16.872282608695599</v>
      </c>
      <c r="V34" s="2">
        <v>11.6521739130434</v>
      </c>
      <c r="W34" s="2">
        <v>4.6467391304347796</v>
      </c>
      <c r="X34" s="2">
        <v>84.538043478260803</v>
      </c>
      <c r="Y34" s="2">
        <v>84.538043478260803</v>
      </c>
      <c r="Z34" s="2">
        <v>1.1515398282499201</v>
      </c>
      <c r="AA34" s="2">
        <v>0</v>
      </c>
      <c r="AB34" s="2">
        <v>165.064782608695</v>
      </c>
      <c r="AC34" s="2">
        <v>0</v>
      </c>
      <c r="AD34" s="2">
        <v>0</v>
      </c>
      <c r="AE34" s="52">
        <v>11.557065217391299</v>
      </c>
      <c r="AF34" s="2">
        <v>11.557065217391299</v>
      </c>
      <c r="AG34" s="2">
        <v>0</v>
      </c>
      <c r="AH34" s="2">
        <v>0</v>
      </c>
      <c r="AI34" s="2">
        <v>0</v>
      </c>
      <c r="AJ34" s="2">
        <v>0</v>
      </c>
      <c r="AK34" s="2">
        <v>11.557065217391299</v>
      </c>
      <c r="AL34" s="2">
        <v>11.557065217391299</v>
      </c>
      <c r="AM34" s="2">
        <v>0</v>
      </c>
      <c r="AN34" s="2">
        <v>0</v>
      </c>
      <c r="AO34" s="2">
        <v>0</v>
      </c>
      <c r="AP34" s="2">
        <v>0</v>
      </c>
      <c r="AQ34" s="55">
        <v>4.0870321631076498</v>
      </c>
      <c r="AR34" s="45">
        <v>4.3370149181891904</v>
      </c>
      <c r="AS34" s="45">
        <v>0</v>
      </c>
      <c r="AT34" s="45">
        <v>0</v>
      </c>
      <c r="AU34" s="45">
        <v>0</v>
      </c>
      <c r="AV34" s="45">
        <v>0</v>
      </c>
      <c r="AW34" s="45">
        <v>4.3370149181891904</v>
      </c>
      <c r="AX34" s="45">
        <v>13.6708453873352</v>
      </c>
      <c r="AY34" s="45">
        <v>0</v>
      </c>
      <c r="AZ34" s="45">
        <v>0</v>
      </c>
      <c r="BA34" s="45">
        <v>0</v>
      </c>
      <c r="BB34" s="45">
        <v>0</v>
      </c>
      <c r="BC34" s="56">
        <v>335188</v>
      </c>
      <c r="BD34" s="57">
        <v>2</v>
      </c>
    </row>
    <row r="35" spans="1:56" x14ac:dyDescent="0.2">
      <c r="A35" s="51" t="s">
        <v>130</v>
      </c>
      <c r="B35" s="51" t="s">
        <v>63</v>
      </c>
      <c r="C35" s="51" t="s">
        <v>78</v>
      </c>
      <c r="D35" s="52">
        <v>196.65217391304299</v>
      </c>
      <c r="E35" s="52">
        <v>3.78048308644704</v>
      </c>
      <c r="F35" s="52">
        <v>1.2656700000000001</v>
      </c>
      <c r="G35" s="52">
        <v>4.8105687608113499</v>
      </c>
      <c r="H35" s="53">
        <v>-0.214129705983159</v>
      </c>
      <c r="I35" s="52">
        <v>3.5795102807870798</v>
      </c>
      <c r="J35" s="52">
        <v>0.78041399513597098</v>
      </c>
      <c r="K35" s="52">
        <v>0.93472736146685098</v>
      </c>
      <c r="L35" s="54">
        <v>-0.16508917219318101</v>
      </c>
      <c r="M35" s="52">
        <v>0.57944118947601098</v>
      </c>
      <c r="N35" s="52">
        <v>0.46640780455449898</v>
      </c>
      <c r="O35" s="52">
        <v>2.53366128675657</v>
      </c>
      <c r="P35" s="52">
        <v>3.2369937419393202</v>
      </c>
      <c r="Q35" s="53">
        <v>-0.21727952268494999</v>
      </c>
      <c r="R35" s="52">
        <v>743.44021739130403</v>
      </c>
      <c r="S35" s="2">
        <v>703.91847826086905</v>
      </c>
      <c r="T35" s="2">
        <v>153.47010869565199</v>
      </c>
      <c r="U35" s="2">
        <v>113.94836956521701</v>
      </c>
      <c r="V35" s="2">
        <v>39.521739130434703</v>
      </c>
      <c r="W35" s="2">
        <v>0</v>
      </c>
      <c r="X35" s="2">
        <v>91.720108695652101</v>
      </c>
      <c r="Y35" s="2">
        <v>91.720108695652101</v>
      </c>
      <c r="Z35" s="2">
        <v>0.46640780455449898</v>
      </c>
      <c r="AA35" s="2">
        <v>0</v>
      </c>
      <c r="AB35" s="2">
        <v>498.25</v>
      </c>
      <c r="AC35" s="2">
        <v>0</v>
      </c>
      <c r="AD35" s="2">
        <v>0</v>
      </c>
      <c r="AE35" s="52">
        <v>0</v>
      </c>
      <c r="AF35" s="2">
        <v>0</v>
      </c>
      <c r="AG35" s="2">
        <v>0</v>
      </c>
      <c r="AH35" s="2">
        <v>0</v>
      </c>
      <c r="AI35" s="2">
        <v>0</v>
      </c>
      <c r="AJ35" s="2">
        <v>0</v>
      </c>
      <c r="AK35" s="2">
        <v>0</v>
      </c>
      <c r="AL35" s="2">
        <v>0</v>
      </c>
      <c r="AM35" s="2">
        <v>0</v>
      </c>
      <c r="AN35" s="2">
        <v>0</v>
      </c>
      <c r="AO35" s="2">
        <v>0</v>
      </c>
      <c r="AP35" s="2">
        <v>0</v>
      </c>
      <c r="AQ35" s="55">
        <v>0</v>
      </c>
      <c r="AR35" s="45">
        <v>0</v>
      </c>
      <c r="AS35" s="45">
        <v>0</v>
      </c>
      <c r="AT35" s="45">
        <v>0</v>
      </c>
      <c r="AU35" s="45">
        <v>0</v>
      </c>
      <c r="AV35" s="45">
        <v>0</v>
      </c>
      <c r="AW35" s="45">
        <v>0</v>
      </c>
      <c r="AX35" s="45">
        <v>0</v>
      </c>
      <c r="AY35" s="45">
        <v>0</v>
      </c>
      <c r="AZ35" s="45">
        <v>0</v>
      </c>
      <c r="BA35" s="45">
        <v>0</v>
      </c>
      <c r="BB35" s="45">
        <v>0</v>
      </c>
      <c r="BC35" s="56">
        <v>335832</v>
      </c>
      <c r="BD35" s="57">
        <v>2</v>
      </c>
    </row>
    <row r="36" spans="1:56" x14ac:dyDescent="0.2">
      <c r="A36" s="51" t="s">
        <v>131</v>
      </c>
      <c r="B36" s="51" t="s">
        <v>132</v>
      </c>
      <c r="C36" s="51" t="s">
        <v>78</v>
      </c>
      <c r="D36" s="52">
        <v>106.75</v>
      </c>
      <c r="E36" s="52">
        <v>4.1129212911108803</v>
      </c>
      <c r="F36" s="52">
        <v>1.65185</v>
      </c>
      <c r="G36" s="52">
        <v>5.3407553881697298</v>
      </c>
      <c r="H36" s="53">
        <v>-0.22989895769774699</v>
      </c>
      <c r="I36" s="52">
        <v>3.95659810609917</v>
      </c>
      <c r="J36" s="52">
        <v>0.69911414316261</v>
      </c>
      <c r="K36" s="52">
        <v>1.1573717931899401</v>
      </c>
      <c r="L36" s="54">
        <v>-0.39594679317722498</v>
      </c>
      <c r="M36" s="52">
        <v>0.54279095815090095</v>
      </c>
      <c r="N36" s="52">
        <v>1.14754098360655</v>
      </c>
      <c r="O36" s="52">
        <v>2.2662661643417099</v>
      </c>
      <c r="P36" s="52">
        <v>3.32908834142623</v>
      </c>
      <c r="Q36" s="53">
        <v>-0.31925322132761103</v>
      </c>
      <c r="R36" s="52">
        <v>439.05434782608597</v>
      </c>
      <c r="S36" s="2">
        <v>422.36684782608597</v>
      </c>
      <c r="T36" s="2">
        <v>74.630434782608702</v>
      </c>
      <c r="U36" s="2">
        <v>57.942934782608603</v>
      </c>
      <c r="V36" s="2">
        <v>12.774456521739101</v>
      </c>
      <c r="W36" s="2">
        <v>3.9130434782608599</v>
      </c>
      <c r="X36" s="2">
        <v>122.5</v>
      </c>
      <c r="Y36" s="2">
        <v>122.5</v>
      </c>
      <c r="Z36" s="2">
        <v>1.14754098360655</v>
      </c>
      <c r="AA36" s="2">
        <v>0</v>
      </c>
      <c r="AB36" s="2">
        <v>241.923913043478</v>
      </c>
      <c r="AC36" s="2">
        <v>0</v>
      </c>
      <c r="AD36" s="2">
        <v>0</v>
      </c>
      <c r="AE36" s="52">
        <v>14.855978260869501</v>
      </c>
      <c r="AF36" s="2">
        <v>14.855978260869501</v>
      </c>
      <c r="AG36" s="2">
        <v>2.58423913043478</v>
      </c>
      <c r="AH36" s="2">
        <v>2.58423913043478</v>
      </c>
      <c r="AI36" s="2">
        <v>0</v>
      </c>
      <c r="AJ36" s="2">
        <v>0</v>
      </c>
      <c r="AK36" s="2">
        <v>11.157608695652099</v>
      </c>
      <c r="AL36" s="2">
        <v>11.157608695652099</v>
      </c>
      <c r="AM36" s="2">
        <v>0</v>
      </c>
      <c r="AN36" s="2">
        <v>1.1141304347826</v>
      </c>
      <c r="AO36" s="2">
        <v>0</v>
      </c>
      <c r="AP36" s="2">
        <v>0</v>
      </c>
      <c r="AQ36" s="55">
        <v>3.3836308271235098</v>
      </c>
      <c r="AR36" s="45">
        <v>3.5173163654612001</v>
      </c>
      <c r="AS36" s="45">
        <v>3.4627148266822001</v>
      </c>
      <c r="AT36" s="45">
        <v>4.4599727993246701</v>
      </c>
      <c r="AU36" s="45">
        <v>0</v>
      </c>
      <c r="AV36" s="45">
        <v>0</v>
      </c>
      <c r="AW36" s="45">
        <v>3.5173163654612001</v>
      </c>
      <c r="AX36" s="45">
        <v>9.1082519964507505</v>
      </c>
      <c r="AY36" s="45">
        <v>0</v>
      </c>
      <c r="AZ36" s="45">
        <v>0.46052927168980501</v>
      </c>
      <c r="BA36" s="45">
        <v>0</v>
      </c>
      <c r="BB36" s="45">
        <v>0</v>
      </c>
      <c r="BC36" s="56">
        <v>335342</v>
      </c>
      <c r="BD36" s="57">
        <v>2</v>
      </c>
    </row>
    <row r="37" spans="1:56" x14ac:dyDescent="0.2">
      <c r="A37" s="51" t="s">
        <v>133</v>
      </c>
      <c r="B37" s="51" t="s">
        <v>134</v>
      </c>
      <c r="C37" s="51" t="s">
        <v>109</v>
      </c>
      <c r="D37" s="52">
        <v>265.07608695652101</v>
      </c>
      <c r="E37" s="52">
        <v>3.1218444253085602</v>
      </c>
      <c r="F37" s="52">
        <v>1.31986</v>
      </c>
      <c r="G37" s="52">
        <v>4.8895334793989802</v>
      </c>
      <c r="H37" s="53">
        <v>-0.36152509468197802</v>
      </c>
      <c r="I37" s="52">
        <v>2.9692323779062599</v>
      </c>
      <c r="J37" s="52">
        <v>0.49294296141386801</v>
      </c>
      <c r="K37" s="52">
        <v>0.96614223098970597</v>
      </c>
      <c r="L37" s="54">
        <v>-0.48978220224479502</v>
      </c>
      <c r="M37" s="52">
        <v>0.36044408906384501</v>
      </c>
      <c r="N37" s="52">
        <v>0.82624431049329505</v>
      </c>
      <c r="O37" s="52">
        <v>1.8026571534014</v>
      </c>
      <c r="P37" s="52">
        <v>3.2521085977042201</v>
      </c>
      <c r="Q37" s="53">
        <v>-0.44569589260519699</v>
      </c>
      <c r="R37" s="52">
        <v>827.526304347826</v>
      </c>
      <c r="S37" s="2">
        <v>787.07249999999999</v>
      </c>
      <c r="T37" s="2">
        <v>130.66739130434701</v>
      </c>
      <c r="U37" s="2">
        <v>95.545108695652104</v>
      </c>
      <c r="V37" s="2">
        <v>29.513586956521699</v>
      </c>
      <c r="W37" s="2">
        <v>5.6086956521739104</v>
      </c>
      <c r="X37" s="2">
        <v>219.017608695652</v>
      </c>
      <c r="Y37" s="2">
        <v>213.686086956521</v>
      </c>
      <c r="Z37" s="2">
        <v>0.806131135441013</v>
      </c>
      <c r="AA37" s="2">
        <v>5.3315217391304301</v>
      </c>
      <c r="AB37" s="2">
        <v>454.07228260869499</v>
      </c>
      <c r="AC37" s="2">
        <v>23.769021739130402</v>
      </c>
      <c r="AD37" s="2">
        <v>0</v>
      </c>
      <c r="AE37" s="52">
        <v>100.43934782608601</v>
      </c>
      <c r="AF37" s="2">
        <v>100.43934782608601</v>
      </c>
      <c r="AG37" s="2">
        <v>28.493478260869502</v>
      </c>
      <c r="AH37" s="2">
        <v>28.493478260869502</v>
      </c>
      <c r="AI37" s="2">
        <v>0</v>
      </c>
      <c r="AJ37" s="2">
        <v>0</v>
      </c>
      <c r="AK37" s="2">
        <v>30.8844565217391</v>
      </c>
      <c r="AL37" s="2">
        <v>30.8844565217391</v>
      </c>
      <c r="AM37" s="2">
        <v>0</v>
      </c>
      <c r="AN37" s="2">
        <v>17.292391304347799</v>
      </c>
      <c r="AO37" s="2">
        <v>23.769021739130402</v>
      </c>
      <c r="AP37" s="2">
        <v>0</v>
      </c>
      <c r="AQ37" s="55">
        <v>12.137299720670899</v>
      </c>
      <c r="AR37" s="45">
        <v>12.761130369322601</v>
      </c>
      <c r="AS37" s="45">
        <v>21.806112432828101</v>
      </c>
      <c r="AT37" s="45">
        <v>29.822016689135001</v>
      </c>
      <c r="AU37" s="45">
        <v>0</v>
      </c>
      <c r="AV37" s="45">
        <v>0</v>
      </c>
      <c r="AW37" s="45">
        <v>12.761130369322601</v>
      </c>
      <c r="AX37" s="45">
        <v>14.1013577427266</v>
      </c>
      <c r="AY37" s="45">
        <v>0</v>
      </c>
      <c r="AZ37" s="45">
        <v>3.80829043450992</v>
      </c>
      <c r="BA37" s="45">
        <v>100</v>
      </c>
      <c r="BB37" s="45">
        <v>0</v>
      </c>
      <c r="BC37" s="56">
        <v>335845</v>
      </c>
      <c r="BD37" s="57">
        <v>2</v>
      </c>
    </row>
    <row r="38" spans="1:56" x14ac:dyDescent="0.2">
      <c r="A38" s="51" t="s">
        <v>135</v>
      </c>
      <c r="B38" s="51" t="s">
        <v>136</v>
      </c>
      <c r="C38" s="51" t="s">
        <v>103</v>
      </c>
      <c r="D38" s="52">
        <v>222.923913043478</v>
      </c>
      <c r="E38" s="52">
        <v>3.5737164171827001</v>
      </c>
      <c r="F38" s="52">
        <v>1.8666199999999999</v>
      </c>
      <c r="G38" s="52">
        <v>5.6102620858001702</v>
      </c>
      <c r="H38" s="53">
        <v>-0.36300365962796299</v>
      </c>
      <c r="I38" s="52">
        <v>3.4070578770295898</v>
      </c>
      <c r="J38" s="52">
        <v>0.45064361987420098</v>
      </c>
      <c r="K38" s="52">
        <v>1.28018479582518</v>
      </c>
      <c r="L38" s="54">
        <v>-0.64798549291961804</v>
      </c>
      <c r="M38" s="52">
        <v>0.28398507972109799</v>
      </c>
      <c r="N38" s="52">
        <v>0.99477058852211198</v>
      </c>
      <c r="O38" s="52">
        <v>2.1283022087863799</v>
      </c>
      <c r="P38" s="52">
        <v>3.3692134776393998</v>
      </c>
      <c r="Q38" s="53">
        <v>-0.36830888784240801</v>
      </c>
      <c r="R38" s="52">
        <v>796.66684782608695</v>
      </c>
      <c r="S38" s="2">
        <v>759.514673913043</v>
      </c>
      <c r="T38" s="2">
        <v>100.459239130434</v>
      </c>
      <c r="U38" s="2">
        <v>63.307065217391298</v>
      </c>
      <c r="V38" s="2">
        <v>31.853260869565201</v>
      </c>
      <c r="W38" s="2">
        <v>5.2989130434782599</v>
      </c>
      <c r="X38" s="2">
        <v>221.758152173913</v>
      </c>
      <c r="Y38" s="2">
        <v>221.758152173913</v>
      </c>
      <c r="Z38" s="2">
        <v>0.99477058852211198</v>
      </c>
      <c r="AA38" s="2">
        <v>0</v>
      </c>
      <c r="AB38" s="2">
        <v>474.44945652173902</v>
      </c>
      <c r="AC38" s="2">
        <v>0</v>
      </c>
      <c r="AD38" s="2">
        <v>0</v>
      </c>
      <c r="AE38" s="52">
        <v>22.445652173913</v>
      </c>
      <c r="AF38" s="2">
        <v>18.7418478260869</v>
      </c>
      <c r="AG38" s="2">
        <v>3.7038043478260798</v>
      </c>
      <c r="AH38" s="2">
        <v>0</v>
      </c>
      <c r="AI38" s="2">
        <v>3.7038043478260798</v>
      </c>
      <c r="AJ38" s="2">
        <v>0</v>
      </c>
      <c r="AK38" s="2">
        <v>16.798913043478201</v>
      </c>
      <c r="AL38" s="2">
        <v>16.798913043478201</v>
      </c>
      <c r="AM38" s="2">
        <v>0</v>
      </c>
      <c r="AN38" s="2">
        <v>1.94293478260869</v>
      </c>
      <c r="AO38" s="2">
        <v>0</v>
      </c>
      <c r="AP38" s="2">
        <v>0</v>
      </c>
      <c r="AQ38" s="55">
        <v>2.8174452388927498</v>
      </c>
      <c r="AR38" s="45">
        <v>2.4676083912280902</v>
      </c>
      <c r="AS38" s="45">
        <v>3.6868727853065999</v>
      </c>
      <c r="AT38" s="45">
        <v>0</v>
      </c>
      <c r="AU38" s="45">
        <v>11.6277085821532</v>
      </c>
      <c r="AV38" s="45">
        <v>0</v>
      </c>
      <c r="AW38" s="45">
        <v>2.4676083912280902</v>
      </c>
      <c r="AX38" s="45">
        <v>7.5753305476245902</v>
      </c>
      <c r="AY38" s="45">
        <v>0</v>
      </c>
      <c r="AZ38" s="45">
        <v>0.40951354372974602</v>
      </c>
      <c r="BA38" s="45">
        <v>0</v>
      </c>
      <c r="BB38" s="45">
        <v>0</v>
      </c>
      <c r="BC38" s="56">
        <v>335046</v>
      </c>
      <c r="BD38" s="57">
        <v>2</v>
      </c>
    </row>
    <row r="39" spans="1:56" x14ac:dyDescent="0.2">
      <c r="A39" s="51" t="s">
        <v>137</v>
      </c>
      <c r="B39" s="51" t="s">
        <v>138</v>
      </c>
      <c r="C39" s="51" t="s">
        <v>103</v>
      </c>
      <c r="D39" s="52">
        <v>117.326086956521</v>
      </c>
      <c r="E39" s="52">
        <v>3.7133129516398</v>
      </c>
      <c r="F39" s="52">
        <v>1.5793900000000001</v>
      </c>
      <c r="G39" s="52">
        <v>5.2463166041813496</v>
      </c>
      <c r="H39" s="53">
        <v>-0.292205707013515</v>
      </c>
      <c r="I39" s="52">
        <v>3.5638085973689</v>
      </c>
      <c r="J39" s="52">
        <v>0.65329627570872695</v>
      </c>
      <c r="K39" s="52">
        <v>1.1157923218213801</v>
      </c>
      <c r="L39" s="54">
        <v>-0.414500115359904</v>
      </c>
      <c r="M39" s="52">
        <v>0.50379192143783502</v>
      </c>
      <c r="N39" s="52">
        <v>0.67336020011117204</v>
      </c>
      <c r="O39" s="52">
        <v>2.3866564758198998</v>
      </c>
      <c r="P39" s="52">
        <v>3.3141085154159602</v>
      </c>
      <c r="Q39" s="53">
        <v>-0.27984962932924801</v>
      </c>
      <c r="R39" s="52">
        <v>435.66847826086899</v>
      </c>
      <c r="S39" s="2">
        <v>418.12771739130397</v>
      </c>
      <c r="T39" s="2">
        <v>76.648695652173899</v>
      </c>
      <c r="U39" s="2">
        <v>59.107934782608702</v>
      </c>
      <c r="V39" s="2">
        <v>13.0516304347826</v>
      </c>
      <c r="W39" s="2">
        <v>4.4891304347826004</v>
      </c>
      <c r="X39" s="2">
        <v>79.002717391304301</v>
      </c>
      <c r="Y39" s="2">
        <v>79.002717391304301</v>
      </c>
      <c r="Z39" s="2">
        <v>0.67336020011117204</v>
      </c>
      <c r="AA39" s="2">
        <v>0</v>
      </c>
      <c r="AB39" s="2">
        <v>280.01706521739101</v>
      </c>
      <c r="AC39" s="2">
        <v>0</v>
      </c>
      <c r="AD39" s="2">
        <v>0</v>
      </c>
      <c r="AE39" s="52">
        <v>12.5271739130434</v>
      </c>
      <c r="AF39" s="2">
        <v>12.5271739130434</v>
      </c>
      <c r="AG39" s="2">
        <v>0</v>
      </c>
      <c r="AH39" s="2">
        <v>0</v>
      </c>
      <c r="AI39" s="2">
        <v>0</v>
      </c>
      <c r="AJ39" s="2">
        <v>0</v>
      </c>
      <c r="AK39" s="2">
        <v>0</v>
      </c>
      <c r="AL39" s="2">
        <v>0</v>
      </c>
      <c r="AM39" s="2">
        <v>0</v>
      </c>
      <c r="AN39" s="2">
        <v>12.5271739130434</v>
      </c>
      <c r="AO39" s="2">
        <v>0</v>
      </c>
      <c r="AP39" s="2">
        <v>0</v>
      </c>
      <c r="AQ39" s="55">
        <v>2.8753913900427799</v>
      </c>
      <c r="AR39" s="45">
        <v>2.9960161433928398</v>
      </c>
      <c r="AS39" s="45">
        <v>0</v>
      </c>
      <c r="AT39" s="45">
        <v>0</v>
      </c>
      <c r="AU39" s="45">
        <v>0</v>
      </c>
      <c r="AV39" s="45">
        <v>0</v>
      </c>
      <c r="AW39" s="45">
        <v>2.9960161433928398</v>
      </c>
      <c r="AX39" s="45">
        <v>0</v>
      </c>
      <c r="AY39" s="45">
        <v>0</v>
      </c>
      <c r="AZ39" s="45">
        <v>4.4737180226205098</v>
      </c>
      <c r="BA39" s="45">
        <v>0</v>
      </c>
      <c r="BB39" s="45">
        <v>0</v>
      </c>
      <c r="BC39" s="56">
        <v>335380</v>
      </c>
      <c r="BD39" s="57">
        <v>2</v>
      </c>
    </row>
    <row r="40" spans="1:56" x14ac:dyDescent="0.2">
      <c r="A40" s="51" t="s">
        <v>139</v>
      </c>
      <c r="B40" s="51" t="s">
        <v>140</v>
      </c>
      <c r="C40" s="51" t="s">
        <v>103</v>
      </c>
      <c r="D40" s="52">
        <v>175.96739130434699</v>
      </c>
      <c r="E40" s="52">
        <v>2.9398511334856998</v>
      </c>
      <c r="F40" s="52">
        <v>1.4888600000000001</v>
      </c>
      <c r="G40" s="52">
        <v>5.1254152605922503</v>
      </c>
      <c r="H40" s="53">
        <v>-0.426416985938814</v>
      </c>
      <c r="I40" s="52">
        <v>2.8256068935697001</v>
      </c>
      <c r="J40" s="52">
        <v>0.48148434121934602</v>
      </c>
      <c r="K40" s="52">
        <v>1.0637278377302799</v>
      </c>
      <c r="L40" s="54">
        <v>-0.54736134174441997</v>
      </c>
      <c r="M40" s="52">
        <v>0.36724010130335399</v>
      </c>
      <c r="N40" s="52">
        <v>0.79249799246401798</v>
      </c>
      <c r="O40" s="52">
        <v>1.66586879980233</v>
      </c>
      <c r="P40" s="52">
        <v>3.2941262593360201</v>
      </c>
      <c r="Q40" s="53">
        <v>-0.494291150777531</v>
      </c>
      <c r="R40" s="52">
        <v>517.31793478260795</v>
      </c>
      <c r="S40" s="2">
        <v>497.21467391304299</v>
      </c>
      <c r="T40" s="2">
        <v>84.725543478260803</v>
      </c>
      <c r="U40" s="2">
        <v>64.622282608695599</v>
      </c>
      <c r="V40" s="2">
        <v>15.5380434782608</v>
      </c>
      <c r="W40" s="2">
        <v>4.5652173913043397</v>
      </c>
      <c r="X40" s="2">
        <v>139.45380434782601</v>
      </c>
      <c r="Y40" s="2">
        <v>139.45380434782601</v>
      </c>
      <c r="Z40" s="2">
        <v>0.79249799246401798</v>
      </c>
      <c r="AA40" s="2">
        <v>0</v>
      </c>
      <c r="AB40" s="2">
        <v>292.98641304347802</v>
      </c>
      <c r="AC40" s="2">
        <v>0.15217391304347799</v>
      </c>
      <c r="AD40" s="2">
        <v>0</v>
      </c>
      <c r="AE40" s="52">
        <v>14.701086956521699</v>
      </c>
      <c r="AF40" s="2">
        <v>14.701086956521699</v>
      </c>
      <c r="AG40" s="2">
        <v>0</v>
      </c>
      <c r="AH40" s="2">
        <v>0</v>
      </c>
      <c r="AI40" s="2">
        <v>0</v>
      </c>
      <c r="AJ40" s="2">
        <v>0</v>
      </c>
      <c r="AK40" s="2">
        <v>3.1358695652173898</v>
      </c>
      <c r="AL40" s="2">
        <v>3.1358695652173898</v>
      </c>
      <c r="AM40" s="2">
        <v>0</v>
      </c>
      <c r="AN40" s="2">
        <v>11.4130434782608</v>
      </c>
      <c r="AO40" s="2">
        <v>0.15217391304347799</v>
      </c>
      <c r="AP40" s="2">
        <v>0</v>
      </c>
      <c r="AQ40" s="55">
        <v>2.8417895394830102</v>
      </c>
      <c r="AR40" s="45">
        <v>2.956688072141</v>
      </c>
      <c r="AS40" s="45">
        <v>0</v>
      </c>
      <c r="AT40" s="45">
        <v>0</v>
      </c>
      <c r="AU40" s="45">
        <v>0</v>
      </c>
      <c r="AV40" s="45">
        <v>0</v>
      </c>
      <c r="AW40" s="45">
        <v>2.956688072141</v>
      </c>
      <c r="AX40" s="45">
        <v>2.2486798261852301</v>
      </c>
      <c r="AY40" s="45">
        <v>0</v>
      </c>
      <c r="AZ40" s="45">
        <v>3.8954173197673798</v>
      </c>
      <c r="BA40" s="45">
        <v>100</v>
      </c>
      <c r="BB40" s="45">
        <v>0</v>
      </c>
      <c r="BC40" s="56">
        <v>335418</v>
      </c>
      <c r="BD40" s="57">
        <v>2</v>
      </c>
    </row>
    <row r="41" spans="1:56" x14ac:dyDescent="0.2">
      <c r="A41" s="51" t="s">
        <v>141</v>
      </c>
      <c r="B41" s="51" t="s">
        <v>142</v>
      </c>
      <c r="C41" s="51" t="s">
        <v>103</v>
      </c>
      <c r="D41" s="52">
        <v>142.84782608695599</v>
      </c>
      <c r="E41" s="52">
        <v>3.5035953431745499</v>
      </c>
      <c r="F41" s="52">
        <v>1.35286</v>
      </c>
      <c r="G41" s="52">
        <v>4.9367656037375998</v>
      </c>
      <c r="H41" s="53">
        <v>-0.29030551085471801</v>
      </c>
      <c r="I41" s="52">
        <v>3.4227857251559799</v>
      </c>
      <c r="J41" s="52">
        <v>0.55432963019327297</v>
      </c>
      <c r="K41" s="52">
        <v>0.98524153500957501</v>
      </c>
      <c r="L41" s="54">
        <v>-0.437366766934074</v>
      </c>
      <c r="M41" s="52">
        <v>0.48995586668695701</v>
      </c>
      <c r="N41" s="52">
        <v>0.80925658195099603</v>
      </c>
      <c r="O41" s="52">
        <v>2.14000913103028</v>
      </c>
      <c r="P41" s="52">
        <v>3.2608798359055502</v>
      </c>
      <c r="Q41" s="53">
        <v>-0.34373260018150897</v>
      </c>
      <c r="R41" s="52">
        <v>500.48097826086899</v>
      </c>
      <c r="S41" s="2">
        <v>488.9375</v>
      </c>
      <c r="T41" s="2">
        <v>79.184782608695599</v>
      </c>
      <c r="U41" s="2">
        <v>69.989130434782595</v>
      </c>
      <c r="V41" s="2">
        <v>3.7173913043478199</v>
      </c>
      <c r="W41" s="2">
        <v>5.4782608695652097</v>
      </c>
      <c r="X41" s="2">
        <v>115.60054347825999</v>
      </c>
      <c r="Y41" s="2">
        <v>113.252717391304</v>
      </c>
      <c r="Z41" s="2">
        <v>0.79282072743874499</v>
      </c>
      <c r="AA41" s="2">
        <v>2.3478260869565202</v>
      </c>
      <c r="AB41" s="2">
        <v>305.695652173913</v>
      </c>
      <c r="AC41" s="2">
        <v>0</v>
      </c>
      <c r="AD41" s="2">
        <v>0</v>
      </c>
      <c r="AE41" s="52">
        <v>13.290760869565201</v>
      </c>
      <c r="AF41" s="2">
        <v>13.1168478260869</v>
      </c>
      <c r="AG41" s="2">
        <v>0.59782608695652095</v>
      </c>
      <c r="AH41" s="2">
        <v>0.42391304347825998</v>
      </c>
      <c r="AI41" s="2">
        <v>0.17391304347826</v>
      </c>
      <c r="AJ41" s="2">
        <v>0</v>
      </c>
      <c r="AK41" s="2">
        <v>12.692934782608599</v>
      </c>
      <c r="AL41" s="2">
        <v>12.692934782608599</v>
      </c>
      <c r="AM41" s="2">
        <v>0</v>
      </c>
      <c r="AN41" s="2">
        <v>0</v>
      </c>
      <c r="AO41" s="2">
        <v>0</v>
      </c>
      <c r="AP41" s="2">
        <v>0</v>
      </c>
      <c r="AQ41" s="55">
        <v>2.6555976044783001</v>
      </c>
      <c r="AR41" s="45">
        <v>2.6827248525807401</v>
      </c>
      <c r="AS41" s="45">
        <v>0.75497597803706196</v>
      </c>
      <c r="AT41" s="45">
        <v>0.60568411243981901</v>
      </c>
      <c r="AU41" s="45">
        <v>4.6783625730994096</v>
      </c>
      <c r="AV41" s="45">
        <v>0</v>
      </c>
      <c r="AW41" s="45">
        <v>2.6827248525807401</v>
      </c>
      <c r="AX41" s="45">
        <v>10.979995768787701</v>
      </c>
      <c r="AY41" s="45">
        <v>0</v>
      </c>
      <c r="AZ41" s="45">
        <v>0</v>
      </c>
      <c r="BA41" s="45">
        <v>0</v>
      </c>
      <c r="BB41" s="45">
        <v>0</v>
      </c>
      <c r="BC41" s="56">
        <v>335365</v>
      </c>
      <c r="BD41" s="57">
        <v>2</v>
      </c>
    </row>
    <row r="42" spans="1:56" x14ac:dyDescent="0.2">
      <c r="A42" s="51" t="s">
        <v>143</v>
      </c>
      <c r="B42" s="51" t="s">
        <v>144</v>
      </c>
      <c r="C42" s="51" t="s">
        <v>58</v>
      </c>
      <c r="D42" s="52">
        <v>111.565217391304</v>
      </c>
      <c r="E42" s="52">
        <v>3.2105904130943101</v>
      </c>
      <c r="F42" s="52">
        <v>1.38056</v>
      </c>
      <c r="G42" s="52">
        <v>4.9759460169165104</v>
      </c>
      <c r="H42" s="53">
        <v>-0.35477788501334101</v>
      </c>
      <c r="I42" s="52">
        <v>3.1700604053000698</v>
      </c>
      <c r="J42" s="52">
        <v>0.65171960249415395</v>
      </c>
      <c r="K42" s="52">
        <v>1.0012560403972199</v>
      </c>
      <c r="L42" s="54">
        <v>-0.34909795676678002</v>
      </c>
      <c r="M42" s="52">
        <v>0.61118959469992196</v>
      </c>
      <c r="N42" s="52">
        <v>0.99395946999220597</v>
      </c>
      <c r="O42" s="52">
        <v>1.56491134060795</v>
      </c>
      <c r="P42" s="52">
        <v>3.26801233416619</v>
      </c>
      <c r="Q42" s="53">
        <v>-0.52114276796105596</v>
      </c>
      <c r="R42" s="52">
        <v>358.19021739130397</v>
      </c>
      <c r="S42" s="2">
        <v>353.66847826086899</v>
      </c>
      <c r="T42" s="2">
        <v>72.709239130434696</v>
      </c>
      <c r="U42" s="2">
        <v>68.1875</v>
      </c>
      <c r="V42" s="2">
        <v>0</v>
      </c>
      <c r="W42" s="2">
        <v>4.5217391304347796</v>
      </c>
      <c r="X42" s="2">
        <v>110.89130434782599</v>
      </c>
      <c r="Y42" s="2">
        <v>110.89130434782599</v>
      </c>
      <c r="Z42" s="2">
        <v>0.99395946999220597</v>
      </c>
      <c r="AA42" s="2">
        <v>0</v>
      </c>
      <c r="AB42" s="2">
        <v>174.58967391304299</v>
      </c>
      <c r="AC42" s="2">
        <v>0</v>
      </c>
      <c r="AD42" s="2">
        <v>0</v>
      </c>
      <c r="AE42" s="52">
        <v>112.252717391304</v>
      </c>
      <c r="AF42" s="2">
        <v>112.252717391304</v>
      </c>
      <c r="AG42" s="2">
        <v>6.1956521739130404</v>
      </c>
      <c r="AH42" s="2">
        <v>6.1956521739130404</v>
      </c>
      <c r="AI42" s="2">
        <v>0</v>
      </c>
      <c r="AJ42" s="2">
        <v>0</v>
      </c>
      <c r="AK42" s="2">
        <v>24.336956521739101</v>
      </c>
      <c r="AL42" s="2">
        <v>24.336956521739101</v>
      </c>
      <c r="AM42" s="2">
        <v>0</v>
      </c>
      <c r="AN42" s="2">
        <v>81.720108695652101</v>
      </c>
      <c r="AO42" s="2">
        <v>0</v>
      </c>
      <c r="AP42" s="2">
        <v>0</v>
      </c>
      <c r="AQ42" s="55">
        <v>31.338856267164299</v>
      </c>
      <c r="AR42" s="45">
        <v>31.739531310026798</v>
      </c>
      <c r="AS42" s="45">
        <v>8.5211346563516095</v>
      </c>
      <c r="AT42" s="45">
        <v>9.0861993384609203</v>
      </c>
      <c r="AU42" s="45">
        <v>0</v>
      </c>
      <c r="AV42" s="45">
        <v>0</v>
      </c>
      <c r="AW42" s="45">
        <v>31.739531310026798</v>
      </c>
      <c r="AX42" s="45">
        <v>21.9466771221329</v>
      </c>
      <c r="AY42" s="45">
        <v>0</v>
      </c>
      <c r="AZ42" s="45">
        <v>46.806954193839601</v>
      </c>
      <c r="BA42" s="45">
        <v>0</v>
      </c>
      <c r="BB42" s="45">
        <v>0</v>
      </c>
      <c r="BC42" s="56">
        <v>335632</v>
      </c>
      <c r="BD42" s="57">
        <v>2</v>
      </c>
    </row>
    <row r="43" spans="1:56" x14ac:dyDescent="0.2">
      <c r="A43" s="51" t="s">
        <v>145</v>
      </c>
      <c r="B43" s="51" t="s">
        <v>60</v>
      </c>
      <c r="C43" s="51" t="s">
        <v>103</v>
      </c>
      <c r="D43" s="52">
        <v>155.195652173913</v>
      </c>
      <c r="E43" s="52">
        <v>3.7355021711724299</v>
      </c>
      <c r="F43" s="52">
        <v>1.2846</v>
      </c>
      <c r="G43" s="52">
        <v>4.8383601169073298</v>
      </c>
      <c r="H43" s="53">
        <v>-0.22794044244061901</v>
      </c>
      <c r="I43" s="52">
        <v>3.5420577111640199</v>
      </c>
      <c r="J43" s="52">
        <v>0.68397184479619</v>
      </c>
      <c r="K43" s="52">
        <v>0.945708931569747</v>
      </c>
      <c r="L43" s="54">
        <v>-0.276762836890108</v>
      </c>
      <c r="M43" s="52">
        <v>0.49052738478778501</v>
      </c>
      <c r="N43" s="52">
        <v>0.71944600084045396</v>
      </c>
      <c r="O43" s="52">
        <v>2.3320843255357802</v>
      </c>
      <c r="P43" s="52">
        <v>3.2423802564386501</v>
      </c>
      <c r="Q43" s="53">
        <v>-0.28074928259732002</v>
      </c>
      <c r="R43" s="52">
        <v>579.73369565217297</v>
      </c>
      <c r="S43" s="2">
        <v>549.71195652173901</v>
      </c>
      <c r="T43" s="2">
        <v>106.149456521739</v>
      </c>
      <c r="U43" s="2">
        <v>76.127717391304301</v>
      </c>
      <c r="V43" s="2">
        <v>20.402173913043399</v>
      </c>
      <c r="W43" s="2">
        <v>9.6195652173912993</v>
      </c>
      <c r="X43" s="2">
        <v>111.654891304347</v>
      </c>
      <c r="Y43" s="2">
        <v>111.654891304347</v>
      </c>
      <c r="Z43" s="2">
        <v>0.71944600084045396</v>
      </c>
      <c r="AA43" s="2">
        <v>0</v>
      </c>
      <c r="AB43" s="2">
        <v>361.92934782608597</v>
      </c>
      <c r="AC43" s="2">
        <v>0</v>
      </c>
      <c r="AD43" s="2">
        <v>0</v>
      </c>
      <c r="AE43" s="52">
        <v>0</v>
      </c>
      <c r="AF43" s="2">
        <v>0</v>
      </c>
      <c r="AG43" s="2">
        <v>0</v>
      </c>
      <c r="AH43" s="2">
        <v>0</v>
      </c>
      <c r="AI43" s="2">
        <v>0</v>
      </c>
      <c r="AJ43" s="2">
        <v>0</v>
      </c>
      <c r="AK43" s="2">
        <v>0</v>
      </c>
      <c r="AL43" s="2">
        <v>0</v>
      </c>
      <c r="AM43" s="2">
        <v>0</v>
      </c>
      <c r="AN43" s="2">
        <v>0</v>
      </c>
      <c r="AO43" s="2">
        <v>0</v>
      </c>
      <c r="AP43" s="2">
        <v>0</v>
      </c>
      <c r="AQ43" s="55">
        <v>0</v>
      </c>
      <c r="AR43" s="45">
        <v>0</v>
      </c>
      <c r="AS43" s="45">
        <v>0</v>
      </c>
      <c r="AT43" s="45">
        <v>0</v>
      </c>
      <c r="AU43" s="45">
        <v>0</v>
      </c>
      <c r="AV43" s="45">
        <v>0</v>
      </c>
      <c r="AW43" s="45">
        <v>0</v>
      </c>
      <c r="AX43" s="45">
        <v>0</v>
      </c>
      <c r="AY43" s="45">
        <v>0</v>
      </c>
      <c r="AZ43" s="45">
        <v>0</v>
      </c>
      <c r="BA43" s="45">
        <v>0</v>
      </c>
      <c r="BB43" s="45">
        <v>0</v>
      </c>
      <c r="BC43" s="56">
        <v>335285</v>
      </c>
      <c r="BD43" s="57">
        <v>2</v>
      </c>
    </row>
    <row r="44" spans="1:56" x14ac:dyDescent="0.2">
      <c r="A44" s="51" t="s">
        <v>146</v>
      </c>
      <c r="B44" s="51" t="s">
        <v>147</v>
      </c>
      <c r="C44" s="51" t="s">
        <v>65</v>
      </c>
      <c r="D44" s="52">
        <v>109.521739130434</v>
      </c>
      <c r="E44" s="52">
        <v>3.0877084160381099</v>
      </c>
      <c r="F44" s="52">
        <v>1.61527</v>
      </c>
      <c r="G44" s="52">
        <v>5.2933244512058897</v>
      </c>
      <c r="H44" s="53">
        <v>-0.416678791466355</v>
      </c>
      <c r="I44" s="52">
        <v>2.9804982135768099</v>
      </c>
      <c r="J44" s="52">
        <v>0.457746129416435</v>
      </c>
      <c r="K44" s="52">
        <v>1.13639107532378</v>
      </c>
      <c r="L44" s="54">
        <v>-0.59719313240293403</v>
      </c>
      <c r="M44" s="52">
        <v>0.36286720921000298</v>
      </c>
      <c r="N44" s="52">
        <v>0.93499404525605401</v>
      </c>
      <c r="O44" s="52">
        <v>1.69496824136562</v>
      </c>
      <c r="P44" s="52">
        <v>3.3216302174976402</v>
      </c>
      <c r="Q44" s="53">
        <v>-0.48971796064568301</v>
      </c>
      <c r="R44" s="52">
        <v>338.17119565217303</v>
      </c>
      <c r="S44" s="2">
        <v>326.429347826087</v>
      </c>
      <c r="T44" s="2">
        <v>50.133152173912997</v>
      </c>
      <c r="U44" s="2">
        <v>39.741847826086897</v>
      </c>
      <c r="V44" s="2">
        <v>5.4347826086956497</v>
      </c>
      <c r="W44" s="2">
        <v>4.9565217391304301</v>
      </c>
      <c r="X44" s="2">
        <v>102.402173913043</v>
      </c>
      <c r="Y44" s="2">
        <v>101.051630434782</v>
      </c>
      <c r="Z44" s="2">
        <v>0.92266276300119099</v>
      </c>
      <c r="AA44" s="2">
        <v>1.3505434782608601</v>
      </c>
      <c r="AB44" s="2">
        <v>174.983695652173</v>
      </c>
      <c r="AC44" s="2">
        <v>10.6521739130434</v>
      </c>
      <c r="AD44" s="2">
        <v>0</v>
      </c>
      <c r="AE44" s="52">
        <v>61.703804347826001</v>
      </c>
      <c r="AF44" s="2">
        <v>57.584239130434703</v>
      </c>
      <c r="AG44" s="2">
        <v>12.0625</v>
      </c>
      <c r="AH44" s="2">
        <v>8.0244565217391308</v>
      </c>
      <c r="AI44" s="2">
        <v>4.0380434782608603</v>
      </c>
      <c r="AJ44" s="2">
        <v>0</v>
      </c>
      <c r="AK44" s="2">
        <v>25.076086956521699</v>
      </c>
      <c r="AL44" s="2">
        <v>24.994565217391301</v>
      </c>
      <c r="AM44" s="2">
        <v>8.1521739130434701E-2</v>
      </c>
      <c r="AN44" s="2">
        <v>24.565217391304301</v>
      </c>
      <c r="AO44" s="2">
        <v>0</v>
      </c>
      <c r="AP44" s="2">
        <v>0</v>
      </c>
      <c r="AQ44" s="55">
        <v>18.2463217273216</v>
      </c>
      <c r="AR44" s="45">
        <v>17.640643990476601</v>
      </c>
      <c r="AS44" s="45">
        <v>24.0609247113664</v>
      </c>
      <c r="AT44" s="45">
        <v>20.191452991452898</v>
      </c>
      <c r="AU44" s="45">
        <v>74.299999999999898</v>
      </c>
      <c r="AV44" s="45">
        <v>0</v>
      </c>
      <c r="AW44" s="45">
        <v>17.640643990476601</v>
      </c>
      <c r="AX44" s="45">
        <v>24.487846300817299</v>
      </c>
      <c r="AY44" s="45">
        <v>6.0362173038229301</v>
      </c>
      <c r="AZ44" s="45">
        <v>14.0385750225176</v>
      </c>
      <c r="BA44" s="45">
        <v>0</v>
      </c>
      <c r="BB44" s="45">
        <v>0</v>
      </c>
      <c r="BC44" s="56">
        <v>335229</v>
      </c>
      <c r="BD44" s="57">
        <v>2</v>
      </c>
    </row>
    <row r="45" spans="1:56" x14ac:dyDescent="0.2">
      <c r="A45" s="51" t="s">
        <v>148</v>
      </c>
      <c r="B45" s="51" t="s">
        <v>71</v>
      </c>
      <c r="C45" s="51" t="s">
        <v>65</v>
      </c>
      <c r="D45" s="52">
        <v>150.358695652173</v>
      </c>
      <c r="E45" s="52">
        <v>3.5008002602472299</v>
      </c>
      <c r="F45" s="52">
        <v>1.36503</v>
      </c>
      <c r="G45" s="52">
        <v>4.9540305298326803</v>
      </c>
      <c r="H45" s="53">
        <v>-0.29334301854504902</v>
      </c>
      <c r="I45" s="52">
        <v>3.3290370852309601</v>
      </c>
      <c r="J45" s="52">
        <v>0.48957709824333101</v>
      </c>
      <c r="K45" s="52">
        <v>0.99227941858831104</v>
      </c>
      <c r="L45" s="54">
        <v>-0.50661367244738498</v>
      </c>
      <c r="M45" s="52">
        <v>0.31781392322706498</v>
      </c>
      <c r="N45" s="52">
        <v>0.97860189402154196</v>
      </c>
      <c r="O45" s="52">
        <v>2.0326212679823601</v>
      </c>
      <c r="P45" s="52">
        <v>3.2640384295397502</v>
      </c>
      <c r="Q45" s="53">
        <v>-0.37726797283175001</v>
      </c>
      <c r="R45" s="52">
        <v>526.37576086956506</v>
      </c>
      <c r="S45" s="2">
        <v>500.54967391304302</v>
      </c>
      <c r="T45" s="2">
        <v>73.612173913043407</v>
      </c>
      <c r="U45" s="2">
        <v>47.7860869565217</v>
      </c>
      <c r="V45" s="2">
        <v>20.956521739130402</v>
      </c>
      <c r="W45" s="2">
        <v>4.8695652173913002</v>
      </c>
      <c r="X45" s="2">
        <v>147.14130434782601</v>
      </c>
      <c r="Y45" s="2">
        <v>147.14130434782601</v>
      </c>
      <c r="Z45" s="2">
        <v>0.97860189402154196</v>
      </c>
      <c r="AA45" s="2">
        <v>0</v>
      </c>
      <c r="AB45" s="2">
        <v>281.54891304347802</v>
      </c>
      <c r="AC45" s="2">
        <v>24.073369565217298</v>
      </c>
      <c r="AD45" s="2">
        <v>0</v>
      </c>
      <c r="AE45" s="52">
        <v>97.880434782608603</v>
      </c>
      <c r="AF45" s="2">
        <v>97.048913043478194</v>
      </c>
      <c r="AG45" s="2">
        <v>7.4809782608695601</v>
      </c>
      <c r="AH45" s="2">
        <v>6.6494565217391299</v>
      </c>
      <c r="AI45" s="2">
        <v>0.83152173913043403</v>
      </c>
      <c r="AJ45" s="2">
        <v>0</v>
      </c>
      <c r="AK45" s="2">
        <v>55.274456521739097</v>
      </c>
      <c r="AL45" s="2">
        <v>55.274456521739097</v>
      </c>
      <c r="AM45" s="2">
        <v>0</v>
      </c>
      <c r="AN45" s="2">
        <v>35.125</v>
      </c>
      <c r="AO45" s="2">
        <v>0</v>
      </c>
      <c r="AP45" s="2">
        <v>0</v>
      </c>
      <c r="AQ45" s="55">
        <v>18.595163770632499</v>
      </c>
      <c r="AR45" s="45">
        <v>19.388467938616099</v>
      </c>
      <c r="AS45" s="45">
        <v>10.162691662532101</v>
      </c>
      <c r="AT45" s="45">
        <v>13.9150471303271</v>
      </c>
      <c r="AU45" s="45">
        <v>3.9678423236514502</v>
      </c>
      <c r="AV45" s="45">
        <v>0</v>
      </c>
      <c r="AW45" s="45">
        <v>19.388467938616099</v>
      </c>
      <c r="AX45" s="45">
        <v>37.565561054886601</v>
      </c>
      <c r="AY45" s="45">
        <v>0</v>
      </c>
      <c r="AZ45" s="45">
        <v>12.4756297654666</v>
      </c>
      <c r="BA45" s="45">
        <v>0</v>
      </c>
      <c r="BB45" s="45">
        <v>0</v>
      </c>
      <c r="BC45" s="56">
        <v>335824</v>
      </c>
      <c r="BD45" s="57">
        <v>2</v>
      </c>
    </row>
    <row r="46" spans="1:56" x14ac:dyDescent="0.2">
      <c r="A46" s="51" t="s">
        <v>149</v>
      </c>
      <c r="B46" s="51" t="s">
        <v>150</v>
      </c>
      <c r="C46" s="51" t="s">
        <v>98</v>
      </c>
      <c r="D46" s="52">
        <v>106.695652173913</v>
      </c>
      <c r="E46" s="52">
        <v>2.1869773838630802</v>
      </c>
      <c r="F46" s="52">
        <v>1.45198</v>
      </c>
      <c r="G46" s="52">
        <v>5.0751455120837301</v>
      </c>
      <c r="H46" s="53">
        <v>-0.56908085124732399</v>
      </c>
      <c r="I46" s="52">
        <v>2.0938895680521599</v>
      </c>
      <c r="J46" s="52">
        <v>0.25780562347188202</v>
      </c>
      <c r="K46" s="52">
        <v>1.0424781065125399</v>
      </c>
      <c r="L46" s="54">
        <v>-0.752699244366548</v>
      </c>
      <c r="M46" s="52">
        <v>0.20628259983700001</v>
      </c>
      <c r="N46" s="52">
        <v>0.716636104319478</v>
      </c>
      <c r="O46" s="52">
        <v>1.21253565607171</v>
      </c>
      <c r="P46" s="52">
        <v>3.2855278899101101</v>
      </c>
      <c r="Q46" s="53">
        <v>-0.63094647292587902</v>
      </c>
      <c r="R46" s="52">
        <v>233.34097826086901</v>
      </c>
      <c r="S46" s="2">
        <v>223.40891304347801</v>
      </c>
      <c r="T46" s="2">
        <v>27.506739130434699</v>
      </c>
      <c r="U46" s="2">
        <v>22.0094565217391</v>
      </c>
      <c r="V46" s="2">
        <v>0.54619565217391297</v>
      </c>
      <c r="W46" s="2">
        <v>4.9510869565217304</v>
      </c>
      <c r="X46" s="2">
        <v>76.461956521739097</v>
      </c>
      <c r="Y46" s="2">
        <v>72.027173913043399</v>
      </c>
      <c r="Z46" s="2">
        <v>0.67507131214343896</v>
      </c>
      <c r="AA46" s="2">
        <v>4.4347826086956497</v>
      </c>
      <c r="AB46" s="2">
        <v>129.372282608695</v>
      </c>
      <c r="AC46" s="2">
        <v>0</v>
      </c>
      <c r="AD46" s="2">
        <v>0</v>
      </c>
      <c r="AE46" s="52">
        <v>0</v>
      </c>
      <c r="AF46" s="2">
        <v>0</v>
      </c>
      <c r="AG46" s="2">
        <v>0</v>
      </c>
      <c r="AH46" s="2">
        <v>0</v>
      </c>
      <c r="AI46" s="2">
        <v>0</v>
      </c>
      <c r="AJ46" s="2">
        <v>0</v>
      </c>
      <c r="AK46" s="2">
        <v>0</v>
      </c>
      <c r="AL46" s="2">
        <v>0</v>
      </c>
      <c r="AM46" s="2">
        <v>0</v>
      </c>
      <c r="AN46" s="2">
        <v>0</v>
      </c>
      <c r="AO46" s="2">
        <v>0</v>
      </c>
      <c r="AP46" s="2">
        <v>0</v>
      </c>
      <c r="AQ46" s="55">
        <v>0</v>
      </c>
      <c r="AR46" s="45">
        <v>0</v>
      </c>
      <c r="AS46" s="45">
        <v>0</v>
      </c>
      <c r="AT46" s="45">
        <v>0</v>
      </c>
      <c r="AU46" s="45">
        <v>0</v>
      </c>
      <c r="AV46" s="45">
        <v>0</v>
      </c>
      <c r="AW46" s="45">
        <v>0</v>
      </c>
      <c r="AX46" s="45">
        <v>0</v>
      </c>
      <c r="AY46" s="45">
        <v>0</v>
      </c>
      <c r="AZ46" s="45">
        <v>0</v>
      </c>
      <c r="BA46" s="45">
        <v>0</v>
      </c>
      <c r="BB46" s="45">
        <v>0</v>
      </c>
      <c r="BC46" s="56">
        <v>335404</v>
      </c>
      <c r="BD46" s="57">
        <v>2</v>
      </c>
    </row>
    <row r="47" spans="1:56" x14ac:dyDescent="0.2">
      <c r="A47" s="51" t="s">
        <v>151</v>
      </c>
      <c r="B47" s="51" t="s">
        <v>152</v>
      </c>
      <c r="C47" s="51" t="s">
        <v>68</v>
      </c>
      <c r="D47" s="52">
        <v>74.326086956521706</v>
      </c>
      <c r="E47" s="52">
        <v>2.9648113483474701</v>
      </c>
      <c r="F47" s="52">
        <v>1.2786200000000001</v>
      </c>
      <c r="G47" s="52">
        <v>4.82960545130853</v>
      </c>
      <c r="H47" s="53">
        <v>-0.38611727640315102</v>
      </c>
      <c r="I47" s="52">
        <v>2.85086867505118</v>
      </c>
      <c r="J47" s="52">
        <v>0.53521205030710695</v>
      </c>
      <c r="K47" s="52">
        <v>0.94224073768921301</v>
      </c>
      <c r="L47" s="54">
        <v>-0.43197950491964299</v>
      </c>
      <c r="M47" s="52">
        <v>0.42126937701082101</v>
      </c>
      <c r="N47" s="52">
        <v>0.61739543726235702</v>
      </c>
      <c r="O47" s="52">
        <v>1.812203860778</v>
      </c>
      <c r="P47" s="52">
        <v>3.2406914611559299</v>
      </c>
      <c r="Q47" s="53">
        <v>-0.44079716242668698</v>
      </c>
      <c r="R47" s="52">
        <v>220.36282608695601</v>
      </c>
      <c r="S47" s="2">
        <v>211.89391304347799</v>
      </c>
      <c r="T47" s="2">
        <v>39.780217391304298</v>
      </c>
      <c r="U47" s="2">
        <v>31.311304347825999</v>
      </c>
      <c r="V47" s="2">
        <v>3.5607608695652102</v>
      </c>
      <c r="W47" s="2">
        <v>4.9081521739130398</v>
      </c>
      <c r="X47" s="2">
        <v>45.888586956521699</v>
      </c>
      <c r="Y47" s="2">
        <v>45.888586956521699</v>
      </c>
      <c r="Z47" s="2">
        <v>0.61739543726235702</v>
      </c>
      <c r="AA47" s="2">
        <v>0</v>
      </c>
      <c r="AB47" s="2">
        <v>120.914130434782</v>
      </c>
      <c r="AC47" s="2">
        <v>13.7798913043478</v>
      </c>
      <c r="AD47" s="2">
        <v>0</v>
      </c>
      <c r="AE47" s="52">
        <v>0</v>
      </c>
      <c r="AF47" s="2">
        <v>0</v>
      </c>
      <c r="AG47" s="2">
        <v>0</v>
      </c>
      <c r="AH47" s="2">
        <v>0</v>
      </c>
      <c r="AI47" s="2">
        <v>0</v>
      </c>
      <c r="AJ47" s="2">
        <v>0</v>
      </c>
      <c r="AK47" s="2">
        <v>0</v>
      </c>
      <c r="AL47" s="2">
        <v>0</v>
      </c>
      <c r="AM47" s="2">
        <v>0</v>
      </c>
      <c r="AN47" s="2">
        <v>0</v>
      </c>
      <c r="AO47" s="2">
        <v>0</v>
      </c>
      <c r="AP47" s="2">
        <v>0</v>
      </c>
      <c r="AQ47" s="55">
        <v>0</v>
      </c>
      <c r="AR47" s="45">
        <v>0</v>
      </c>
      <c r="AS47" s="45">
        <v>0</v>
      </c>
      <c r="AT47" s="45">
        <v>0</v>
      </c>
      <c r="AU47" s="45">
        <v>0</v>
      </c>
      <c r="AV47" s="45">
        <v>0</v>
      </c>
      <c r="AW47" s="45">
        <v>0</v>
      </c>
      <c r="AX47" s="45">
        <v>0</v>
      </c>
      <c r="AY47" s="45">
        <v>0</v>
      </c>
      <c r="AZ47" s="45">
        <v>0</v>
      </c>
      <c r="BA47" s="45">
        <v>0</v>
      </c>
      <c r="BB47" s="45">
        <v>0</v>
      </c>
      <c r="BC47" s="56">
        <v>335316</v>
      </c>
      <c r="BD47" s="57">
        <v>2</v>
      </c>
    </row>
    <row r="48" spans="1:56" x14ac:dyDescent="0.2">
      <c r="A48" s="51" t="s">
        <v>153</v>
      </c>
      <c r="B48" s="51" t="s">
        <v>154</v>
      </c>
      <c r="C48" s="51" t="s">
        <v>78</v>
      </c>
      <c r="D48" s="52">
        <v>123.217391304347</v>
      </c>
      <c r="E48" s="52">
        <v>2.7713302752293498</v>
      </c>
      <c r="F48" s="52">
        <v>1.5167600000000001</v>
      </c>
      <c r="G48" s="52">
        <v>5.1630417253914596</v>
      </c>
      <c r="H48" s="53">
        <v>-0.46323690130177297</v>
      </c>
      <c r="I48" s="52">
        <v>2.7068454481298501</v>
      </c>
      <c r="J48" s="52">
        <v>0.472653493295695</v>
      </c>
      <c r="K48" s="52">
        <v>1.0797877577143</v>
      </c>
      <c r="L48" s="54">
        <v>-0.56227185396488499</v>
      </c>
      <c r="M48" s="52">
        <v>0.42739943542695802</v>
      </c>
      <c r="N48" s="52">
        <v>0.56214714184897596</v>
      </c>
      <c r="O48" s="52">
        <v>1.7365296400846799</v>
      </c>
      <c r="P48" s="52">
        <v>3.3004475547859902</v>
      </c>
      <c r="Q48" s="53">
        <v>-0.47385025477331399</v>
      </c>
      <c r="R48" s="52">
        <v>341.47608695652099</v>
      </c>
      <c r="S48" s="2">
        <v>333.53043478260798</v>
      </c>
      <c r="T48" s="2">
        <v>58.239130434782602</v>
      </c>
      <c r="U48" s="2">
        <v>52.663043478260803</v>
      </c>
      <c r="V48" s="2">
        <v>1.22826086956521</v>
      </c>
      <c r="W48" s="2">
        <v>4.3478260869565197</v>
      </c>
      <c r="X48" s="2">
        <v>69.266304347825994</v>
      </c>
      <c r="Y48" s="2">
        <v>66.896739130434696</v>
      </c>
      <c r="Z48" s="2">
        <v>0.54291637261820702</v>
      </c>
      <c r="AA48" s="2">
        <v>2.3695652173913002</v>
      </c>
      <c r="AB48" s="2">
        <v>210.54402173912999</v>
      </c>
      <c r="AC48" s="2">
        <v>3.4266304347826</v>
      </c>
      <c r="AD48" s="2">
        <v>0</v>
      </c>
      <c r="AE48" s="52">
        <v>4.9918478260869499</v>
      </c>
      <c r="AF48" s="2">
        <v>3.7527173913043401</v>
      </c>
      <c r="AG48" s="2">
        <v>4.7445652173913002</v>
      </c>
      <c r="AH48" s="2">
        <v>3.5271739130434701</v>
      </c>
      <c r="AI48" s="2">
        <v>1.2173913043478199</v>
      </c>
      <c r="AJ48" s="2">
        <v>0</v>
      </c>
      <c r="AK48" s="2">
        <v>2.1739130434782601E-2</v>
      </c>
      <c r="AL48" s="2">
        <v>0</v>
      </c>
      <c r="AM48" s="2">
        <v>2.1739130434782601E-2</v>
      </c>
      <c r="AN48" s="2">
        <v>0.22554347826086901</v>
      </c>
      <c r="AO48" s="2">
        <v>0</v>
      </c>
      <c r="AP48" s="2">
        <v>0</v>
      </c>
      <c r="AQ48" s="55">
        <v>1.4618440402599899</v>
      </c>
      <c r="AR48" s="45">
        <v>1.12514991135676</v>
      </c>
      <c r="AS48" s="45">
        <v>8.1466965285554291</v>
      </c>
      <c r="AT48" s="45">
        <v>6.6976264189886399</v>
      </c>
      <c r="AU48" s="45">
        <v>99.115044247787594</v>
      </c>
      <c r="AV48" s="45">
        <v>0</v>
      </c>
      <c r="AW48" s="45">
        <v>1.12514991135676</v>
      </c>
      <c r="AX48" s="45">
        <v>3.1384856806590797E-2</v>
      </c>
      <c r="AY48" s="45">
        <v>0.91743119266054995</v>
      </c>
      <c r="AZ48" s="45">
        <v>0.107124142684195</v>
      </c>
      <c r="BA48" s="45">
        <v>0</v>
      </c>
      <c r="BB48" s="45">
        <v>0</v>
      </c>
      <c r="BC48" s="56">
        <v>335687</v>
      </c>
      <c r="BD48" s="57">
        <v>2</v>
      </c>
    </row>
    <row r="49" spans="1:56" x14ac:dyDescent="0.2">
      <c r="A49" s="51" t="s">
        <v>155</v>
      </c>
      <c r="B49" s="51" t="s">
        <v>77</v>
      </c>
      <c r="C49" s="51" t="s">
        <v>78</v>
      </c>
      <c r="D49" s="52">
        <v>112.847826086956</v>
      </c>
      <c r="E49" s="52">
        <v>3.2108033134270801</v>
      </c>
      <c r="F49" s="52">
        <v>1.6285099999999999</v>
      </c>
      <c r="G49" s="52">
        <v>5.3105482954037999</v>
      </c>
      <c r="H49" s="53">
        <v>-0.39539137301397198</v>
      </c>
      <c r="I49" s="52">
        <v>3.0199441340782101</v>
      </c>
      <c r="J49" s="52">
        <v>0.47973608167983001</v>
      </c>
      <c r="K49" s="52">
        <v>1.14398725292822</v>
      </c>
      <c r="L49" s="54">
        <v>-0.58064560557657696</v>
      </c>
      <c r="M49" s="52">
        <v>0.30043536890772399</v>
      </c>
      <c r="N49" s="52">
        <v>0.70615873627432002</v>
      </c>
      <c r="O49" s="52">
        <v>2.0249084954729302</v>
      </c>
      <c r="P49" s="52">
        <v>3.3243534742954202</v>
      </c>
      <c r="Q49" s="53">
        <v>-0.39088652541616398</v>
      </c>
      <c r="R49" s="52">
        <v>362.33217391304299</v>
      </c>
      <c r="S49" s="2">
        <v>340.79413043478201</v>
      </c>
      <c r="T49" s="2">
        <v>54.137173913043398</v>
      </c>
      <c r="U49" s="2">
        <v>33.903478260869498</v>
      </c>
      <c r="V49" s="2">
        <v>14.7717391304347</v>
      </c>
      <c r="W49" s="2">
        <v>5.4619565217391299</v>
      </c>
      <c r="X49" s="2">
        <v>79.688478260869502</v>
      </c>
      <c r="Y49" s="2">
        <v>78.384130434782605</v>
      </c>
      <c r="Z49" s="2">
        <v>0.69460026969755295</v>
      </c>
      <c r="AA49" s="2">
        <v>1.3043478260869501</v>
      </c>
      <c r="AB49" s="2">
        <v>228.50652173912999</v>
      </c>
      <c r="AC49" s="2">
        <v>0</v>
      </c>
      <c r="AD49" s="2">
        <v>0</v>
      </c>
      <c r="AE49" s="52">
        <v>11.6691304347826</v>
      </c>
      <c r="AF49" s="2">
        <v>11.6691304347826</v>
      </c>
      <c r="AG49" s="2">
        <v>3.0869565217391299</v>
      </c>
      <c r="AH49" s="2">
        <v>3.0869565217391299</v>
      </c>
      <c r="AI49" s="2">
        <v>0</v>
      </c>
      <c r="AJ49" s="2">
        <v>0</v>
      </c>
      <c r="AK49" s="2">
        <v>7.7533695652173904</v>
      </c>
      <c r="AL49" s="2">
        <v>7.7533695652173904</v>
      </c>
      <c r="AM49" s="2">
        <v>0</v>
      </c>
      <c r="AN49" s="2">
        <v>0.82880434782608603</v>
      </c>
      <c r="AO49" s="2">
        <v>0</v>
      </c>
      <c r="AP49" s="2">
        <v>0</v>
      </c>
      <c r="AQ49" s="55">
        <v>3.2205614833374101</v>
      </c>
      <c r="AR49" s="45">
        <v>3.4240995934687</v>
      </c>
      <c r="AS49" s="45">
        <v>5.7021013448124904</v>
      </c>
      <c r="AT49" s="45">
        <v>9.10513221677909</v>
      </c>
      <c r="AU49" s="45">
        <v>0</v>
      </c>
      <c r="AV49" s="45">
        <v>0</v>
      </c>
      <c r="AW49" s="45">
        <v>3.4240995934687</v>
      </c>
      <c r="AX49" s="45">
        <v>9.7295992274263607</v>
      </c>
      <c r="AY49" s="45">
        <v>0</v>
      </c>
      <c r="AZ49" s="45">
        <v>0.362704898537764</v>
      </c>
      <c r="BA49" s="45">
        <v>0</v>
      </c>
      <c r="BB49" s="45">
        <v>0</v>
      </c>
      <c r="BC49" s="56">
        <v>335398</v>
      </c>
      <c r="BD49" s="57">
        <v>2</v>
      </c>
    </row>
    <row r="50" spans="1:56" x14ac:dyDescent="0.2">
      <c r="A50" s="51" t="s">
        <v>156</v>
      </c>
      <c r="B50" s="51" t="s">
        <v>69</v>
      </c>
      <c r="C50" s="51" t="s">
        <v>59</v>
      </c>
      <c r="D50" s="52">
        <v>113.29347826086899</v>
      </c>
      <c r="E50" s="52">
        <v>3.5689676676580602</v>
      </c>
      <c r="F50" s="52">
        <v>1.55752</v>
      </c>
      <c r="G50" s="52">
        <v>5.2174185516290699</v>
      </c>
      <c r="H50" s="53">
        <v>-0.31595143607106202</v>
      </c>
      <c r="I50" s="52">
        <v>3.3613019284275101</v>
      </c>
      <c r="J50" s="52">
        <v>0.67560203396334995</v>
      </c>
      <c r="K50" s="52">
        <v>1.10322692485549</v>
      </c>
      <c r="L50" s="54">
        <v>-0.38761281224907901</v>
      </c>
      <c r="M50" s="52">
        <v>0.50861556173846301</v>
      </c>
      <c r="N50" s="52">
        <v>0.80461959128849603</v>
      </c>
      <c r="O50" s="52">
        <v>2.0887460424062101</v>
      </c>
      <c r="P50" s="52">
        <v>3.3094177616561602</v>
      </c>
      <c r="Q50" s="53">
        <v>-0.368847878135239</v>
      </c>
      <c r="R50" s="52">
        <v>404.34076086956497</v>
      </c>
      <c r="S50" s="2">
        <v>380.81358695652102</v>
      </c>
      <c r="T50" s="2">
        <v>76.541304347825999</v>
      </c>
      <c r="U50" s="2">
        <v>57.622826086956501</v>
      </c>
      <c r="V50" s="2">
        <v>12.353260869565201</v>
      </c>
      <c r="W50" s="2">
        <v>6.5652173913043397</v>
      </c>
      <c r="X50" s="2">
        <v>91.158152173912995</v>
      </c>
      <c r="Y50" s="2">
        <v>86.549456521739103</v>
      </c>
      <c r="Z50" s="2">
        <v>0.76394032428283598</v>
      </c>
      <c r="AA50" s="2">
        <v>4.6086956521739104</v>
      </c>
      <c r="AB50" s="2">
        <v>236.64130434782601</v>
      </c>
      <c r="AC50" s="2">
        <v>0</v>
      </c>
      <c r="AD50" s="2">
        <v>0</v>
      </c>
      <c r="AE50" s="52">
        <v>0</v>
      </c>
      <c r="AF50" s="2">
        <v>0</v>
      </c>
      <c r="AG50" s="2">
        <v>0</v>
      </c>
      <c r="AH50" s="2">
        <v>0</v>
      </c>
      <c r="AI50" s="2">
        <v>0</v>
      </c>
      <c r="AJ50" s="2">
        <v>0</v>
      </c>
      <c r="AK50" s="2">
        <v>0</v>
      </c>
      <c r="AL50" s="2">
        <v>0</v>
      </c>
      <c r="AM50" s="2">
        <v>0</v>
      </c>
      <c r="AN50" s="2">
        <v>0</v>
      </c>
      <c r="AO50" s="2">
        <v>0</v>
      </c>
      <c r="AP50" s="2">
        <v>0</v>
      </c>
      <c r="AQ50" s="55">
        <v>0</v>
      </c>
      <c r="AR50" s="45">
        <v>0</v>
      </c>
      <c r="AS50" s="45">
        <v>0</v>
      </c>
      <c r="AT50" s="45">
        <v>0</v>
      </c>
      <c r="AU50" s="45">
        <v>0</v>
      </c>
      <c r="AV50" s="45">
        <v>0</v>
      </c>
      <c r="AW50" s="45">
        <v>0</v>
      </c>
      <c r="AX50" s="45">
        <v>0</v>
      </c>
      <c r="AY50" s="45">
        <v>0</v>
      </c>
      <c r="AZ50" s="45">
        <v>0</v>
      </c>
      <c r="BA50" s="45">
        <v>0</v>
      </c>
      <c r="BB50" s="45">
        <v>0</v>
      </c>
      <c r="BC50" s="56">
        <v>335684</v>
      </c>
      <c r="BD50" s="57">
        <v>2</v>
      </c>
    </row>
    <row r="51" spans="1:56" x14ac:dyDescent="0.2">
      <c r="A51" s="51" t="s">
        <v>157</v>
      </c>
      <c r="B51" s="51" t="s">
        <v>67</v>
      </c>
      <c r="C51" s="51" t="s">
        <v>59</v>
      </c>
      <c r="D51" s="52">
        <v>178.90217391304299</v>
      </c>
      <c r="E51" s="52">
        <v>3.230314721429</v>
      </c>
      <c r="F51" s="52">
        <v>1.5741499999999999</v>
      </c>
      <c r="G51" s="52">
        <v>5.23940993348993</v>
      </c>
      <c r="H51" s="53">
        <v>-0.38345829732064501</v>
      </c>
      <c r="I51" s="52">
        <v>3.0493195212345801</v>
      </c>
      <c r="J51" s="52">
        <v>0.46871012819733798</v>
      </c>
      <c r="K51" s="52">
        <v>1.1127823688168399</v>
      </c>
      <c r="L51" s="54">
        <v>-0.57879443336643599</v>
      </c>
      <c r="M51" s="52">
        <v>0.36009174311926601</v>
      </c>
      <c r="N51" s="52">
        <v>0.77067258035117503</v>
      </c>
      <c r="O51" s="52">
        <v>1.9909320128804899</v>
      </c>
      <c r="P51" s="52">
        <v>3.3129921229180201</v>
      </c>
      <c r="Q51" s="53">
        <v>-0.39905320054702897</v>
      </c>
      <c r="R51" s="52">
        <v>577.91032608695605</v>
      </c>
      <c r="S51" s="2">
        <v>545.52989130434696</v>
      </c>
      <c r="T51" s="2">
        <v>83.853260869565204</v>
      </c>
      <c r="U51" s="2">
        <v>64.421195652173907</v>
      </c>
      <c r="V51" s="2">
        <v>12.6521739130434</v>
      </c>
      <c r="W51" s="2">
        <v>6.7798913043478199</v>
      </c>
      <c r="X51" s="2">
        <v>137.875</v>
      </c>
      <c r="Y51" s="2">
        <v>124.926630434782</v>
      </c>
      <c r="Z51" s="2">
        <v>0.69829576523482595</v>
      </c>
      <c r="AA51" s="2">
        <v>12.9483695652173</v>
      </c>
      <c r="AB51" s="2">
        <v>356.18206521739103</v>
      </c>
      <c r="AC51" s="2">
        <v>0</v>
      </c>
      <c r="AD51" s="2">
        <v>0</v>
      </c>
      <c r="AE51" s="52">
        <v>0</v>
      </c>
      <c r="AF51" s="2">
        <v>0</v>
      </c>
      <c r="AG51" s="2">
        <v>0</v>
      </c>
      <c r="AH51" s="2">
        <v>0</v>
      </c>
      <c r="AI51" s="2">
        <v>0</v>
      </c>
      <c r="AJ51" s="2">
        <v>0</v>
      </c>
      <c r="AK51" s="2">
        <v>0</v>
      </c>
      <c r="AL51" s="2">
        <v>0</v>
      </c>
      <c r="AM51" s="2">
        <v>0</v>
      </c>
      <c r="AN51" s="2">
        <v>0</v>
      </c>
      <c r="AO51" s="2">
        <v>0</v>
      </c>
      <c r="AP51" s="2">
        <v>0</v>
      </c>
      <c r="AQ51" s="55">
        <v>0</v>
      </c>
      <c r="AR51" s="45">
        <v>0</v>
      </c>
      <c r="AS51" s="45">
        <v>0</v>
      </c>
      <c r="AT51" s="45">
        <v>0</v>
      </c>
      <c r="AU51" s="45">
        <v>0</v>
      </c>
      <c r="AV51" s="45">
        <v>0</v>
      </c>
      <c r="AW51" s="45">
        <v>0</v>
      </c>
      <c r="AX51" s="45">
        <v>0</v>
      </c>
      <c r="AY51" s="45">
        <v>0</v>
      </c>
      <c r="AZ51" s="45">
        <v>0</v>
      </c>
      <c r="BA51" s="45">
        <v>0</v>
      </c>
      <c r="BB51" s="45">
        <v>0</v>
      </c>
      <c r="BC51" s="56">
        <v>335464</v>
      </c>
      <c r="BD51" s="57">
        <v>2</v>
      </c>
    </row>
    <row r="52" spans="1:56" x14ac:dyDescent="0.2">
      <c r="A52" s="51" t="s">
        <v>158</v>
      </c>
      <c r="B52" s="51" t="s">
        <v>159</v>
      </c>
      <c r="C52" s="51" t="s">
        <v>98</v>
      </c>
      <c r="D52" s="52">
        <v>53.989130434782602</v>
      </c>
      <c r="E52" s="52">
        <v>3.3931346889470499</v>
      </c>
      <c r="F52" s="52">
        <v>1.5401899999999999</v>
      </c>
      <c r="G52" s="52">
        <v>5.1943830078556896</v>
      </c>
      <c r="H52" s="53">
        <v>-0.34676848360710699</v>
      </c>
      <c r="I52" s="52">
        <v>3.1625125830481098</v>
      </c>
      <c r="J52" s="52">
        <v>0.68453795047312205</v>
      </c>
      <c r="K52" s="52">
        <v>1.09326456630775</v>
      </c>
      <c r="L52" s="54">
        <v>-0.373858833836545</v>
      </c>
      <c r="M52" s="52">
        <v>0.45391584457418899</v>
      </c>
      <c r="N52" s="52">
        <v>0.86561304610428802</v>
      </c>
      <c r="O52" s="52">
        <v>1.8429836923696401</v>
      </c>
      <c r="P52" s="52">
        <v>3.30564103067986</v>
      </c>
      <c r="Q52" s="53">
        <v>-0.44247313145474798</v>
      </c>
      <c r="R52" s="52">
        <v>183.19239130434701</v>
      </c>
      <c r="S52" s="2">
        <v>170.741304347826</v>
      </c>
      <c r="T52" s="2">
        <v>36.957608695652098</v>
      </c>
      <c r="U52" s="2">
        <v>24.506521739130399</v>
      </c>
      <c r="V52" s="2">
        <v>4.4836956521739104</v>
      </c>
      <c r="W52" s="2">
        <v>7.9673913043478199</v>
      </c>
      <c r="X52" s="2">
        <v>46.7336956521739</v>
      </c>
      <c r="Y52" s="2">
        <v>46.7336956521739</v>
      </c>
      <c r="Z52" s="2">
        <v>0.86561304610428802</v>
      </c>
      <c r="AA52" s="2">
        <v>0</v>
      </c>
      <c r="AB52" s="2">
        <v>99.501086956521704</v>
      </c>
      <c r="AC52" s="2">
        <v>0</v>
      </c>
      <c r="AD52" s="2">
        <v>0</v>
      </c>
      <c r="AE52" s="52">
        <v>0</v>
      </c>
      <c r="AF52" s="2">
        <v>0</v>
      </c>
      <c r="AG52" s="2">
        <v>0</v>
      </c>
      <c r="AH52" s="2">
        <v>0</v>
      </c>
      <c r="AI52" s="2">
        <v>0</v>
      </c>
      <c r="AJ52" s="2">
        <v>0</v>
      </c>
      <c r="AK52" s="2">
        <v>0</v>
      </c>
      <c r="AL52" s="2">
        <v>0</v>
      </c>
      <c r="AM52" s="2">
        <v>0</v>
      </c>
      <c r="AN52" s="2">
        <v>0</v>
      </c>
      <c r="AO52" s="2">
        <v>0</v>
      </c>
      <c r="AP52" s="2">
        <v>0</v>
      </c>
      <c r="AQ52" s="55">
        <v>0</v>
      </c>
      <c r="AR52" s="45">
        <v>0</v>
      </c>
      <c r="AS52" s="45">
        <v>0</v>
      </c>
      <c r="AT52" s="45">
        <v>0</v>
      </c>
      <c r="AU52" s="45">
        <v>0</v>
      </c>
      <c r="AV52" s="45">
        <v>0</v>
      </c>
      <c r="AW52" s="45">
        <v>0</v>
      </c>
      <c r="AX52" s="45">
        <v>0</v>
      </c>
      <c r="AY52" s="45">
        <v>0</v>
      </c>
      <c r="AZ52" s="45">
        <v>0</v>
      </c>
      <c r="BA52" s="45">
        <v>0</v>
      </c>
      <c r="BB52" s="45">
        <v>0</v>
      </c>
      <c r="BC52" s="56">
        <v>335275</v>
      </c>
      <c r="BD52" s="57">
        <v>2</v>
      </c>
    </row>
    <row r="53" spans="1:56" x14ac:dyDescent="0.2">
      <c r="A53" s="51" t="s">
        <v>160</v>
      </c>
      <c r="B53" s="51" t="s">
        <v>82</v>
      </c>
      <c r="C53" s="51" t="s">
        <v>78</v>
      </c>
      <c r="D53" s="52">
        <v>140.71739130434699</v>
      </c>
      <c r="E53" s="52">
        <v>3.1996485400896</v>
      </c>
      <c r="F53" s="52">
        <v>1.21255</v>
      </c>
      <c r="G53" s="52">
        <v>4.7313091441758699</v>
      </c>
      <c r="H53" s="53">
        <v>-0.32372870962611</v>
      </c>
      <c r="I53" s="52">
        <v>3.1122122663370901</v>
      </c>
      <c r="J53" s="52">
        <v>0.71134558937123404</v>
      </c>
      <c r="K53" s="52">
        <v>0.90386600766508796</v>
      </c>
      <c r="L53" s="54">
        <v>-0.21299663518841899</v>
      </c>
      <c r="M53" s="52">
        <v>0.62390931561872398</v>
      </c>
      <c r="N53" s="52">
        <v>0.60006102270971695</v>
      </c>
      <c r="O53" s="52">
        <v>1.88824192800865</v>
      </c>
      <c r="P53" s="52">
        <v>3.2212052932421198</v>
      </c>
      <c r="Q53" s="53">
        <v>-0.41380888328662002</v>
      </c>
      <c r="R53" s="52">
        <v>450.24619565217301</v>
      </c>
      <c r="S53" s="2">
        <v>437.94239130434698</v>
      </c>
      <c r="T53" s="2">
        <v>100.09869565217301</v>
      </c>
      <c r="U53" s="2">
        <v>87.7948913043478</v>
      </c>
      <c r="V53" s="2">
        <v>7.4940217391304298</v>
      </c>
      <c r="W53" s="2">
        <v>4.8097826086956497</v>
      </c>
      <c r="X53" s="2">
        <v>84.439021739130396</v>
      </c>
      <c r="Y53" s="2">
        <v>84.439021739130396</v>
      </c>
      <c r="Z53" s="2">
        <v>0.60006102270971695</v>
      </c>
      <c r="AA53" s="2">
        <v>0</v>
      </c>
      <c r="AB53" s="2">
        <v>265.70847826086901</v>
      </c>
      <c r="AC53" s="2">
        <v>0</v>
      </c>
      <c r="AD53" s="2">
        <v>0</v>
      </c>
      <c r="AE53" s="52">
        <v>14.2690217391304</v>
      </c>
      <c r="AF53" s="2">
        <v>10.434782608695601</v>
      </c>
      <c r="AG53" s="2">
        <v>3.83423913043478</v>
      </c>
      <c r="AH53" s="2">
        <v>0</v>
      </c>
      <c r="AI53" s="2">
        <v>3.83423913043478</v>
      </c>
      <c r="AJ53" s="2">
        <v>0</v>
      </c>
      <c r="AK53" s="2">
        <v>10.434782608695601</v>
      </c>
      <c r="AL53" s="2">
        <v>10.434782608695601</v>
      </c>
      <c r="AM53" s="2">
        <v>0</v>
      </c>
      <c r="AN53" s="2">
        <v>0</v>
      </c>
      <c r="AO53" s="2">
        <v>0</v>
      </c>
      <c r="AP53" s="2">
        <v>0</v>
      </c>
      <c r="AQ53" s="55">
        <v>3.1691598678500701</v>
      </c>
      <c r="AR53" s="45">
        <v>2.3826838451553298</v>
      </c>
      <c r="AS53" s="45">
        <v>3.8304586343043998</v>
      </c>
      <c r="AT53" s="45">
        <v>0</v>
      </c>
      <c r="AU53" s="45">
        <v>51.163971281456199</v>
      </c>
      <c r="AV53" s="45">
        <v>0</v>
      </c>
      <c r="AW53" s="45">
        <v>2.3826838451553298</v>
      </c>
      <c r="AX53" s="45">
        <v>12.357772974837699</v>
      </c>
      <c r="AY53" s="45">
        <v>0</v>
      </c>
      <c r="AZ53" s="45">
        <v>0</v>
      </c>
      <c r="BA53" s="45">
        <v>0</v>
      </c>
      <c r="BB53" s="45">
        <v>0</v>
      </c>
      <c r="BC53" s="56">
        <v>335337</v>
      </c>
      <c r="BD53" s="57">
        <v>2</v>
      </c>
    </row>
    <row r="54" spans="1:56" x14ac:dyDescent="0.2">
      <c r="A54" s="51" t="s">
        <v>161</v>
      </c>
      <c r="B54" s="51" t="s">
        <v>162</v>
      </c>
      <c r="C54" s="51" t="s">
        <v>59</v>
      </c>
      <c r="D54" s="52">
        <v>61.402173913043399</v>
      </c>
      <c r="E54" s="52">
        <v>4.06692334926535</v>
      </c>
      <c r="F54" s="52">
        <v>1.3323499999999999</v>
      </c>
      <c r="G54" s="52">
        <v>4.9074831473445002</v>
      </c>
      <c r="H54" s="53">
        <v>-0.17128123986202301</v>
      </c>
      <c r="I54" s="52">
        <v>3.5114799079483001</v>
      </c>
      <c r="J54" s="52">
        <v>1.18944946008143</v>
      </c>
      <c r="K54" s="52">
        <v>0.973373729580985</v>
      </c>
      <c r="L54" s="54">
        <v>0.22198640042757301</v>
      </c>
      <c r="M54" s="52">
        <v>0.63400601876438301</v>
      </c>
      <c r="N54" s="52">
        <v>0.54992033988316502</v>
      </c>
      <c r="O54" s="52">
        <v>2.32755354930076</v>
      </c>
      <c r="P54" s="52">
        <v>3.2554648079563302</v>
      </c>
      <c r="Q54" s="53">
        <v>-0.28503188128090401</v>
      </c>
      <c r="R54" s="52">
        <v>249.71793478260801</v>
      </c>
      <c r="S54" s="2">
        <v>215.61250000000001</v>
      </c>
      <c r="T54" s="2">
        <v>73.034782608695593</v>
      </c>
      <c r="U54" s="2">
        <v>38.929347826086897</v>
      </c>
      <c r="V54" s="2">
        <v>29.621739130434701</v>
      </c>
      <c r="W54" s="2">
        <v>4.4836956521739104</v>
      </c>
      <c r="X54" s="2">
        <v>33.766304347826001</v>
      </c>
      <c r="Y54" s="2">
        <v>33.766304347826001</v>
      </c>
      <c r="Z54" s="2">
        <v>0.54992033988316502</v>
      </c>
      <c r="AA54" s="2">
        <v>0</v>
      </c>
      <c r="AB54" s="2">
        <v>142.91684782608601</v>
      </c>
      <c r="AC54" s="2">
        <v>0</v>
      </c>
      <c r="AD54" s="2">
        <v>0</v>
      </c>
      <c r="AE54" s="52">
        <v>1.89130434782608</v>
      </c>
      <c r="AF54" s="2">
        <v>1.8097826086956501</v>
      </c>
      <c r="AG54" s="2">
        <v>1.89130434782608</v>
      </c>
      <c r="AH54" s="2">
        <v>1.8097826086956501</v>
      </c>
      <c r="AI54" s="2">
        <v>8.1521739130434701E-2</v>
      </c>
      <c r="AJ54" s="2">
        <v>0</v>
      </c>
      <c r="AK54" s="2">
        <v>0</v>
      </c>
      <c r="AL54" s="2">
        <v>0</v>
      </c>
      <c r="AM54" s="2">
        <v>0</v>
      </c>
      <c r="AN54" s="2">
        <v>0</v>
      </c>
      <c r="AO54" s="2">
        <v>0</v>
      </c>
      <c r="AP54" s="2">
        <v>0</v>
      </c>
      <c r="AQ54" s="55">
        <v>0.75737625712488599</v>
      </c>
      <c r="AR54" s="45">
        <v>0.83936812972144503</v>
      </c>
      <c r="AS54" s="45">
        <v>2.5895939992856198</v>
      </c>
      <c r="AT54" s="45">
        <v>4.6488901298338599</v>
      </c>
      <c r="AU54" s="45">
        <v>0.27520915896081</v>
      </c>
      <c r="AV54" s="45">
        <v>0</v>
      </c>
      <c r="AW54" s="45">
        <v>0.83936812972144503</v>
      </c>
      <c r="AX54" s="45">
        <v>0</v>
      </c>
      <c r="AY54" s="45">
        <v>0</v>
      </c>
      <c r="AZ54" s="45">
        <v>0</v>
      </c>
      <c r="BA54" s="45">
        <v>0</v>
      </c>
      <c r="BB54" s="45">
        <v>0</v>
      </c>
      <c r="BC54" s="56">
        <v>335784</v>
      </c>
      <c r="BD54" s="57">
        <v>2</v>
      </c>
    </row>
    <row r="55" spans="1:56" x14ac:dyDescent="0.2">
      <c r="A55" s="51" t="s">
        <v>163</v>
      </c>
      <c r="B55" s="51" t="s">
        <v>164</v>
      </c>
      <c r="C55" s="51" t="s">
        <v>78</v>
      </c>
      <c r="D55" s="52">
        <v>167.22826086956499</v>
      </c>
      <c r="E55" s="52">
        <v>3.1781442963925901</v>
      </c>
      <c r="F55" s="52">
        <v>1.6789400000000001</v>
      </c>
      <c r="G55" s="52">
        <v>5.3755730715076799</v>
      </c>
      <c r="H55" s="53">
        <v>-0.40878037483337198</v>
      </c>
      <c r="I55" s="52">
        <v>3.1359278518037002</v>
      </c>
      <c r="J55" s="52">
        <v>0.372749431264218</v>
      </c>
      <c r="K55" s="52">
        <v>1.17289692994035</v>
      </c>
      <c r="L55" s="54">
        <v>-0.68219762389251404</v>
      </c>
      <c r="M55" s="52">
        <v>0.33102047448813698</v>
      </c>
      <c r="N55" s="52">
        <v>0.89582385440363999</v>
      </c>
      <c r="O55" s="52">
        <v>1.9095710107247299</v>
      </c>
      <c r="P55" s="52">
        <v>3.3344824406872999</v>
      </c>
      <c r="Q55" s="53">
        <v>-0.42732611591406899</v>
      </c>
      <c r="R55" s="52">
        <v>531.47554347825997</v>
      </c>
      <c r="S55" s="2">
        <v>524.41576086956502</v>
      </c>
      <c r="T55" s="2">
        <v>62.334239130434703</v>
      </c>
      <c r="U55" s="2">
        <v>55.355978260869499</v>
      </c>
      <c r="V55" s="2">
        <v>2.2826086956521698</v>
      </c>
      <c r="W55" s="2">
        <v>4.6956521739130404</v>
      </c>
      <c r="X55" s="2">
        <v>149.807065217391</v>
      </c>
      <c r="Y55" s="2">
        <v>149.72554347825999</v>
      </c>
      <c r="Z55" s="2">
        <v>0.89533636659083504</v>
      </c>
      <c r="AA55" s="2">
        <v>8.1521739130434701E-2</v>
      </c>
      <c r="AB55" s="2">
        <v>319.33423913043401</v>
      </c>
      <c r="AC55" s="2">
        <v>0</v>
      </c>
      <c r="AD55" s="2">
        <v>0</v>
      </c>
      <c r="AE55" s="52">
        <v>5.9184782608695601</v>
      </c>
      <c r="AF55" s="2">
        <v>3.85869565217391</v>
      </c>
      <c r="AG55" s="2">
        <v>2.0597826086956501</v>
      </c>
      <c r="AH55" s="2">
        <v>8.1521739130434701E-2</v>
      </c>
      <c r="AI55" s="2">
        <v>1.97826086956521</v>
      </c>
      <c r="AJ55" s="2">
        <v>0</v>
      </c>
      <c r="AK55" s="2">
        <v>2.9510869565217299</v>
      </c>
      <c r="AL55" s="2">
        <v>2.8695652173913002</v>
      </c>
      <c r="AM55" s="2">
        <v>8.1521739130434701E-2</v>
      </c>
      <c r="AN55" s="2">
        <v>0.90760869565217395</v>
      </c>
      <c r="AO55" s="2">
        <v>0</v>
      </c>
      <c r="AP55" s="2">
        <v>0</v>
      </c>
      <c r="AQ55" s="55">
        <v>1.11359371724536</v>
      </c>
      <c r="AR55" s="45">
        <v>0.735808482524548</v>
      </c>
      <c r="AS55" s="45">
        <v>3.30441605998517</v>
      </c>
      <c r="AT55" s="45">
        <v>0.14726817534730699</v>
      </c>
      <c r="AU55" s="45">
        <v>86.6666666666666</v>
      </c>
      <c r="AV55" s="45">
        <v>0</v>
      </c>
      <c r="AW55" s="45">
        <v>0.735808482524548</v>
      </c>
      <c r="AX55" s="45">
        <v>1.9699250848011001</v>
      </c>
      <c r="AY55" s="45">
        <v>100</v>
      </c>
      <c r="AZ55" s="45">
        <v>0.28421903586776098</v>
      </c>
      <c r="BA55" s="45">
        <v>0</v>
      </c>
      <c r="BB55" s="45">
        <v>0</v>
      </c>
      <c r="BC55" s="56">
        <v>335508</v>
      </c>
      <c r="BD55" s="57">
        <v>2</v>
      </c>
    </row>
    <row r="56" spans="1:56" x14ac:dyDescent="0.2">
      <c r="A56" s="51" t="s">
        <v>165</v>
      </c>
      <c r="B56" s="51" t="s">
        <v>166</v>
      </c>
      <c r="C56" s="51" t="s">
        <v>78</v>
      </c>
      <c r="D56" s="52">
        <v>110.89130434782599</v>
      </c>
      <c r="E56" s="52">
        <v>3.83250833169966</v>
      </c>
      <c r="F56" s="52">
        <v>1.97244</v>
      </c>
      <c r="G56" s="52">
        <v>5.7381113135450104</v>
      </c>
      <c r="H56" s="53">
        <v>-0.33209585484114001</v>
      </c>
      <c r="I56" s="52">
        <v>3.7536022348559102</v>
      </c>
      <c r="J56" s="52">
        <v>1.2859488335620399</v>
      </c>
      <c r="K56" s="52">
        <v>1.34048724749887</v>
      </c>
      <c r="L56" s="54">
        <v>-4.0685514941365297E-2</v>
      </c>
      <c r="M56" s="52">
        <v>1.2070427367182901</v>
      </c>
      <c r="N56" s="52">
        <v>0.26480101940795903</v>
      </c>
      <c r="O56" s="52">
        <v>2.2817584787296599</v>
      </c>
      <c r="P56" s="52">
        <v>3.3870629490940001</v>
      </c>
      <c r="Q56" s="53">
        <v>-0.32633124538178299</v>
      </c>
      <c r="R56" s="52">
        <v>424.991847826087</v>
      </c>
      <c r="S56" s="2">
        <v>416.241847826087</v>
      </c>
      <c r="T56" s="2">
        <v>142.60054347825999</v>
      </c>
      <c r="U56" s="2">
        <v>133.85054347825999</v>
      </c>
      <c r="V56" s="2">
        <v>8.75</v>
      </c>
      <c r="W56" s="2">
        <v>0</v>
      </c>
      <c r="X56" s="2">
        <v>29.364130434782599</v>
      </c>
      <c r="Y56" s="2">
        <v>29.364130434782599</v>
      </c>
      <c r="Z56" s="2">
        <v>0.26480101940795903</v>
      </c>
      <c r="AA56" s="2">
        <v>0</v>
      </c>
      <c r="AB56" s="2">
        <v>253.02717391304299</v>
      </c>
      <c r="AC56" s="2">
        <v>0</v>
      </c>
      <c r="AD56" s="2">
        <v>0</v>
      </c>
      <c r="AE56" s="52">
        <v>81.394021739130395</v>
      </c>
      <c r="AF56" s="2">
        <v>81.394021739130395</v>
      </c>
      <c r="AG56" s="2">
        <v>77.885869565217305</v>
      </c>
      <c r="AH56" s="2">
        <v>77.885869565217305</v>
      </c>
      <c r="AI56" s="2">
        <v>0</v>
      </c>
      <c r="AJ56" s="2">
        <v>0</v>
      </c>
      <c r="AK56" s="2">
        <v>0</v>
      </c>
      <c r="AL56" s="2">
        <v>0</v>
      </c>
      <c r="AM56" s="2">
        <v>0</v>
      </c>
      <c r="AN56" s="2">
        <v>3.5081521739130399</v>
      </c>
      <c r="AO56" s="2">
        <v>0</v>
      </c>
      <c r="AP56" s="2">
        <v>0</v>
      </c>
      <c r="AQ56" s="55">
        <v>19.1519018907012</v>
      </c>
      <c r="AR56" s="45">
        <v>19.5545023077877</v>
      </c>
      <c r="AS56" s="45">
        <v>54.618213693618102</v>
      </c>
      <c r="AT56" s="45">
        <v>58.188683841890402</v>
      </c>
      <c r="AU56" s="45">
        <v>0</v>
      </c>
      <c r="AV56" s="45">
        <v>0</v>
      </c>
      <c r="AW56" s="45">
        <v>19.5545023077877</v>
      </c>
      <c r="AX56" s="45">
        <v>0</v>
      </c>
      <c r="AY56" s="45">
        <v>0</v>
      </c>
      <c r="AZ56" s="45">
        <v>1.3864724960800701</v>
      </c>
      <c r="BA56" s="45">
        <v>0</v>
      </c>
      <c r="BB56" s="45">
        <v>0</v>
      </c>
      <c r="BC56" s="56">
        <v>335320</v>
      </c>
      <c r="BD56" s="57">
        <v>2</v>
      </c>
    </row>
    <row r="57" spans="1:56" x14ac:dyDescent="0.2">
      <c r="A57" s="51" t="s">
        <v>167</v>
      </c>
      <c r="B57" s="51" t="s">
        <v>164</v>
      </c>
      <c r="C57" s="51" t="s">
        <v>78</v>
      </c>
      <c r="D57" s="52">
        <v>187.108695652173</v>
      </c>
      <c r="E57" s="52">
        <v>3.4645515278261798</v>
      </c>
      <c r="F57" s="52">
        <v>1.2383900000000001</v>
      </c>
      <c r="G57" s="52">
        <v>4.7701066358617403</v>
      </c>
      <c r="H57" s="53">
        <v>-0.27369516191113402</v>
      </c>
      <c r="I57" s="52">
        <v>3.2963680724991198</v>
      </c>
      <c r="J57" s="52">
        <v>0.64990124317415998</v>
      </c>
      <c r="K57" s="52">
        <v>0.91888700593392003</v>
      </c>
      <c r="L57" s="54">
        <v>-0.29272996682151697</v>
      </c>
      <c r="M57" s="52">
        <v>0.48171778784710101</v>
      </c>
      <c r="N57" s="52">
        <v>0.54637446264668299</v>
      </c>
      <c r="O57" s="52">
        <v>2.2682758220053398</v>
      </c>
      <c r="P57" s="52">
        <v>3.22901491558429</v>
      </c>
      <c r="Q57" s="53">
        <v>-0.29753318541271001</v>
      </c>
      <c r="R57" s="52">
        <v>648.24771739130404</v>
      </c>
      <c r="S57" s="2">
        <v>616.77913043478202</v>
      </c>
      <c r="T57" s="2">
        <v>121.602173913043</v>
      </c>
      <c r="U57" s="2">
        <v>90.133586956521697</v>
      </c>
      <c r="V57" s="2">
        <v>13.9033695652173</v>
      </c>
      <c r="W57" s="2">
        <v>17.565217391304301</v>
      </c>
      <c r="X57" s="2">
        <v>102.231413043478</v>
      </c>
      <c r="Y57" s="2">
        <v>102.231413043478</v>
      </c>
      <c r="Z57" s="2">
        <v>0.54637446264668299</v>
      </c>
      <c r="AA57" s="2">
        <v>0</v>
      </c>
      <c r="AB57" s="2">
        <v>332.45695652173902</v>
      </c>
      <c r="AC57" s="2">
        <v>91.957173913043405</v>
      </c>
      <c r="AD57" s="2">
        <v>0</v>
      </c>
      <c r="AE57" s="52">
        <v>175.78043478260801</v>
      </c>
      <c r="AF57" s="2">
        <v>175.78043478260801</v>
      </c>
      <c r="AG57" s="2">
        <v>19.495326086956499</v>
      </c>
      <c r="AH57" s="2">
        <v>19.495326086956499</v>
      </c>
      <c r="AI57" s="2">
        <v>0</v>
      </c>
      <c r="AJ57" s="2">
        <v>0</v>
      </c>
      <c r="AK57" s="2">
        <v>64.189673913043407</v>
      </c>
      <c r="AL57" s="2">
        <v>64.189673913043407</v>
      </c>
      <c r="AM57" s="2">
        <v>0</v>
      </c>
      <c r="AN57" s="2">
        <v>83.9471739130434</v>
      </c>
      <c r="AO57" s="2">
        <v>8.1482608695652097</v>
      </c>
      <c r="AP57" s="2">
        <v>0</v>
      </c>
      <c r="AQ57" s="55">
        <v>27.116244310120901</v>
      </c>
      <c r="AR57" s="45">
        <v>28.499737768153199</v>
      </c>
      <c r="AS57" s="45">
        <v>16.032053917800301</v>
      </c>
      <c r="AT57" s="45">
        <v>21.629368968041302</v>
      </c>
      <c r="AU57" s="45">
        <v>0</v>
      </c>
      <c r="AV57" s="45">
        <v>0</v>
      </c>
      <c r="AW57" s="45">
        <v>28.499737768153199</v>
      </c>
      <c r="AX57" s="45">
        <v>62.788600883119997</v>
      </c>
      <c r="AY57" s="45">
        <v>0</v>
      </c>
      <c r="AZ57" s="45">
        <v>25.250539134847099</v>
      </c>
      <c r="BA57" s="45">
        <v>8.86093006432578</v>
      </c>
      <c r="BB57" s="45">
        <v>0</v>
      </c>
      <c r="BC57" s="56">
        <v>335806</v>
      </c>
      <c r="BD57" s="57">
        <v>2</v>
      </c>
    </row>
    <row r="58" spans="1:56" x14ac:dyDescent="0.2">
      <c r="A58" s="51" t="s">
        <v>168</v>
      </c>
      <c r="B58" s="51" t="s">
        <v>169</v>
      </c>
      <c r="C58" s="51" t="s">
        <v>78</v>
      </c>
      <c r="D58" s="52">
        <v>290.95652173912998</v>
      </c>
      <c r="E58" s="52">
        <v>3.6287380454273701</v>
      </c>
      <c r="F58" s="52">
        <v>1.34667</v>
      </c>
      <c r="G58" s="52">
        <v>4.9279529075256603</v>
      </c>
      <c r="H58" s="53">
        <v>-0.26364189887330403</v>
      </c>
      <c r="I58" s="52">
        <v>3.51725306335923</v>
      </c>
      <c r="J58" s="52">
        <v>0.52283771667662804</v>
      </c>
      <c r="K58" s="52">
        <v>0.98166070674189099</v>
      </c>
      <c r="L58" s="54">
        <v>-0.46739467813485602</v>
      </c>
      <c r="M58" s="52">
        <v>0.41324604004781801</v>
      </c>
      <c r="N58" s="52">
        <v>0.71055775552898903</v>
      </c>
      <c r="O58" s="52">
        <v>2.3953425732217499</v>
      </c>
      <c r="P58" s="52">
        <v>3.2592578894457001</v>
      </c>
      <c r="Q58" s="53">
        <v>-0.26506503797122699</v>
      </c>
      <c r="R58" s="52">
        <v>1055.8049999999901</v>
      </c>
      <c r="S58" s="2">
        <v>1023.3677173912999</v>
      </c>
      <c r="T58" s="2">
        <v>152.12304347826</v>
      </c>
      <c r="U58" s="2">
        <v>120.236630434782</v>
      </c>
      <c r="V58" s="2">
        <v>27.648260869565199</v>
      </c>
      <c r="W58" s="2">
        <v>4.2381521739130399</v>
      </c>
      <c r="X58" s="2">
        <v>206.74141304347799</v>
      </c>
      <c r="Y58" s="2">
        <v>206.19054347826</v>
      </c>
      <c r="Z58" s="2">
        <v>0.70866445008965895</v>
      </c>
      <c r="AA58" s="2">
        <v>0.55086956521739106</v>
      </c>
      <c r="AB58" s="2">
        <v>689.13576086956505</v>
      </c>
      <c r="AC58" s="2">
        <v>7.8047826086956498</v>
      </c>
      <c r="AD58" s="2">
        <v>0</v>
      </c>
      <c r="AE58" s="52">
        <v>10.0301086956521</v>
      </c>
      <c r="AF58" s="2">
        <v>10.0301086956521</v>
      </c>
      <c r="AG58" s="2">
        <v>2.4748913043478198</v>
      </c>
      <c r="AH58" s="2">
        <v>2.4748913043478198</v>
      </c>
      <c r="AI58" s="2">
        <v>0</v>
      </c>
      <c r="AJ58" s="2">
        <v>0</v>
      </c>
      <c r="AK58" s="2">
        <v>4.4804347826086897</v>
      </c>
      <c r="AL58" s="2">
        <v>4.4804347826086897</v>
      </c>
      <c r="AM58" s="2">
        <v>0</v>
      </c>
      <c r="AN58" s="2">
        <v>3.0747826086956498</v>
      </c>
      <c r="AO58" s="2">
        <v>0</v>
      </c>
      <c r="AP58" s="2">
        <v>0</v>
      </c>
      <c r="AQ58" s="55">
        <v>0.94999632466716599</v>
      </c>
      <c r="AR58" s="45">
        <v>0.98010798320081904</v>
      </c>
      <c r="AS58" s="45">
        <v>1.62690099261753</v>
      </c>
      <c r="AT58" s="45">
        <v>2.05835051714147</v>
      </c>
      <c r="AU58" s="45">
        <v>0</v>
      </c>
      <c r="AV58" s="45">
        <v>0</v>
      </c>
      <c r="AW58" s="45">
        <v>0.98010798320081904</v>
      </c>
      <c r="AX58" s="45">
        <v>2.16716850129415</v>
      </c>
      <c r="AY58" s="45">
        <v>0</v>
      </c>
      <c r="AZ58" s="45">
        <v>0.44617951690909602</v>
      </c>
      <c r="BA58" s="45">
        <v>0</v>
      </c>
      <c r="BB58" s="45">
        <v>0</v>
      </c>
      <c r="BC58" s="56">
        <v>335383</v>
      </c>
      <c r="BD58" s="57">
        <v>2</v>
      </c>
    </row>
    <row r="59" spans="1:56" x14ac:dyDescent="0.2">
      <c r="A59" s="51" t="s">
        <v>170</v>
      </c>
      <c r="B59" s="51" t="s">
        <v>171</v>
      </c>
      <c r="C59" s="51" t="s">
        <v>59</v>
      </c>
      <c r="D59" s="52">
        <v>29.597826086956498</v>
      </c>
      <c r="E59" s="52">
        <v>4.7314542783694398</v>
      </c>
      <c r="F59" s="52">
        <v>1.2954399999999999</v>
      </c>
      <c r="G59" s="52">
        <v>4.8541728671415196</v>
      </c>
      <c r="H59" s="53">
        <v>-2.5281050372717301E-2</v>
      </c>
      <c r="I59" s="52">
        <v>4.3944179214102004</v>
      </c>
      <c r="J59" s="52">
        <v>1.09263679764965</v>
      </c>
      <c r="K59" s="52">
        <v>0.95199369069686202</v>
      </c>
      <c r="L59" s="54">
        <v>0.14773533514685</v>
      </c>
      <c r="M59" s="52">
        <v>0.75560044069041499</v>
      </c>
      <c r="N59" s="52">
        <v>1.1550679397723</v>
      </c>
      <c r="O59" s="52">
        <v>2.4837495409474801</v>
      </c>
      <c r="P59" s="52">
        <v>3.2454121831049401</v>
      </c>
      <c r="Q59" s="53">
        <v>-0.234689031526579</v>
      </c>
      <c r="R59" s="52">
        <v>140.04076086956499</v>
      </c>
      <c r="S59" s="2">
        <v>130.065217391304</v>
      </c>
      <c r="T59" s="2">
        <v>32.339673913043399</v>
      </c>
      <c r="U59" s="2">
        <v>22.364130434782599</v>
      </c>
      <c r="V59" s="2">
        <v>5.1168478260869499</v>
      </c>
      <c r="W59" s="2">
        <v>4.8586956521739104</v>
      </c>
      <c r="X59" s="2">
        <v>34.1875</v>
      </c>
      <c r="Y59" s="2">
        <v>34.1875</v>
      </c>
      <c r="Z59" s="2">
        <v>1.1550679397723</v>
      </c>
      <c r="AA59" s="2">
        <v>0</v>
      </c>
      <c r="AB59" s="2">
        <v>73.513586956521706</v>
      </c>
      <c r="AC59" s="2">
        <v>0</v>
      </c>
      <c r="AD59" s="2">
        <v>0</v>
      </c>
      <c r="AE59" s="52">
        <v>2.1739130434782601E-2</v>
      </c>
      <c r="AF59" s="2">
        <v>2.1739130434782601E-2</v>
      </c>
      <c r="AG59" s="2">
        <v>0</v>
      </c>
      <c r="AH59" s="2">
        <v>0</v>
      </c>
      <c r="AI59" s="2">
        <v>0</v>
      </c>
      <c r="AJ59" s="2">
        <v>0</v>
      </c>
      <c r="AK59" s="2">
        <v>2.1739130434782601E-2</v>
      </c>
      <c r="AL59" s="2">
        <v>2.1739130434782601E-2</v>
      </c>
      <c r="AM59" s="2">
        <v>0</v>
      </c>
      <c r="AN59" s="2">
        <v>0</v>
      </c>
      <c r="AO59" s="2">
        <v>0</v>
      </c>
      <c r="AP59" s="2">
        <v>0</v>
      </c>
      <c r="AQ59" s="55">
        <v>1.55234306781798E-2</v>
      </c>
      <c r="AR59" s="45">
        <v>1.6714023065351798E-2</v>
      </c>
      <c r="AS59" s="45">
        <v>0</v>
      </c>
      <c r="AT59" s="45">
        <v>0</v>
      </c>
      <c r="AU59" s="45">
        <v>0</v>
      </c>
      <c r="AV59" s="45">
        <v>0</v>
      </c>
      <c r="AW59" s="45">
        <v>1.6714023065351798E-2</v>
      </c>
      <c r="AX59" s="45">
        <v>6.3587950083459105E-2</v>
      </c>
      <c r="AY59" s="45">
        <v>0</v>
      </c>
      <c r="AZ59" s="45">
        <v>0</v>
      </c>
      <c r="BA59" s="45">
        <v>0</v>
      </c>
      <c r="BB59" s="45">
        <v>0</v>
      </c>
      <c r="BC59" s="56">
        <v>335692</v>
      </c>
      <c r="BD59" s="57">
        <v>2</v>
      </c>
    </row>
    <row r="60" spans="1:56" x14ac:dyDescent="0.2">
      <c r="A60" s="51" t="s">
        <v>172</v>
      </c>
      <c r="B60" s="51" t="s">
        <v>70</v>
      </c>
      <c r="C60" s="51" t="s">
        <v>68</v>
      </c>
      <c r="D60" s="52">
        <v>121.815217391304</v>
      </c>
      <c r="E60" s="52">
        <v>4.3964548942625097</v>
      </c>
      <c r="F60" s="52">
        <v>1.60076</v>
      </c>
      <c r="G60" s="52">
        <v>5.2743733828325698</v>
      </c>
      <c r="H60" s="53">
        <v>-0.16644981779780099</v>
      </c>
      <c r="I60" s="52">
        <v>4.2997278486660102</v>
      </c>
      <c r="J60" s="52">
        <v>0.58600963683412099</v>
      </c>
      <c r="K60" s="52">
        <v>1.1280632358782501</v>
      </c>
      <c r="L60" s="54">
        <v>-0.480517032914484</v>
      </c>
      <c r="M60" s="52">
        <v>0.54618898902471602</v>
      </c>
      <c r="N60" s="52">
        <v>0.96992058534844205</v>
      </c>
      <c r="O60" s="52">
        <v>2.8405246720799502</v>
      </c>
      <c r="P60" s="52">
        <v>3.3186137691778801</v>
      </c>
      <c r="Q60" s="53">
        <v>-0.144062892023849</v>
      </c>
      <c r="R60" s="52">
        <v>535.55510869565205</v>
      </c>
      <c r="S60" s="2">
        <v>523.77228260869504</v>
      </c>
      <c r="T60" s="2">
        <v>71.384891304347803</v>
      </c>
      <c r="U60" s="2">
        <v>66.534130434782597</v>
      </c>
      <c r="V60" s="2">
        <v>4.8507608695652102</v>
      </c>
      <c r="W60" s="2">
        <v>0</v>
      </c>
      <c r="X60" s="2">
        <v>118.151086956521</v>
      </c>
      <c r="Y60" s="2">
        <v>111.21902173913</v>
      </c>
      <c r="Z60" s="2">
        <v>0.913014187561345</v>
      </c>
      <c r="AA60" s="2">
        <v>6.9320652173913002</v>
      </c>
      <c r="AB60" s="2">
        <v>327.47836956521701</v>
      </c>
      <c r="AC60" s="2">
        <v>18.540760869565201</v>
      </c>
      <c r="AD60" s="2">
        <v>0</v>
      </c>
      <c r="AE60" s="52">
        <v>374.864891304347</v>
      </c>
      <c r="AF60" s="2">
        <v>363.082065217391</v>
      </c>
      <c r="AG60" s="2">
        <v>69.224565217391302</v>
      </c>
      <c r="AH60" s="2">
        <v>64.373804347826095</v>
      </c>
      <c r="AI60" s="2">
        <v>4.8507608695652102</v>
      </c>
      <c r="AJ60" s="2">
        <v>0</v>
      </c>
      <c r="AK60" s="2">
        <v>101.98804347826</v>
      </c>
      <c r="AL60" s="2">
        <v>95.055978260869495</v>
      </c>
      <c r="AM60" s="2">
        <v>6.9320652173913002</v>
      </c>
      <c r="AN60" s="2">
        <v>193.095217391304</v>
      </c>
      <c r="AO60" s="2">
        <v>10.557065217391299</v>
      </c>
      <c r="AP60" s="2">
        <v>0</v>
      </c>
      <c r="AQ60" s="55">
        <v>69.995577526528194</v>
      </c>
      <c r="AR60" s="45">
        <v>69.320595471189804</v>
      </c>
      <c r="AS60" s="45">
        <v>96.973692825634402</v>
      </c>
      <c r="AT60" s="45">
        <v>96.753055803330696</v>
      </c>
      <c r="AU60" s="45">
        <v>100</v>
      </c>
      <c r="AV60" s="45">
        <v>0</v>
      </c>
      <c r="AW60" s="45">
        <v>69.320595471189804</v>
      </c>
      <c r="AX60" s="45">
        <v>86.320021343342603</v>
      </c>
      <c r="AY60" s="45">
        <v>100</v>
      </c>
      <c r="AZ60" s="45">
        <v>58.964266143034301</v>
      </c>
      <c r="BA60" s="45">
        <v>56.939762567785401</v>
      </c>
      <c r="BB60" s="45">
        <v>0</v>
      </c>
      <c r="BC60" s="56">
        <v>335628</v>
      </c>
      <c r="BD60" s="57">
        <v>2</v>
      </c>
    </row>
    <row r="61" spans="1:56" x14ac:dyDescent="0.2">
      <c r="A61" s="51" t="s">
        <v>173</v>
      </c>
      <c r="B61" s="51" t="s">
        <v>84</v>
      </c>
      <c r="C61" s="51" t="s">
        <v>78</v>
      </c>
      <c r="D61" s="52">
        <v>117.521739130434</v>
      </c>
      <c r="E61" s="52">
        <v>9.5007676655567792</v>
      </c>
      <c r="F61" s="52">
        <v>2.6623600000000001</v>
      </c>
      <c r="G61" s="52">
        <v>6.5125317912508596</v>
      </c>
      <c r="H61" s="53">
        <v>0.45884395962878899</v>
      </c>
      <c r="I61" s="52">
        <v>9.3176378098409192</v>
      </c>
      <c r="J61" s="52">
        <v>5.6119219385867503</v>
      </c>
      <c r="K61" s="52">
        <v>1.73098780435442</v>
      </c>
      <c r="L61" s="54">
        <v>2.24203436007438</v>
      </c>
      <c r="M61" s="52">
        <v>5.4287920828708804</v>
      </c>
      <c r="N61" s="52">
        <v>0.20483721790602999</v>
      </c>
      <c r="O61" s="52">
        <v>3.6840085090639998</v>
      </c>
      <c r="P61" s="52">
        <v>3.4828211846937198</v>
      </c>
      <c r="Q61" s="53">
        <v>5.7765619795369802E-2</v>
      </c>
      <c r="R61" s="52">
        <v>1116.5467391304301</v>
      </c>
      <c r="S61" s="2">
        <v>1095.0250000000001</v>
      </c>
      <c r="T61" s="2">
        <v>659.522826086956</v>
      </c>
      <c r="U61" s="2">
        <v>638.00108695652102</v>
      </c>
      <c r="V61" s="2">
        <v>16.956521739130402</v>
      </c>
      <c r="W61" s="2">
        <v>4.5652173913043397</v>
      </c>
      <c r="X61" s="2">
        <v>24.0728260869565</v>
      </c>
      <c r="Y61" s="2">
        <v>24.0728260869565</v>
      </c>
      <c r="Z61" s="2">
        <v>0.20483721790602999</v>
      </c>
      <c r="AA61" s="2">
        <v>0</v>
      </c>
      <c r="AB61" s="2">
        <v>425.42282608695598</v>
      </c>
      <c r="AC61" s="2">
        <v>1.6347826086956501</v>
      </c>
      <c r="AD61" s="2">
        <v>5.8934782608695597</v>
      </c>
      <c r="AE61" s="52">
        <v>215.21739130434699</v>
      </c>
      <c r="AF61" s="2">
        <v>215.21739130434699</v>
      </c>
      <c r="AG61" s="2">
        <v>215.21739130434699</v>
      </c>
      <c r="AH61" s="2">
        <v>215.21739130434699</v>
      </c>
      <c r="AI61" s="2">
        <v>0</v>
      </c>
      <c r="AJ61" s="2">
        <v>0</v>
      </c>
      <c r="AK61" s="2">
        <v>0</v>
      </c>
      <c r="AL61" s="2">
        <v>0</v>
      </c>
      <c r="AM61" s="2">
        <v>0</v>
      </c>
      <c r="AN61" s="2">
        <v>0</v>
      </c>
      <c r="AO61" s="2">
        <v>0</v>
      </c>
      <c r="AP61" s="2">
        <v>0</v>
      </c>
      <c r="AQ61" s="55">
        <v>19.275269342684101</v>
      </c>
      <c r="AR61" s="45">
        <v>19.654107559585199</v>
      </c>
      <c r="AS61" s="45">
        <v>32.632288495799799</v>
      </c>
      <c r="AT61" s="45">
        <v>33.733075962457399</v>
      </c>
      <c r="AU61" s="45">
        <v>0</v>
      </c>
      <c r="AV61" s="45">
        <v>0</v>
      </c>
      <c r="AW61" s="45">
        <v>19.654107559585199</v>
      </c>
      <c r="AX61" s="45">
        <v>0</v>
      </c>
      <c r="AY61" s="45">
        <v>0</v>
      </c>
      <c r="AZ61" s="45">
        <v>0</v>
      </c>
      <c r="BA61" s="45">
        <v>0</v>
      </c>
      <c r="BB61" s="45">
        <v>0</v>
      </c>
      <c r="BC61" s="56">
        <v>335667</v>
      </c>
      <c r="BD61" s="57">
        <v>2</v>
      </c>
    </row>
    <row r="62" spans="1:56" x14ac:dyDescent="0.2">
      <c r="A62" s="51" t="s">
        <v>174</v>
      </c>
      <c r="B62" s="51" t="s">
        <v>82</v>
      </c>
      <c r="C62" s="51" t="s">
        <v>78</v>
      </c>
      <c r="D62" s="52">
        <v>152.01086956521701</v>
      </c>
      <c r="E62" s="52">
        <v>3.3187329281372802</v>
      </c>
      <c r="F62" s="52">
        <v>1.57395</v>
      </c>
      <c r="G62" s="52">
        <v>5.2391461065196197</v>
      </c>
      <c r="H62" s="53">
        <v>-0.36655079651101102</v>
      </c>
      <c r="I62" s="52">
        <v>3.1700200214515499</v>
      </c>
      <c r="J62" s="52">
        <v>0.43122988916696398</v>
      </c>
      <c r="K62" s="52">
        <v>1.1126674765970099</v>
      </c>
      <c r="L62" s="54">
        <v>-0.61243597189895305</v>
      </c>
      <c r="M62" s="52">
        <v>0.28251698248122897</v>
      </c>
      <c r="N62" s="52">
        <v>0.78643046120843696</v>
      </c>
      <c r="O62" s="52">
        <v>2.1010725777618799</v>
      </c>
      <c r="P62" s="52">
        <v>3.31294941981389</v>
      </c>
      <c r="Q62" s="53">
        <v>-0.36579998318238299</v>
      </c>
      <c r="R62" s="52">
        <v>504.48347826086899</v>
      </c>
      <c r="S62" s="2">
        <v>481.8775</v>
      </c>
      <c r="T62" s="2">
        <v>65.551630434782595</v>
      </c>
      <c r="U62" s="2">
        <v>42.945652173912997</v>
      </c>
      <c r="V62" s="2">
        <v>17.486413043478201</v>
      </c>
      <c r="W62" s="2">
        <v>5.1195652173913002</v>
      </c>
      <c r="X62" s="2">
        <v>119.54597826086901</v>
      </c>
      <c r="Y62" s="2">
        <v>119.54597826086901</v>
      </c>
      <c r="Z62" s="2">
        <v>0.78643046120843696</v>
      </c>
      <c r="AA62" s="2">
        <v>0</v>
      </c>
      <c r="AB62" s="2">
        <v>319.38586956521698</v>
      </c>
      <c r="AC62" s="2">
        <v>0</v>
      </c>
      <c r="AD62" s="2">
        <v>0</v>
      </c>
      <c r="AE62" s="52">
        <v>22.024456521739101</v>
      </c>
      <c r="AF62" s="2">
        <v>22.024456521739101</v>
      </c>
      <c r="AG62" s="2">
        <v>0</v>
      </c>
      <c r="AH62" s="2">
        <v>0</v>
      </c>
      <c r="AI62" s="2">
        <v>0</v>
      </c>
      <c r="AJ62" s="2">
        <v>0</v>
      </c>
      <c r="AK62" s="2">
        <v>22.024456521739101</v>
      </c>
      <c r="AL62" s="2">
        <v>22.024456521739101</v>
      </c>
      <c r="AM62" s="2">
        <v>0</v>
      </c>
      <c r="AN62" s="2">
        <v>0</v>
      </c>
      <c r="AO62" s="2">
        <v>0</v>
      </c>
      <c r="AP62" s="2">
        <v>0</v>
      </c>
      <c r="AQ62" s="55">
        <v>4.36574386889043</v>
      </c>
      <c r="AR62" s="45">
        <v>4.5705509225351104</v>
      </c>
      <c r="AS62" s="45">
        <v>0</v>
      </c>
      <c r="AT62" s="45">
        <v>0</v>
      </c>
      <c r="AU62" s="45">
        <v>0</v>
      </c>
      <c r="AV62" s="45">
        <v>0</v>
      </c>
      <c r="AW62" s="45">
        <v>4.5705509225351104</v>
      </c>
      <c r="AX62" s="45">
        <v>18.423419041063799</v>
      </c>
      <c r="AY62" s="45">
        <v>0</v>
      </c>
      <c r="AZ62" s="45">
        <v>0</v>
      </c>
      <c r="BA62" s="45">
        <v>0</v>
      </c>
      <c r="BB62" s="45">
        <v>0</v>
      </c>
      <c r="BC62" s="56">
        <v>335350</v>
      </c>
      <c r="BD62" s="57">
        <v>2</v>
      </c>
    </row>
    <row r="63" spans="1:56" x14ac:dyDescent="0.2">
      <c r="A63" s="51" t="s">
        <v>175</v>
      </c>
      <c r="B63" s="51" t="s">
        <v>100</v>
      </c>
      <c r="C63" s="51" t="s">
        <v>98</v>
      </c>
      <c r="D63" s="52">
        <v>136.70652173913001</v>
      </c>
      <c r="E63" s="52">
        <v>3.8422008428083001</v>
      </c>
      <c r="F63" s="52">
        <v>1.2775000000000001</v>
      </c>
      <c r="G63" s="52">
        <v>4.8279632705646396</v>
      </c>
      <c r="H63" s="53">
        <v>-0.20417769823693299</v>
      </c>
      <c r="I63" s="52">
        <v>3.63544326946012</v>
      </c>
      <c r="J63" s="52">
        <v>0.46490975590363298</v>
      </c>
      <c r="K63" s="52">
        <v>0.941591085298075</v>
      </c>
      <c r="L63" s="54">
        <v>-0.50625089472203399</v>
      </c>
      <c r="M63" s="52">
        <v>0.35452174604436598</v>
      </c>
      <c r="N63" s="52">
        <v>1.18625506877633</v>
      </c>
      <c r="O63" s="52">
        <v>2.1910360181283202</v>
      </c>
      <c r="P63" s="52">
        <v>3.2403738637514299</v>
      </c>
      <c r="Q63" s="53">
        <v>-0.32383233841056402</v>
      </c>
      <c r="R63" s="52">
        <v>525.25391304347795</v>
      </c>
      <c r="S63" s="2">
        <v>496.98880434782598</v>
      </c>
      <c r="T63" s="2">
        <v>63.556195652173898</v>
      </c>
      <c r="U63" s="2">
        <v>48.465434782608597</v>
      </c>
      <c r="V63" s="2">
        <v>9.9168478260869506</v>
      </c>
      <c r="W63" s="2">
        <v>5.1739130434782599</v>
      </c>
      <c r="X63" s="2">
        <v>162.16880434782601</v>
      </c>
      <c r="Y63" s="2">
        <v>148.99445652173901</v>
      </c>
      <c r="Z63" s="2">
        <v>1.0898855052874199</v>
      </c>
      <c r="AA63" s="2">
        <v>13.174347826086899</v>
      </c>
      <c r="AB63" s="2">
        <v>251.974456521739</v>
      </c>
      <c r="AC63" s="2">
        <v>47.554456521739098</v>
      </c>
      <c r="AD63" s="2">
        <v>0</v>
      </c>
      <c r="AE63" s="52">
        <v>11.9823913043478</v>
      </c>
      <c r="AF63" s="2">
        <v>11.9823913043478</v>
      </c>
      <c r="AG63" s="2">
        <v>0</v>
      </c>
      <c r="AH63" s="2">
        <v>0</v>
      </c>
      <c r="AI63" s="2">
        <v>0</v>
      </c>
      <c r="AJ63" s="2">
        <v>0</v>
      </c>
      <c r="AK63" s="2">
        <v>11.9823913043478</v>
      </c>
      <c r="AL63" s="2">
        <v>11.9823913043478</v>
      </c>
      <c r="AM63" s="2">
        <v>0</v>
      </c>
      <c r="AN63" s="2">
        <v>0</v>
      </c>
      <c r="AO63" s="2">
        <v>0</v>
      </c>
      <c r="AP63" s="2">
        <v>0</v>
      </c>
      <c r="AQ63" s="55">
        <v>2.2812569324649599</v>
      </c>
      <c r="AR63" s="45">
        <v>2.4109982356789099</v>
      </c>
      <c r="AS63" s="45">
        <v>0</v>
      </c>
      <c r="AT63" s="45">
        <v>0</v>
      </c>
      <c r="AU63" s="45">
        <v>0</v>
      </c>
      <c r="AV63" s="45">
        <v>0</v>
      </c>
      <c r="AW63" s="45">
        <v>2.4109982356789099</v>
      </c>
      <c r="AX63" s="45">
        <v>7.3888386564456097</v>
      </c>
      <c r="AY63" s="45">
        <v>0</v>
      </c>
      <c r="AZ63" s="45">
        <v>0</v>
      </c>
      <c r="BA63" s="45">
        <v>0</v>
      </c>
      <c r="BB63" s="45">
        <v>0</v>
      </c>
      <c r="BC63" s="56">
        <v>335828</v>
      </c>
      <c r="BD63" s="57">
        <v>2</v>
      </c>
    </row>
    <row r="64" spans="1:56" x14ac:dyDescent="0.2">
      <c r="A64" s="51" t="s">
        <v>176</v>
      </c>
      <c r="B64" s="51" t="s">
        <v>177</v>
      </c>
      <c r="C64" s="51" t="s">
        <v>98</v>
      </c>
      <c r="D64" s="52">
        <v>149.184782608695</v>
      </c>
      <c r="E64" s="52">
        <v>3.6764779599271402</v>
      </c>
      <c r="F64" s="52">
        <v>1.3153699999999999</v>
      </c>
      <c r="G64" s="52">
        <v>4.88305856748645</v>
      </c>
      <c r="H64" s="53">
        <v>-0.24709525615630601</v>
      </c>
      <c r="I64" s="52">
        <v>3.4616655737704898</v>
      </c>
      <c r="J64" s="52">
        <v>0.51936976320582795</v>
      </c>
      <c r="K64" s="52">
        <v>0.96354177838570698</v>
      </c>
      <c r="L64" s="54">
        <v>-0.46097847041363599</v>
      </c>
      <c r="M64" s="52">
        <v>0.402010928961748</v>
      </c>
      <c r="N64" s="52">
        <v>1.0503293260473501</v>
      </c>
      <c r="O64" s="52">
        <v>2.1067788706739501</v>
      </c>
      <c r="P64" s="52">
        <v>3.2508908990262202</v>
      </c>
      <c r="Q64" s="53">
        <v>-0.35193799604132497</v>
      </c>
      <c r="R64" s="52">
        <v>548.47456521739105</v>
      </c>
      <c r="S64" s="2">
        <v>516.42782608695597</v>
      </c>
      <c r="T64" s="2">
        <v>77.482065217391295</v>
      </c>
      <c r="U64" s="2">
        <v>59.973913043478198</v>
      </c>
      <c r="V64" s="2">
        <v>12.630434782608599</v>
      </c>
      <c r="W64" s="2">
        <v>4.8777173913043397</v>
      </c>
      <c r="X64" s="2">
        <v>156.69315217391301</v>
      </c>
      <c r="Y64" s="2">
        <v>142.154565217391</v>
      </c>
      <c r="Z64" s="2">
        <v>0.95287577413478997</v>
      </c>
      <c r="AA64" s="2">
        <v>14.5385869565217</v>
      </c>
      <c r="AB64" s="2">
        <v>286.44521739130403</v>
      </c>
      <c r="AC64" s="2">
        <v>27.854130434782601</v>
      </c>
      <c r="AD64" s="2">
        <v>0</v>
      </c>
      <c r="AE64" s="52">
        <v>6.6078260869565204</v>
      </c>
      <c r="AF64" s="2">
        <v>6.6078260869565204</v>
      </c>
      <c r="AG64" s="2">
        <v>0</v>
      </c>
      <c r="AH64" s="2">
        <v>0</v>
      </c>
      <c r="AI64" s="2">
        <v>0</v>
      </c>
      <c r="AJ64" s="2">
        <v>0</v>
      </c>
      <c r="AK64" s="2">
        <v>6.6078260869565204</v>
      </c>
      <c r="AL64" s="2">
        <v>6.6078260869565204</v>
      </c>
      <c r="AM64" s="2">
        <v>0</v>
      </c>
      <c r="AN64" s="2">
        <v>0</v>
      </c>
      <c r="AO64" s="2">
        <v>0</v>
      </c>
      <c r="AP64" s="2">
        <v>0</v>
      </c>
      <c r="AQ64" s="55">
        <v>1.20476436028304</v>
      </c>
      <c r="AR64" s="45">
        <v>1.27952557030571</v>
      </c>
      <c r="AS64" s="45">
        <v>0</v>
      </c>
      <c r="AT64" s="45">
        <v>0</v>
      </c>
      <c r="AU64" s="45">
        <v>0</v>
      </c>
      <c r="AV64" s="45">
        <v>0</v>
      </c>
      <c r="AW64" s="45">
        <v>1.27952557030571</v>
      </c>
      <c r="AX64" s="45">
        <v>4.2170484129533099</v>
      </c>
      <c r="AY64" s="45">
        <v>0</v>
      </c>
      <c r="AZ64" s="45">
        <v>0</v>
      </c>
      <c r="BA64" s="45">
        <v>0</v>
      </c>
      <c r="BB64" s="45">
        <v>0</v>
      </c>
      <c r="BC64" s="56">
        <v>335789</v>
      </c>
      <c r="BD64" s="57">
        <v>2</v>
      </c>
    </row>
    <row r="65" spans="1:56" x14ac:dyDescent="0.2">
      <c r="A65" s="51" t="s">
        <v>178</v>
      </c>
      <c r="B65" s="51" t="s">
        <v>62</v>
      </c>
      <c r="C65" s="51" t="s">
        <v>109</v>
      </c>
      <c r="D65" s="52">
        <v>98.054347826086897</v>
      </c>
      <c r="E65" s="52">
        <v>4.0812991907770702</v>
      </c>
      <c r="F65" s="52">
        <v>1.4970699999999999</v>
      </c>
      <c r="G65" s="52">
        <v>5.13652266668712</v>
      </c>
      <c r="H65" s="53">
        <v>-0.205435378053268</v>
      </c>
      <c r="I65" s="52">
        <v>3.8753353286775201</v>
      </c>
      <c r="J65" s="52">
        <v>0.60818312825628995</v>
      </c>
      <c r="K65" s="52">
        <v>1.0684550899705501</v>
      </c>
      <c r="L65" s="54">
        <v>-0.43078269366187999</v>
      </c>
      <c r="M65" s="52">
        <v>0.45476333000775898</v>
      </c>
      <c r="N65" s="52">
        <v>1.29553708014632</v>
      </c>
      <c r="O65" s="52">
        <v>2.17757898237446</v>
      </c>
      <c r="P65" s="52">
        <v>3.29600230580709</v>
      </c>
      <c r="Q65" s="53">
        <v>-0.33932722724802999</v>
      </c>
      <c r="R65" s="52">
        <v>400.18913043478199</v>
      </c>
      <c r="S65" s="2">
        <v>379.99347826086898</v>
      </c>
      <c r="T65" s="2">
        <v>59.634999999999998</v>
      </c>
      <c r="U65" s="2">
        <v>44.5915217391304</v>
      </c>
      <c r="V65" s="2">
        <v>9.7391304347826093</v>
      </c>
      <c r="W65" s="2">
        <v>5.3043478260869499</v>
      </c>
      <c r="X65" s="2">
        <v>127.03304347826</v>
      </c>
      <c r="Y65" s="2">
        <v>121.880869565217</v>
      </c>
      <c r="Z65" s="2">
        <v>1.24299301629531</v>
      </c>
      <c r="AA65" s="2">
        <v>5.1521739130434696</v>
      </c>
      <c r="AB65" s="2">
        <v>176.343260869565</v>
      </c>
      <c r="AC65" s="2">
        <v>37.1778260869565</v>
      </c>
      <c r="AD65" s="2">
        <v>0</v>
      </c>
      <c r="AE65" s="52">
        <v>25.066847826086899</v>
      </c>
      <c r="AF65" s="2">
        <v>25.066847826086899</v>
      </c>
      <c r="AG65" s="2">
        <v>5.2094565217391304</v>
      </c>
      <c r="AH65" s="2">
        <v>5.2094565217391304</v>
      </c>
      <c r="AI65" s="2">
        <v>0</v>
      </c>
      <c r="AJ65" s="2">
        <v>0</v>
      </c>
      <c r="AK65" s="2">
        <v>4.1781521739130403</v>
      </c>
      <c r="AL65" s="2">
        <v>4.1781521739130403</v>
      </c>
      <c r="AM65" s="2">
        <v>0</v>
      </c>
      <c r="AN65" s="2">
        <v>15.6792391304347</v>
      </c>
      <c r="AO65" s="2">
        <v>0</v>
      </c>
      <c r="AP65" s="2">
        <v>0</v>
      </c>
      <c r="AQ65" s="55">
        <v>6.2637502919815002</v>
      </c>
      <c r="AR65" s="45">
        <v>6.59665211645508</v>
      </c>
      <c r="AS65" s="45">
        <v>8.7355689137907699</v>
      </c>
      <c r="AT65" s="45">
        <v>11.6826166019081</v>
      </c>
      <c r="AU65" s="45">
        <v>0</v>
      </c>
      <c r="AV65" s="45">
        <v>0</v>
      </c>
      <c r="AW65" s="45">
        <v>6.59665211645508</v>
      </c>
      <c r="AX65" s="45">
        <v>3.28902784622966</v>
      </c>
      <c r="AY65" s="45">
        <v>0</v>
      </c>
      <c r="AZ65" s="45">
        <v>8.8913174527446994</v>
      </c>
      <c r="BA65" s="45">
        <v>0</v>
      </c>
      <c r="BB65" s="45">
        <v>0</v>
      </c>
      <c r="BC65" s="56">
        <v>335803</v>
      </c>
      <c r="BD65" s="57">
        <v>2</v>
      </c>
    </row>
    <row r="66" spans="1:56" x14ac:dyDescent="0.2">
      <c r="A66" s="51" t="s">
        <v>179</v>
      </c>
      <c r="B66" s="51" t="s">
        <v>180</v>
      </c>
      <c r="C66" s="51" t="s">
        <v>78</v>
      </c>
      <c r="D66" s="52">
        <v>115.532608695652</v>
      </c>
      <c r="E66" s="52">
        <v>3.6029918148461699</v>
      </c>
      <c r="F66" s="52">
        <v>1.4116899999999999</v>
      </c>
      <c r="G66" s="52">
        <v>5.0194965786246</v>
      </c>
      <c r="H66" s="53">
        <v>-0.282200563660223</v>
      </c>
      <c r="I66" s="52">
        <v>3.5620754539467399</v>
      </c>
      <c r="J66" s="52">
        <v>0.66089942609841001</v>
      </c>
      <c r="K66" s="52">
        <v>1.0192354672497299</v>
      </c>
      <c r="L66" s="54">
        <v>-0.35157336323689897</v>
      </c>
      <c r="M66" s="52">
        <v>0.61998306519898305</v>
      </c>
      <c r="N66" s="52">
        <v>0.80788409069526701</v>
      </c>
      <c r="O66" s="52">
        <v>2.1342082980524899</v>
      </c>
      <c r="P66" s="52">
        <v>3.27579499043452</v>
      </c>
      <c r="Q66" s="53">
        <v>-0.34849149464954599</v>
      </c>
      <c r="R66" s="52">
        <v>416.26304347825999</v>
      </c>
      <c r="S66" s="2">
        <v>411.53586956521701</v>
      </c>
      <c r="T66" s="2">
        <v>76.355434782608697</v>
      </c>
      <c r="U66" s="2">
        <v>71.628260869565196</v>
      </c>
      <c r="V66" s="2">
        <v>0</v>
      </c>
      <c r="W66" s="2">
        <v>4.7271739130434698</v>
      </c>
      <c r="X66" s="2">
        <v>93.336956521739097</v>
      </c>
      <c r="Y66" s="2">
        <v>93.336956521739097</v>
      </c>
      <c r="Z66" s="2">
        <v>0.80788409069526701</v>
      </c>
      <c r="AA66" s="2">
        <v>0</v>
      </c>
      <c r="AB66" s="2">
        <v>246.570652173913</v>
      </c>
      <c r="AC66" s="2">
        <v>0</v>
      </c>
      <c r="AD66" s="2">
        <v>0</v>
      </c>
      <c r="AE66" s="52">
        <v>0</v>
      </c>
      <c r="AF66" s="2">
        <v>0</v>
      </c>
      <c r="AG66" s="2">
        <v>0</v>
      </c>
      <c r="AH66" s="2">
        <v>0</v>
      </c>
      <c r="AI66" s="2">
        <v>0</v>
      </c>
      <c r="AJ66" s="2">
        <v>0</v>
      </c>
      <c r="AK66" s="2">
        <v>0</v>
      </c>
      <c r="AL66" s="2">
        <v>0</v>
      </c>
      <c r="AM66" s="2">
        <v>0</v>
      </c>
      <c r="AN66" s="2">
        <v>0</v>
      </c>
      <c r="AO66" s="2">
        <v>0</v>
      </c>
      <c r="AP66" s="2">
        <v>0</v>
      </c>
      <c r="AQ66" s="55">
        <v>0</v>
      </c>
      <c r="AR66" s="45">
        <v>0</v>
      </c>
      <c r="AS66" s="45">
        <v>0</v>
      </c>
      <c r="AT66" s="45">
        <v>0</v>
      </c>
      <c r="AU66" s="45">
        <v>0</v>
      </c>
      <c r="AV66" s="45">
        <v>0</v>
      </c>
      <c r="AW66" s="45">
        <v>0</v>
      </c>
      <c r="AX66" s="45">
        <v>0</v>
      </c>
      <c r="AY66" s="45">
        <v>0</v>
      </c>
      <c r="AZ66" s="45">
        <v>0</v>
      </c>
      <c r="BA66" s="45">
        <v>0</v>
      </c>
      <c r="BB66" s="45">
        <v>0</v>
      </c>
      <c r="BC66" s="56">
        <v>335421</v>
      </c>
      <c r="BD66" s="57">
        <v>2</v>
      </c>
    </row>
    <row r="67" spans="1:56" x14ac:dyDescent="0.2">
      <c r="A67" s="51" t="s">
        <v>181</v>
      </c>
      <c r="B67" s="51" t="s">
        <v>134</v>
      </c>
      <c r="C67" s="51" t="s">
        <v>109</v>
      </c>
      <c r="D67" s="52">
        <v>248.858695652173</v>
      </c>
      <c r="E67" s="52">
        <v>3.22216903253985</v>
      </c>
      <c r="F67" s="52">
        <v>1.58575</v>
      </c>
      <c r="G67" s="52">
        <v>5.2546851029847899</v>
      </c>
      <c r="H67" s="53">
        <v>-0.38680073698239598</v>
      </c>
      <c r="I67" s="52">
        <v>3.0892771347455699</v>
      </c>
      <c r="J67" s="52">
        <v>0.52272723302030999</v>
      </c>
      <c r="K67" s="52">
        <v>1.1194450484326399</v>
      </c>
      <c r="L67" s="54">
        <v>-0.53304788497462197</v>
      </c>
      <c r="M67" s="52">
        <v>0.407983402489626</v>
      </c>
      <c r="N67" s="52">
        <v>0.90119589430006497</v>
      </c>
      <c r="O67" s="52">
        <v>1.7982459052194799</v>
      </c>
      <c r="P67" s="52">
        <v>3.31545728535129</v>
      </c>
      <c r="Q67" s="53">
        <v>-0.45761753192698801</v>
      </c>
      <c r="R67" s="52">
        <v>801.86478260869501</v>
      </c>
      <c r="S67" s="2">
        <v>768.79347826086905</v>
      </c>
      <c r="T67" s="2">
        <v>130.08521739130401</v>
      </c>
      <c r="U67" s="2">
        <v>101.53021739130401</v>
      </c>
      <c r="V67" s="2">
        <v>24.033260869565201</v>
      </c>
      <c r="W67" s="2">
        <v>4.5217391304347796</v>
      </c>
      <c r="X67" s="2">
        <v>224.27043478260799</v>
      </c>
      <c r="Y67" s="2">
        <v>219.75413043478201</v>
      </c>
      <c r="Z67" s="2">
        <v>0.88304782703647</v>
      </c>
      <c r="AA67" s="2">
        <v>4.5163043478260798</v>
      </c>
      <c r="AB67" s="2">
        <v>447.50913043478198</v>
      </c>
      <c r="AC67" s="2">
        <v>0</v>
      </c>
      <c r="AD67" s="2">
        <v>0</v>
      </c>
      <c r="AE67" s="52">
        <v>12.016304347826001</v>
      </c>
      <c r="AF67" s="2">
        <v>12.016304347826001</v>
      </c>
      <c r="AG67" s="2">
        <v>4.9864130434782599</v>
      </c>
      <c r="AH67" s="2">
        <v>4.9864130434782599</v>
      </c>
      <c r="AI67" s="2">
        <v>0</v>
      </c>
      <c r="AJ67" s="2">
        <v>0</v>
      </c>
      <c r="AK67" s="2">
        <v>0.747282608695652</v>
      </c>
      <c r="AL67" s="2">
        <v>0.747282608695652</v>
      </c>
      <c r="AM67" s="2">
        <v>0</v>
      </c>
      <c r="AN67" s="2">
        <v>6.2826086956521703</v>
      </c>
      <c r="AO67" s="2">
        <v>0</v>
      </c>
      <c r="AP67" s="2">
        <v>0</v>
      </c>
      <c r="AQ67" s="55">
        <v>1.49854496773553</v>
      </c>
      <c r="AR67" s="45">
        <v>1.56300810134456</v>
      </c>
      <c r="AS67" s="45">
        <v>3.8331896148344198</v>
      </c>
      <c r="AT67" s="45">
        <v>4.9112600874873404</v>
      </c>
      <c r="AU67" s="45">
        <v>0</v>
      </c>
      <c r="AV67" s="45">
        <v>0</v>
      </c>
      <c r="AW67" s="45">
        <v>1.56300810134456</v>
      </c>
      <c r="AX67" s="45">
        <v>0.33320602843616598</v>
      </c>
      <c r="AY67" s="45">
        <v>0</v>
      </c>
      <c r="AZ67" s="45">
        <v>1.4039062598674199</v>
      </c>
      <c r="BA67" s="45">
        <v>0</v>
      </c>
      <c r="BB67" s="45">
        <v>0</v>
      </c>
      <c r="BC67" s="56">
        <v>335765</v>
      </c>
      <c r="BD67" s="57">
        <v>2</v>
      </c>
    </row>
    <row r="68" spans="1:56" x14ac:dyDescent="0.2">
      <c r="A68" s="51" t="s">
        <v>182</v>
      </c>
      <c r="B68" s="51" t="s">
        <v>97</v>
      </c>
      <c r="C68" s="51" t="s">
        <v>98</v>
      </c>
      <c r="D68" s="52">
        <v>103.858695652173</v>
      </c>
      <c r="E68" s="52">
        <v>2.6048173731030801</v>
      </c>
      <c r="F68" s="52">
        <v>1.29365</v>
      </c>
      <c r="G68" s="52">
        <v>4.8515667290025704</v>
      </c>
      <c r="H68" s="53">
        <v>-0.46309769222969999</v>
      </c>
      <c r="I68" s="52">
        <v>2.4738942961800099</v>
      </c>
      <c r="J68" s="52">
        <v>0.40884981684981597</v>
      </c>
      <c r="K68" s="52">
        <v>0.95095607601629395</v>
      </c>
      <c r="L68" s="54">
        <v>-0.57006445706456399</v>
      </c>
      <c r="M68" s="52">
        <v>0.32443537414965901</v>
      </c>
      <c r="N68" s="52">
        <v>0.612272108843537</v>
      </c>
      <c r="O68" s="52">
        <v>1.58369544740973</v>
      </c>
      <c r="P68" s="52">
        <v>3.2449140985415701</v>
      </c>
      <c r="Q68" s="53">
        <v>-0.51194533990236402</v>
      </c>
      <c r="R68" s="52">
        <v>270.53293478260798</v>
      </c>
      <c r="S68" s="2">
        <v>256.93543478260801</v>
      </c>
      <c r="T68" s="2">
        <v>42.462608695652101</v>
      </c>
      <c r="U68" s="2">
        <v>33.695434782608601</v>
      </c>
      <c r="V68" s="2">
        <v>2.9523913043478198</v>
      </c>
      <c r="W68" s="2">
        <v>5.8147826086956496</v>
      </c>
      <c r="X68" s="2">
        <v>63.5897826086956</v>
      </c>
      <c r="Y68" s="2">
        <v>58.759456521739097</v>
      </c>
      <c r="Z68" s="2">
        <v>0.56576347462061705</v>
      </c>
      <c r="AA68" s="2">
        <v>4.8303260869565197</v>
      </c>
      <c r="AB68" s="2">
        <v>164.48054347825999</v>
      </c>
      <c r="AC68" s="2">
        <v>0</v>
      </c>
      <c r="AD68" s="2">
        <v>0</v>
      </c>
      <c r="AE68" s="52">
        <v>0</v>
      </c>
      <c r="AF68" s="2">
        <v>0</v>
      </c>
      <c r="AG68" s="2">
        <v>0</v>
      </c>
      <c r="AH68" s="2">
        <v>0</v>
      </c>
      <c r="AI68" s="2">
        <v>0</v>
      </c>
      <c r="AJ68" s="2">
        <v>0</v>
      </c>
      <c r="AK68" s="2">
        <v>0</v>
      </c>
      <c r="AL68" s="2">
        <v>0</v>
      </c>
      <c r="AM68" s="2">
        <v>0</v>
      </c>
      <c r="AN68" s="2">
        <v>0</v>
      </c>
      <c r="AO68" s="2">
        <v>0</v>
      </c>
      <c r="AP68" s="2">
        <v>0</v>
      </c>
      <c r="AQ68" s="55">
        <v>0</v>
      </c>
      <c r="AR68" s="45">
        <v>0</v>
      </c>
      <c r="AS68" s="45">
        <v>0</v>
      </c>
      <c r="AT68" s="45">
        <v>0</v>
      </c>
      <c r="AU68" s="45">
        <v>0</v>
      </c>
      <c r="AV68" s="45">
        <v>0</v>
      </c>
      <c r="AW68" s="45">
        <v>0</v>
      </c>
      <c r="AX68" s="45">
        <v>0</v>
      </c>
      <c r="AY68" s="45">
        <v>0</v>
      </c>
      <c r="AZ68" s="45">
        <v>0</v>
      </c>
      <c r="BA68" s="45">
        <v>0</v>
      </c>
      <c r="BB68" s="45">
        <v>0</v>
      </c>
      <c r="BC68" s="56">
        <v>335613</v>
      </c>
      <c r="BD68" s="57">
        <v>2</v>
      </c>
    </row>
    <row r="69" spans="1:56" x14ac:dyDescent="0.2">
      <c r="A69" s="51" t="s">
        <v>183</v>
      </c>
      <c r="B69" s="51" t="s">
        <v>184</v>
      </c>
      <c r="C69" s="51" t="s">
        <v>98</v>
      </c>
      <c r="D69" s="52">
        <v>101.29347826086899</v>
      </c>
      <c r="E69" s="52">
        <v>2.6053578710162002</v>
      </c>
      <c r="F69" s="52">
        <v>1.21265</v>
      </c>
      <c r="G69" s="52">
        <v>4.7314602061091398</v>
      </c>
      <c r="H69" s="53">
        <v>-0.449354373169569</v>
      </c>
      <c r="I69" s="52">
        <v>2.5025034874986498</v>
      </c>
      <c r="J69" s="52">
        <v>0.21850520442107499</v>
      </c>
      <c r="K69" s="52">
        <v>0.90392417089285804</v>
      </c>
      <c r="L69" s="54">
        <v>-0.75827042637299402</v>
      </c>
      <c r="M69" s="52">
        <v>0.21850520442107499</v>
      </c>
      <c r="N69" s="52">
        <v>0.64848696212039902</v>
      </c>
      <c r="O69" s="52">
        <v>1.7383657044747201</v>
      </c>
      <c r="P69" s="52">
        <v>3.2212360132627502</v>
      </c>
      <c r="Q69" s="53">
        <v>-0.46034202482606601</v>
      </c>
      <c r="R69" s="52">
        <v>263.90576086956497</v>
      </c>
      <c r="S69" s="2">
        <v>253.48728260869501</v>
      </c>
      <c r="T69" s="2">
        <v>22.133152173913</v>
      </c>
      <c r="U69" s="2">
        <v>22.133152173913</v>
      </c>
      <c r="V69" s="2">
        <v>0</v>
      </c>
      <c r="W69" s="2">
        <v>0</v>
      </c>
      <c r="X69" s="2">
        <v>65.6875</v>
      </c>
      <c r="Y69" s="2">
        <v>55.269021739130402</v>
      </c>
      <c r="Z69" s="2">
        <v>0.54563257860285397</v>
      </c>
      <c r="AA69" s="2">
        <v>10.418478260869501</v>
      </c>
      <c r="AB69" s="2">
        <v>176.085108695652</v>
      </c>
      <c r="AC69" s="2">
        <v>0</v>
      </c>
      <c r="AD69" s="2">
        <v>0</v>
      </c>
      <c r="AE69" s="52">
        <v>0</v>
      </c>
      <c r="AF69" s="2">
        <v>0</v>
      </c>
      <c r="AG69" s="2">
        <v>0</v>
      </c>
      <c r="AH69" s="2">
        <v>0</v>
      </c>
      <c r="AI69" s="2">
        <v>0</v>
      </c>
      <c r="AJ69" s="2">
        <v>0</v>
      </c>
      <c r="AK69" s="2">
        <v>0</v>
      </c>
      <c r="AL69" s="2">
        <v>0</v>
      </c>
      <c r="AM69" s="2">
        <v>0</v>
      </c>
      <c r="AN69" s="2">
        <v>0</v>
      </c>
      <c r="AO69" s="2">
        <v>0</v>
      </c>
      <c r="AP69" s="2">
        <v>0</v>
      </c>
      <c r="AQ69" s="55">
        <v>0</v>
      </c>
      <c r="AR69" s="45">
        <v>0</v>
      </c>
      <c r="AS69" s="45">
        <v>0</v>
      </c>
      <c r="AT69" s="45">
        <v>0</v>
      </c>
      <c r="AU69" s="45">
        <v>0</v>
      </c>
      <c r="AV69" s="45">
        <v>0</v>
      </c>
      <c r="AW69" s="45">
        <v>0</v>
      </c>
      <c r="AX69" s="45">
        <v>0</v>
      </c>
      <c r="AY69" s="45">
        <v>0</v>
      </c>
      <c r="AZ69" s="45">
        <v>0</v>
      </c>
      <c r="BA69" s="45">
        <v>0</v>
      </c>
      <c r="BB69" s="45">
        <v>0</v>
      </c>
      <c r="BC69" s="56">
        <v>335323</v>
      </c>
      <c r="BD69" s="57">
        <v>2</v>
      </c>
    </row>
    <row r="70" spans="1:56" x14ac:dyDescent="0.2">
      <c r="A70" s="51" t="s">
        <v>185</v>
      </c>
      <c r="B70" s="51" t="s">
        <v>186</v>
      </c>
      <c r="C70" s="51" t="s">
        <v>78</v>
      </c>
      <c r="D70" s="52">
        <v>84.9673913043478</v>
      </c>
      <c r="E70" s="52">
        <v>3.3716924651400699</v>
      </c>
      <c r="F70" s="52">
        <v>1.46533</v>
      </c>
      <c r="G70" s="52">
        <v>5.0934142435458902</v>
      </c>
      <c r="H70" s="53">
        <v>-0.33802901081283199</v>
      </c>
      <c r="I70" s="52">
        <v>3.1373634386593299</v>
      </c>
      <c r="J70" s="52">
        <v>0.61027504157605195</v>
      </c>
      <c r="K70" s="52">
        <v>1.05017296482058</v>
      </c>
      <c r="L70" s="54">
        <v>-0.41888140142675201</v>
      </c>
      <c r="M70" s="52">
        <v>0.37594601509530501</v>
      </c>
      <c r="N70" s="52">
        <v>0.77878342074964801</v>
      </c>
      <c r="O70" s="52">
        <v>1.9826340028143701</v>
      </c>
      <c r="P70" s="52">
        <v>3.28867338314046</v>
      </c>
      <c r="Q70" s="53">
        <v>-0.397132590612846</v>
      </c>
      <c r="R70" s="52">
        <v>286.48391304347803</v>
      </c>
      <c r="S70" s="2">
        <v>266.57358695652101</v>
      </c>
      <c r="T70" s="2">
        <v>51.853478260869501</v>
      </c>
      <c r="U70" s="2">
        <v>31.943152173912999</v>
      </c>
      <c r="V70" s="2">
        <v>12.5190217391304</v>
      </c>
      <c r="W70" s="2">
        <v>7.3913043478260798</v>
      </c>
      <c r="X70" s="2">
        <v>66.171195652173907</v>
      </c>
      <c r="Y70" s="2">
        <v>66.171195652173907</v>
      </c>
      <c r="Z70" s="2">
        <v>0.77878342074964801</v>
      </c>
      <c r="AA70" s="2">
        <v>0</v>
      </c>
      <c r="AB70" s="2">
        <v>168.45923913043401</v>
      </c>
      <c r="AC70" s="2">
        <v>0</v>
      </c>
      <c r="AD70" s="2">
        <v>0</v>
      </c>
      <c r="AE70" s="52">
        <v>4.4864130434782599</v>
      </c>
      <c r="AF70" s="2">
        <v>4.4864130434782599</v>
      </c>
      <c r="AG70" s="2">
        <v>2.8423913043478199</v>
      </c>
      <c r="AH70" s="2">
        <v>2.8423913043478199</v>
      </c>
      <c r="AI70" s="2">
        <v>0</v>
      </c>
      <c r="AJ70" s="2">
        <v>0</v>
      </c>
      <c r="AK70" s="2">
        <v>1.6440217391304299</v>
      </c>
      <c r="AL70" s="2">
        <v>1.6440217391304299</v>
      </c>
      <c r="AM70" s="2">
        <v>0</v>
      </c>
      <c r="AN70" s="2">
        <v>0</v>
      </c>
      <c r="AO70" s="2">
        <v>0</v>
      </c>
      <c r="AP70" s="2">
        <v>0</v>
      </c>
      <c r="AQ70" s="55">
        <v>1.5660261673392299</v>
      </c>
      <c r="AR70" s="45">
        <v>1.68299233795057</v>
      </c>
      <c r="AS70" s="45">
        <v>5.48158272054199</v>
      </c>
      <c r="AT70" s="45">
        <v>8.8982805731649606</v>
      </c>
      <c r="AU70" s="45">
        <v>0</v>
      </c>
      <c r="AV70" s="45">
        <v>0</v>
      </c>
      <c r="AW70" s="45">
        <v>1.68299233795057</v>
      </c>
      <c r="AX70" s="45">
        <v>2.4844975565685101</v>
      </c>
      <c r="AY70" s="45">
        <v>0</v>
      </c>
      <c r="AZ70" s="45">
        <v>0</v>
      </c>
      <c r="BA70" s="45">
        <v>0</v>
      </c>
      <c r="BB70" s="45">
        <v>0</v>
      </c>
      <c r="BC70" s="56">
        <v>335003</v>
      </c>
      <c r="BD70" s="57">
        <v>2</v>
      </c>
    </row>
    <row r="71" spans="1:56" x14ac:dyDescent="0.2">
      <c r="A71" s="51" t="s">
        <v>187</v>
      </c>
      <c r="B71" s="51" t="s">
        <v>121</v>
      </c>
      <c r="C71" s="51" t="s">
        <v>78</v>
      </c>
      <c r="D71" s="52">
        <v>149.739130434782</v>
      </c>
      <c r="E71" s="52">
        <v>3.1747720673635298</v>
      </c>
      <c r="F71" s="52">
        <v>1.4081600000000001</v>
      </c>
      <c r="G71" s="52">
        <v>5.0145829745533801</v>
      </c>
      <c r="H71" s="53">
        <v>-0.36689210578945802</v>
      </c>
      <c r="I71" s="52">
        <v>2.92441492450638</v>
      </c>
      <c r="J71" s="52">
        <v>0.5706475029036</v>
      </c>
      <c r="K71" s="52">
        <v>1.01719762177338</v>
      </c>
      <c r="L71" s="54">
        <v>-0.43900035677557597</v>
      </c>
      <c r="M71" s="52">
        <v>0.39456228222996498</v>
      </c>
      <c r="N71" s="52">
        <v>0.71950638792102195</v>
      </c>
      <c r="O71" s="52">
        <v>1.8846181765389001</v>
      </c>
      <c r="P71" s="52">
        <v>3.2749243531301802</v>
      </c>
      <c r="Q71" s="53">
        <v>-0.424530775882629</v>
      </c>
      <c r="R71" s="52">
        <v>475.38760869565198</v>
      </c>
      <c r="S71" s="2">
        <v>437.899347826086</v>
      </c>
      <c r="T71" s="2">
        <v>85.448260869565203</v>
      </c>
      <c r="U71" s="2">
        <v>59.0814130434782</v>
      </c>
      <c r="V71" s="2">
        <v>20.9755434782608</v>
      </c>
      <c r="W71" s="2">
        <v>5.3913043478260798</v>
      </c>
      <c r="X71" s="2">
        <v>107.738260869565</v>
      </c>
      <c r="Y71" s="2">
        <v>96.616847826086897</v>
      </c>
      <c r="Z71" s="2">
        <v>0.64523446573751397</v>
      </c>
      <c r="AA71" s="2">
        <v>11.121413043478199</v>
      </c>
      <c r="AB71" s="2">
        <v>282.20108695652101</v>
      </c>
      <c r="AC71" s="2">
        <v>0</v>
      </c>
      <c r="AD71" s="2">
        <v>0</v>
      </c>
      <c r="AE71" s="52">
        <v>16.294239130434701</v>
      </c>
      <c r="AF71" s="2">
        <v>16.294239130434701</v>
      </c>
      <c r="AG71" s="2">
        <v>6.1746739130434696</v>
      </c>
      <c r="AH71" s="2">
        <v>6.1746739130434696</v>
      </c>
      <c r="AI71" s="2">
        <v>0</v>
      </c>
      <c r="AJ71" s="2">
        <v>0</v>
      </c>
      <c r="AK71" s="2">
        <v>0.76902173913043403</v>
      </c>
      <c r="AL71" s="2">
        <v>0.76902173913043403</v>
      </c>
      <c r="AM71" s="2">
        <v>0</v>
      </c>
      <c r="AN71" s="2">
        <v>9.3505434782608692</v>
      </c>
      <c r="AO71" s="2">
        <v>0</v>
      </c>
      <c r="AP71" s="2">
        <v>0</v>
      </c>
      <c r="AQ71" s="55">
        <v>3.4275691735302498</v>
      </c>
      <c r="AR71" s="45">
        <v>3.7210010043006698</v>
      </c>
      <c r="AS71" s="45">
        <v>7.2262136762139297</v>
      </c>
      <c r="AT71" s="45">
        <v>10.451127681220999</v>
      </c>
      <c r="AU71" s="45">
        <v>0</v>
      </c>
      <c r="AV71" s="45">
        <v>0</v>
      </c>
      <c r="AW71" s="45">
        <v>3.7210010043006698</v>
      </c>
      <c r="AX71" s="45">
        <v>0.71378703621498096</v>
      </c>
      <c r="AY71" s="45">
        <v>0</v>
      </c>
      <c r="AZ71" s="45">
        <v>3.31343283582089</v>
      </c>
      <c r="BA71" s="45">
        <v>0</v>
      </c>
      <c r="BB71" s="45">
        <v>0</v>
      </c>
      <c r="BC71" s="56">
        <v>335312</v>
      </c>
      <c r="BD71" s="57">
        <v>2</v>
      </c>
    </row>
    <row r="72" spans="1:56" x14ac:dyDescent="0.2">
      <c r="A72" s="51" t="s">
        <v>188</v>
      </c>
      <c r="B72" s="51" t="s">
        <v>124</v>
      </c>
      <c r="C72" s="51" t="s">
        <v>98</v>
      </c>
      <c r="D72" s="52">
        <v>150.423913043478</v>
      </c>
      <c r="E72" s="52">
        <v>3.32737191993641</v>
      </c>
      <c r="F72" s="52">
        <v>1.5176000000000001</v>
      </c>
      <c r="G72" s="52">
        <v>5.1641693535615598</v>
      </c>
      <c r="H72" s="53">
        <v>-0.35568109948957499</v>
      </c>
      <c r="I72" s="52">
        <v>3.2265517739720999</v>
      </c>
      <c r="J72" s="52">
        <v>0.38248789652431497</v>
      </c>
      <c r="K72" s="52">
        <v>1.0802710782956599</v>
      </c>
      <c r="L72" s="54">
        <v>-0.64593341041050201</v>
      </c>
      <c r="M72" s="52">
        <v>0.28166775056001098</v>
      </c>
      <c r="N72" s="52">
        <v>0.94605824120239901</v>
      </c>
      <c r="O72" s="52">
        <v>1.99882578220969</v>
      </c>
      <c r="P72" s="52">
        <v>3.3006355296417702</v>
      </c>
      <c r="Q72" s="53">
        <v>-0.39441184454963502</v>
      </c>
      <c r="R72" s="52">
        <v>500.51630434782601</v>
      </c>
      <c r="S72" s="2">
        <v>485.35054347826002</v>
      </c>
      <c r="T72" s="2">
        <v>57.535326086956502</v>
      </c>
      <c r="U72" s="2">
        <v>42.369565217391298</v>
      </c>
      <c r="V72" s="2">
        <v>10.782608695652099</v>
      </c>
      <c r="W72" s="2">
        <v>4.3831521739130404</v>
      </c>
      <c r="X72" s="2">
        <v>142.309782608695</v>
      </c>
      <c r="Y72" s="2">
        <v>142.309782608695</v>
      </c>
      <c r="Z72" s="2">
        <v>0.94605824120239901</v>
      </c>
      <c r="AA72" s="2">
        <v>0</v>
      </c>
      <c r="AB72" s="2">
        <v>287.55706521739103</v>
      </c>
      <c r="AC72" s="2">
        <v>13.1141304347826</v>
      </c>
      <c r="AD72" s="2">
        <v>0</v>
      </c>
      <c r="AE72" s="52">
        <v>0</v>
      </c>
      <c r="AF72" s="2">
        <v>0</v>
      </c>
      <c r="AG72" s="2">
        <v>0</v>
      </c>
      <c r="AH72" s="2">
        <v>0</v>
      </c>
      <c r="AI72" s="2">
        <v>0</v>
      </c>
      <c r="AJ72" s="2">
        <v>0</v>
      </c>
      <c r="AK72" s="2">
        <v>0</v>
      </c>
      <c r="AL72" s="2">
        <v>0</v>
      </c>
      <c r="AM72" s="2">
        <v>0</v>
      </c>
      <c r="AN72" s="2">
        <v>0</v>
      </c>
      <c r="AO72" s="2">
        <v>0</v>
      </c>
      <c r="AP72" s="2">
        <v>0</v>
      </c>
      <c r="AQ72" s="55">
        <v>0</v>
      </c>
      <c r="AR72" s="45">
        <v>0</v>
      </c>
      <c r="AS72" s="45">
        <v>0</v>
      </c>
      <c r="AT72" s="45">
        <v>0</v>
      </c>
      <c r="AU72" s="45">
        <v>0</v>
      </c>
      <c r="AV72" s="45">
        <v>0</v>
      </c>
      <c r="AW72" s="45">
        <v>0</v>
      </c>
      <c r="AX72" s="45">
        <v>0</v>
      </c>
      <c r="AY72" s="45">
        <v>0</v>
      </c>
      <c r="AZ72" s="45">
        <v>0</v>
      </c>
      <c r="BA72" s="45">
        <v>0</v>
      </c>
      <c r="BB72" s="45">
        <v>0</v>
      </c>
      <c r="BC72" s="56">
        <v>335827</v>
      </c>
      <c r="BD72" s="57">
        <v>2</v>
      </c>
    </row>
    <row r="73" spans="1:56" x14ac:dyDescent="0.2">
      <c r="A73" s="51" t="s">
        <v>189</v>
      </c>
      <c r="B73" s="51" t="s">
        <v>190</v>
      </c>
      <c r="C73" s="51" t="s">
        <v>58</v>
      </c>
      <c r="D73" s="52">
        <v>225.119565217391</v>
      </c>
      <c r="E73" s="52">
        <v>3.08782772439766</v>
      </c>
      <c r="F73" s="52">
        <v>1.44302</v>
      </c>
      <c r="G73" s="52">
        <v>5.0628374550116204</v>
      </c>
      <c r="H73" s="53">
        <v>-0.39009937572831399</v>
      </c>
      <c r="I73" s="52">
        <v>2.9835594611559002</v>
      </c>
      <c r="J73" s="52">
        <v>0.42433972285258997</v>
      </c>
      <c r="K73" s="52">
        <v>1.03731181618242</v>
      </c>
      <c r="L73" s="54">
        <v>-0.59092365840941496</v>
      </c>
      <c r="M73" s="52">
        <v>0.320071459610834</v>
      </c>
      <c r="N73" s="52">
        <v>0.77753367775578197</v>
      </c>
      <c r="O73" s="52">
        <v>1.88595432378929</v>
      </c>
      <c r="P73" s="52">
        <v>3.2833950669635201</v>
      </c>
      <c r="Q73" s="53">
        <v>-0.42560846766045102</v>
      </c>
      <c r="R73" s="52">
        <v>695.13043478260795</v>
      </c>
      <c r="S73" s="2">
        <v>671.65760869565202</v>
      </c>
      <c r="T73" s="2">
        <v>95.527173913043399</v>
      </c>
      <c r="U73" s="2">
        <v>72.054347826086897</v>
      </c>
      <c r="V73" s="2">
        <v>18.570652173913</v>
      </c>
      <c r="W73" s="2">
        <v>4.9021739130434696</v>
      </c>
      <c r="X73" s="2">
        <v>175.03804347825999</v>
      </c>
      <c r="Y73" s="2">
        <v>175.03804347825999</v>
      </c>
      <c r="Z73" s="2">
        <v>0.77753367775578197</v>
      </c>
      <c r="AA73" s="2">
        <v>0</v>
      </c>
      <c r="AB73" s="2">
        <v>424.56521739130397</v>
      </c>
      <c r="AC73" s="2">
        <v>0</v>
      </c>
      <c r="AD73" s="2">
        <v>0</v>
      </c>
      <c r="AE73" s="52">
        <v>0</v>
      </c>
      <c r="AF73" s="2">
        <v>0</v>
      </c>
      <c r="AG73" s="2">
        <v>0</v>
      </c>
      <c r="AH73" s="2">
        <v>0</v>
      </c>
      <c r="AI73" s="2">
        <v>0</v>
      </c>
      <c r="AJ73" s="2">
        <v>0</v>
      </c>
      <c r="AK73" s="2">
        <v>0</v>
      </c>
      <c r="AL73" s="2">
        <v>0</v>
      </c>
      <c r="AM73" s="2">
        <v>0</v>
      </c>
      <c r="AN73" s="2">
        <v>0</v>
      </c>
      <c r="AO73" s="2">
        <v>0</v>
      </c>
      <c r="AP73" s="2">
        <v>0</v>
      </c>
      <c r="AQ73" s="55">
        <v>0</v>
      </c>
      <c r="AR73" s="45">
        <v>0</v>
      </c>
      <c r="AS73" s="45">
        <v>0</v>
      </c>
      <c r="AT73" s="45">
        <v>0</v>
      </c>
      <c r="AU73" s="45">
        <v>0</v>
      </c>
      <c r="AV73" s="45">
        <v>0</v>
      </c>
      <c r="AW73" s="45">
        <v>0</v>
      </c>
      <c r="AX73" s="45">
        <v>0</v>
      </c>
      <c r="AY73" s="45">
        <v>0</v>
      </c>
      <c r="AZ73" s="45">
        <v>0</v>
      </c>
      <c r="BA73" s="45">
        <v>0</v>
      </c>
      <c r="BB73" s="45">
        <v>0</v>
      </c>
      <c r="BC73" s="56">
        <v>335565</v>
      </c>
      <c r="BD73" s="57">
        <v>2</v>
      </c>
    </row>
    <row r="74" spans="1:56" x14ac:dyDescent="0.2">
      <c r="A74" s="51" t="s">
        <v>191</v>
      </c>
      <c r="B74" s="51" t="s">
        <v>192</v>
      </c>
      <c r="C74" s="51" t="s">
        <v>98</v>
      </c>
      <c r="D74" s="52">
        <v>107.673913043478</v>
      </c>
      <c r="E74" s="52">
        <v>2.93188471633353</v>
      </c>
      <c r="F74" s="52">
        <v>1.4437500000000001</v>
      </c>
      <c r="G74" s="52">
        <v>5.0638416541334603</v>
      </c>
      <c r="H74" s="53">
        <v>-0.42101571956928602</v>
      </c>
      <c r="I74" s="52">
        <v>2.7119170199878799</v>
      </c>
      <c r="J74" s="52">
        <v>0.434029880880274</v>
      </c>
      <c r="K74" s="52">
        <v>1.0377327850774101</v>
      </c>
      <c r="L74" s="54">
        <v>-0.58175178897533297</v>
      </c>
      <c r="M74" s="52">
        <v>0.214062184534625</v>
      </c>
      <c r="N74" s="52">
        <v>1.0336917019987799</v>
      </c>
      <c r="O74" s="52">
        <v>1.46416313345447</v>
      </c>
      <c r="P74" s="52">
        <v>3.2835694968128699</v>
      </c>
      <c r="Q74" s="53">
        <v>-0.55409406291670404</v>
      </c>
      <c r="R74" s="52">
        <v>315.6875</v>
      </c>
      <c r="S74" s="2">
        <v>292.00271739130397</v>
      </c>
      <c r="T74" s="2">
        <v>46.7336956521739</v>
      </c>
      <c r="U74" s="2">
        <v>23.048913043478201</v>
      </c>
      <c r="V74" s="2">
        <v>18.470108695652101</v>
      </c>
      <c r="W74" s="2">
        <v>5.2146739130434696</v>
      </c>
      <c r="X74" s="2">
        <v>111.301630434782</v>
      </c>
      <c r="Y74" s="2">
        <v>111.301630434782</v>
      </c>
      <c r="Z74" s="2">
        <v>1.0336917019987799</v>
      </c>
      <c r="AA74" s="2">
        <v>0</v>
      </c>
      <c r="AB74" s="2">
        <v>144.445652173913</v>
      </c>
      <c r="AC74" s="2">
        <v>13.2065217391304</v>
      </c>
      <c r="AD74" s="2">
        <v>0</v>
      </c>
      <c r="AE74" s="52">
        <v>1.22282608695652</v>
      </c>
      <c r="AF74" s="2">
        <v>1.22282608695652</v>
      </c>
      <c r="AG74" s="2">
        <v>0</v>
      </c>
      <c r="AH74" s="2">
        <v>0</v>
      </c>
      <c r="AI74" s="2">
        <v>0</v>
      </c>
      <c r="AJ74" s="2">
        <v>0</v>
      </c>
      <c r="AK74" s="2">
        <v>1.22282608695652</v>
      </c>
      <c r="AL74" s="2">
        <v>1.22282608695652</v>
      </c>
      <c r="AM74" s="2">
        <v>0</v>
      </c>
      <c r="AN74" s="2">
        <v>0</v>
      </c>
      <c r="AO74" s="2">
        <v>0</v>
      </c>
      <c r="AP74" s="2">
        <v>0</v>
      </c>
      <c r="AQ74" s="55">
        <v>0.38735334372014102</v>
      </c>
      <c r="AR74" s="45">
        <v>0.41877216002680101</v>
      </c>
      <c r="AS74" s="45">
        <v>0</v>
      </c>
      <c r="AT74" s="45">
        <v>0</v>
      </c>
      <c r="AU74" s="45">
        <v>0</v>
      </c>
      <c r="AV74" s="45">
        <v>0</v>
      </c>
      <c r="AW74" s="45">
        <v>0.41877216002680101</v>
      </c>
      <c r="AX74" s="45">
        <v>1.098659635245</v>
      </c>
      <c r="AY74" s="45">
        <v>0</v>
      </c>
      <c r="AZ74" s="45">
        <v>0</v>
      </c>
      <c r="BA74" s="45">
        <v>0</v>
      </c>
      <c r="BB74" s="45">
        <v>0</v>
      </c>
      <c r="BC74" s="56">
        <v>335458</v>
      </c>
      <c r="BD74" s="57">
        <v>2</v>
      </c>
    </row>
    <row r="75" spans="1:56" x14ac:dyDescent="0.2">
      <c r="A75" s="51" t="s">
        <v>193</v>
      </c>
      <c r="B75" s="51" t="s">
        <v>194</v>
      </c>
      <c r="C75" s="51" t="s">
        <v>78</v>
      </c>
      <c r="D75" s="52">
        <v>155.239130434782</v>
      </c>
      <c r="E75" s="52">
        <v>3.2867392522055701</v>
      </c>
      <c r="F75" s="52">
        <v>1.5918000000000001</v>
      </c>
      <c r="G75" s="52">
        <v>5.26263115631376</v>
      </c>
      <c r="H75" s="53">
        <v>-0.375457037633664</v>
      </c>
      <c r="I75" s="52">
        <v>3.14177426130794</v>
      </c>
      <c r="J75" s="52">
        <v>0.45263128413387399</v>
      </c>
      <c r="K75" s="52">
        <v>1.1229191516997199</v>
      </c>
      <c r="L75" s="54">
        <v>-0.59691551840687496</v>
      </c>
      <c r="M75" s="52">
        <v>0.31198011482985499</v>
      </c>
      <c r="N75" s="52">
        <v>0.791504691219717</v>
      </c>
      <c r="O75" s="52">
        <v>2.0426032768519802</v>
      </c>
      <c r="P75" s="52">
        <v>3.3167340302856898</v>
      </c>
      <c r="Q75" s="53">
        <v>-0.38415222378381703</v>
      </c>
      <c r="R75" s="52">
        <v>510.23054347826002</v>
      </c>
      <c r="S75" s="2">
        <v>487.72630434782599</v>
      </c>
      <c r="T75" s="2">
        <v>70.266086956521704</v>
      </c>
      <c r="U75" s="2">
        <v>48.431521739130403</v>
      </c>
      <c r="V75" s="2">
        <v>17.3780434782608</v>
      </c>
      <c r="W75" s="2">
        <v>4.4565217391304301</v>
      </c>
      <c r="X75" s="2">
        <v>122.8725</v>
      </c>
      <c r="Y75" s="2">
        <v>122.20282608695599</v>
      </c>
      <c r="Z75" s="2">
        <v>0.78719086962610196</v>
      </c>
      <c r="AA75" s="2">
        <v>0.66967391304347801</v>
      </c>
      <c r="AB75" s="2">
        <v>317.09195652173901</v>
      </c>
      <c r="AC75" s="2">
        <v>0</v>
      </c>
      <c r="AD75" s="2">
        <v>0</v>
      </c>
      <c r="AE75" s="52">
        <v>22.925108695652099</v>
      </c>
      <c r="AF75" s="2">
        <v>22.255434782608599</v>
      </c>
      <c r="AG75" s="2">
        <v>4.13521739130434</v>
      </c>
      <c r="AH75" s="2">
        <v>4.13521739130434</v>
      </c>
      <c r="AI75" s="2">
        <v>0</v>
      </c>
      <c r="AJ75" s="2">
        <v>0</v>
      </c>
      <c r="AK75" s="2">
        <v>10.809021739130401</v>
      </c>
      <c r="AL75" s="2">
        <v>10.139347826086899</v>
      </c>
      <c r="AM75" s="2">
        <v>0.66967391304347801</v>
      </c>
      <c r="AN75" s="2">
        <v>7.9808695652173904</v>
      </c>
      <c r="AO75" s="2">
        <v>0</v>
      </c>
      <c r="AP75" s="2">
        <v>0</v>
      </c>
      <c r="AQ75" s="55">
        <v>4.4930882693479699</v>
      </c>
      <c r="AR75" s="45">
        <v>4.5630991365880904</v>
      </c>
      <c r="AS75" s="45">
        <v>5.8850827908818601</v>
      </c>
      <c r="AT75" s="45">
        <v>8.5382768139686203</v>
      </c>
      <c r="AU75" s="45">
        <v>0</v>
      </c>
      <c r="AV75" s="45">
        <v>0</v>
      </c>
      <c r="AW75" s="45">
        <v>4.5630991365880904</v>
      </c>
      <c r="AX75" s="45">
        <v>8.7969413327883998</v>
      </c>
      <c r="AY75" s="45">
        <v>100</v>
      </c>
      <c r="AZ75" s="45">
        <v>2.5168943585834</v>
      </c>
      <c r="BA75" s="45">
        <v>0</v>
      </c>
      <c r="BB75" s="45">
        <v>0</v>
      </c>
      <c r="BC75" s="56">
        <v>335809</v>
      </c>
      <c r="BD75" s="57">
        <v>2</v>
      </c>
    </row>
    <row r="76" spans="1:56" x14ac:dyDescent="0.2">
      <c r="A76" s="51" t="s">
        <v>195</v>
      </c>
      <c r="B76" s="51" t="s">
        <v>194</v>
      </c>
      <c r="C76" s="51" t="s">
        <v>78</v>
      </c>
      <c r="D76" s="52">
        <v>16.086956521739101</v>
      </c>
      <c r="E76" s="52">
        <v>5.6847905405405399</v>
      </c>
      <c r="F76" s="52">
        <v>1.4028700000000001</v>
      </c>
      <c r="G76" s="52">
        <v>5.0072077821326797</v>
      </c>
      <c r="H76" s="53">
        <v>0.135321478135115</v>
      </c>
      <c r="I76" s="52">
        <v>5.3756689189189197</v>
      </c>
      <c r="J76" s="52">
        <v>2.0019797297297299</v>
      </c>
      <c r="K76" s="52">
        <v>1.01414329448938</v>
      </c>
      <c r="L76" s="54">
        <v>0.97406001756163196</v>
      </c>
      <c r="M76" s="52">
        <v>1.6928581081081</v>
      </c>
      <c r="N76" s="52">
        <v>0</v>
      </c>
      <c r="O76" s="52">
        <v>3.68281081081081</v>
      </c>
      <c r="P76" s="52">
        <v>3.2736140363391399</v>
      </c>
      <c r="Q76" s="53">
        <v>0.12499847872392</v>
      </c>
      <c r="R76" s="52">
        <v>91.450978260869505</v>
      </c>
      <c r="S76" s="2">
        <v>86.478152173913003</v>
      </c>
      <c r="T76" s="2">
        <v>32.205760869565196</v>
      </c>
      <c r="U76" s="2">
        <v>27.232934782608599</v>
      </c>
      <c r="V76" s="2">
        <v>0</v>
      </c>
      <c r="W76" s="2">
        <v>4.9728260869565197</v>
      </c>
      <c r="X76" s="2">
        <v>0</v>
      </c>
      <c r="Y76" s="2">
        <v>0</v>
      </c>
      <c r="Z76" s="2">
        <v>0</v>
      </c>
      <c r="AA76" s="2">
        <v>0</v>
      </c>
      <c r="AB76" s="2">
        <v>59.245217391304301</v>
      </c>
      <c r="AC76" s="2">
        <v>0</v>
      </c>
      <c r="AD76" s="2">
        <v>0</v>
      </c>
      <c r="AE76" s="52">
        <v>6.1616304347825999</v>
      </c>
      <c r="AF76" s="2">
        <v>6.1616304347825999</v>
      </c>
      <c r="AG76" s="2">
        <v>3.01021739130434</v>
      </c>
      <c r="AH76" s="2">
        <v>3.01021739130434</v>
      </c>
      <c r="AI76" s="2">
        <v>0</v>
      </c>
      <c r="AJ76" s="2">
        <v>0</v>
      </c>
      <c r="AK76" s="2">
        <v>0</v>
      </c>
      <c r="AL76" s="2">
        <v>0</v>
      </c>
      <c r="AM76" s="2">
        <v>0</v>
      </c>
      <c r="AN76" s="2">
        <v>3.1514130434782599</v>
      </c>
      <c r="AO76" s="2">
        <v>0</v>
      </c>
      <c r="AP76" s="2">
        <v>0</v>
      </c>
      <c r="AQ76" s="55">
        <v>6.7376320646960997</v>
      </c>
      <c r="AR76" s="45">
        <v>7.1250718012465999</v>
      </c>
      <c r="AS76" s="45">
        <v>9.3468289834724398</v>
      </c>
      <c r="AT76" s="45">
        <v>11.053591599046801</v>
      </c>
      <c r="AU76" s="45">
        <v>0</v>
      </c>
      <c r="AV76" s="45">
        <v>0</v>
      </c>
      <c r="AW76" s="45">
        <v>7.1250718012465999</v>
      </c>
      <c r="AX76" s="45">
        <v>0</v>
      </c>
      <c r="AY76" s="45">
        <v>0</v>
      </c>
      <c r="AZ76" s="45">
        <v>5.3192699465742903</v>
      </c>
      <c r="BA76" s="45">
        <v>0</v>
      </c>
      <c r="BB76" s="45">
        <v>0</v>
      </c>
      <c r="BC76" s="56">
        <v>335844</v>
      </c>
      <c r="BD76" s="57">
        <v>2</v>
      </c>
    </row>
    <row r="77" spans="1:56" x14ac:dyDescent="0.2">
      <c r="A77" s="51" t="s">
        <v>196</v>
      </c>
      <c r="B77" s="51" t="s">
        <v>197</v>
      </c>
      <c r="C77" s="51" t="s">
        <v>78</v>
      </c>
      <c r="D77" s="52">
        <v>278.59782608695599</v>
      </c>
      <c r="E77" s="52">
        <v>2.63566267410557</v>
      </c>
      <c r="F77" s="52">
        <v>1.3028200000000001</v>
      </c>
      <c r="G77" s="52">
        <v>4.86489704716739</v>
      </c>
      <c r="H77" s="53">
        <v>-0.45822847872182498</v>
      </c>
      <c r="I77" s="52">
        <v>2.3022706878389401</v>
      </c>
      <c r="J77" s="52">
        <v>0.58410401466973505</v>
      </c>
      <c r="K77" s="52">
        <v>0.95627092308283701</v>
      </c>
      <c r="L77" s="54">
        <v>-0.38918563707166298</v>
      </c>
      <c r="M77" s="52">
        <v>0.25071202840310503</v>
      </c>
      <c r="N77" s="52">
        <v>0.38267137450743199</v>
      </c>
      <c r="O77" s="52">
        <v>1.6688872849284</v>
      </c>
      <c r="P77" s="52">
        <v>3.2474551512271201</v>
      </c>
      <c r="Q77" s="53">
        <v>-0.486093815861388</v>
      </c>
      <c r="R77" s="52">
        <v>734.28989130434695</v>
      </c>
      <c r="S77" s="2">
        <v>641.40760869565202</v>
      </c>
      <c r="T77" s="2">
        <v>162.73010869565201</v>
      </c>
      <c r="U77" s="2">
        <v>69.847826086956502</v>
      </c>
      <c r="V77" s="2">
        <v>89.414891304347805</v>
      </c>
      <c r="W77" s="2">
        <v>3.4673913043478199</v>
      </c>
      <c r="X77" s="2">
        <v>106.611413043478</v>
      </c>
      <c r="Y77" s="2">
        <v>106.611413043478</v>
      </c>
      <c r="Z77" s="2">
        <v>0.38267137450743199</v>
      </c>
      <c r="AA77" s="2">
        <v>0</v>
      </c>
      <c r="AB77" s="2">
        <v>464.94836956521698</v>
      </c>
      <c r="AC77" s="2">
        <v>0</v>
      </c>
      <c r="AD77" s="2">
        <v>0</v>
      </c>
      <c r="AE77" s="52">
        <v>0</v>
      </c>
      <c r="AF77" s="2">
        <v>0</v>
      </c>
      <c r="AG77" s="2">
        <v>0</v>
      </c>
      <c r="AH77" s="2">
        <v>0</v>
      </c>
      <c r="AI77" s="2">
        <v>0</v>
      </c>
      <c r="AJ77" s="2">
        <v>0</v>
      </c>
      <c r="AK77" s="2">
        <v>0</v>
      </c>
      <c r="AL77" s="2">
        <v>0</v>
      </c>
      <c r="AM77" s="2">
        <v>0</v>
      </c>
      <c r="AN77" s="2">
        <v>0</v>
      </c>
      <c r="AO77" s="2">
        <v>0</v>
      </c>
      <c r="AP77" s="2">
        <v>0</v>
      </c>
      <c r="AQ77" s="55">
        <v>0</v>
      </c>
      <c r="AR77" s="45">
        <v>0</v>
      </c>
      <c r="AS77" s="45">
        <v>0</v>
      </c>
      <c r="AT77" s="45">
        <v>0</v>
      </c>
      <c r="AU77" s="45">
        <v>0</v>
      </c>
      <c r="AV77" s="45">
        <v>0</v>
      </c>
      <c r="AW77" s="45">
        <v>0</v>
      </c>
      <c r="AX77" s="45">
        <v>0</v>
      </c>
      <c r="AY77" s="45">
        <v>0</v>
      </c>
      <c r="AZ77" s="45">
        <v>0</v>
      </c>
      <c r="BA77" s="45">
        <v>0</v>
      </c>
      <c r="BB77" s="45">
        <v>0</v>
      </c>
      <c r="BC77" s="56">
        <v>335296</v>
      </c>
      <c r="BD77" s="57">
        <v>2</v>
      </c>
    </row>
    <row r="78" spans="1:56" x14ac:dyDescent="0.2">
      <c r="A78" s="51" t="s">
        <v>198</v>
      </c>
      <c r="B78" s="51" t="s">
        <v>74</v>
      </c>
      <c r="C78" s="51" t="s">
        <v>78</v>
      </c>
      <c r="D78" s="52">
        <v>77.423913043478194</v>
      </c>
      <c r="E78" s="52">
        <v>4.2244840657026499</v>
      </c>
      <c r="F78" s="52">
        <v>1.4336</v>
      </c>
      <c r="G78" s="52">
        <v>5.0498563091160804</v>
      </c>
      <c r="H78" s="53">
        <v>-0.16344469879736101</v>
      </c>
      <c r="I78" s="52">
        <v>3.9195563666994202</v>
      </c>
      <c r="J78" s="52">
        <v>0.84925593148954104</v>
      </c>
      <c r="K78" s="52">
        <v>1.0318787115763399</v>
      </c>
      <c r="L78" s="54">
        <v>-0.17698085834896399</v>
      </c>
      <c r="M78" s="52">
        <v>0.54432823248631101</v>
      </c>
      <c r="N78" s="52">
        <v>0.74441948617155596</v>
      </c>
      <c r="O78" s="52">
        <v>2.6308086480415498</v>
      </c>
      <c r="P78" s="52">
        <v>3.2811335318435302</v>
      </c>
      <c r="Q78" s="53">
        <v>-0.19820128546752</v>
      </c>
      <c r="R78" s="52">
        <v>327.07608695652101</v>
      </c>
      <c r="S78" s="2">
        <v>303.46739130434702</v>
      </c>
      <c r="T78" s="2">
        <v>65.752717391304301</v>
      </c>
      <c r="U78" s="2">
        <v>42.144021739130402</v>
      </c>
      <c r="V78" s="2">
        <v>19.2880434782608</v>
      </c>
      <c r="W78" s="2">
        <v>4.3206521739130404</v>
      </c>
      <c r="X78" s="2">
        <v>57.635869565217298</v>
      </c>
      <c r="Y78" s="2">
        <v>57.635869565217298</v>
      </c>
      <c r="Z78" s="2">
        <v>0.74441948617155596</v>
      </c>
      <c r="AA78" s="2">
        <v>0</v>
      </c>
      <c r="AB78" s="2">
        <v>203.6875</v>
      </c>
      <c r="AC78" s="2">
        <v>0</v>
      </c>
      <c r="AD78" s="2">
        <v>0</v>
      </c>
      <c r="AE78" s="52">
        <v>33.4375</v>
      </c>
      <c r="AF78" s="2">
        <v>33.4375</v>
      </c>
      <c r="AG78" s="2">
        <v>6.1114130434782599</v>
      </c>
      <c r="AH78" s="2">
        <v>6.1114130434782599</v>
      </c>
      <c r="AI78" s="2">
        <v>0</v>
      </c>
      <c r="AJ78" s="2">
        <v>0</v>
      </c>
      <c r="AK78" s="2">
        <v>24.456521739130402</v>
      </c>
      <c r="AL78" s="2">
        <v>24.456521739130402</v>
      </c>
      <c r="AM78" s="2">
        <v>0</v>
      </c>
      <c r="AN78" s="2">
        <v>2.8695652173913002</v>
      </c>
      <c r="AO78" s="2">
        <v>0</v>
      </c>
      <c r="AP78" s="2">
        <v>0</v>
      </c>
      <c r="AQ78" s="55">
        <v>10.223156425509201</v>
      </c>
      <c r="AR78" s="45">
        <v>11.018482037322199</v>
      </c>
      <c r="AS78" s="45">
        <v>9.2945406455345694</v>
      </c>
      <c r="AT78" s="45">
        <v>14.5012573344509</v>
      </c>
      <c r="AU78" s="45">
        <v>0</v>
      </c>
      <c r="AV78" s="45">
        <v>0</v>
      </c>
      <c r="AW78" s="45">
        <v>11.018482037322199</v>
      </c>
      <c r="AX78" s="45">
        <v>42.4328147100424</v>
      </c>
      <c r="AY78" s="45">
        <v>0</v>
      </c>
      <c r="AZ78" s="45">
        <v>1.40880771642408</v>
      </c>
      <c r="BA78" s="45">
        <v>0</v>
      </c>
      <c r="BB78" s="45">
        <v>0</v>
      </c>
      <c r="BC78" s="56">
        <v>335797</v>
      </c>
      <c r="BD78" s="57">
        <v>2</v>
      </c>
    </row>
    <row r="79" spans="1:56" x14ac:dyDescent="0.2">
      <c r="A79" s="51" t="s">
        <v>199</v>
      </c>
      <c r="B79" s="51" t="s">
        <v>200</v>
      </c>
      <c r="C79" s="51" t="s">
        <v>78</v>
      </c>
      <c r="D79" s="52">
        <v>282.06521739130397</v>
      </c>
      <c r="E79" s="52">
        <v>2.7294273603082799</v>
      </c>
      <c r="F79" s="52">
        <v>1.50258</v>
      </c>
      <c r="G79" s="52">
        <v>5.1439606148767902</v>
      </c>
      <c r="H79" s="53">
        <v>-0.46939186267979199</v>
      </c>
      <c r="I79" s="52">
        <v>2.5597522157996102</v>
      </c>
      <c r="J79" s="52">
        <v>0.49091483622350601</v>
      </c>
      <c r="K79" s="52">
        <v>1.07162705674931</v>
      </c>
      <c r="L79" s="54">
        <v>-0.54189768433744701</v>
      </c>
      <c r="M79" s="52">
        <v>0.32123969171483602</v>
      </c>
      <c r="N79" s="52">
        <v>0.69907437379576098</v>
      </c>
      <c r="O79" s="52">
        <v>1.53943815028901</v>
      </c>
      <c r="P79" s="52">
        <v>3.2972538719661602</v>
      </c>
      <c r="Q79" s="53">
        <v>-0.53311506785158602</v>
      </c>
      <c r="R79" s="52">
        <v>769.87652173913</v>
      </c>
      <c r="S79" s="2">
        <v>722.01706521739095</v>
      </c>
      <c r="T79" s="2">
        <v>138.47</v>
      </c>
      <c r="U79" s="2">
        <v>90.610543478260794</v>
      </c>
      <c r="V79" s="2">
        <v>43.250760869565198</v>
      </c>
      <c r="W79" s="2">
        <v>4.6086956521739104</v>
      </c>
      <c r="X79" s="2">
        <v>197.184565217391</v>
      </c>
      <c r="Y79" s="2">
        <v>197.184565217391</v>
      </c>
      <c r="Z79" s="2">
        <v>0.69907437379576098</v>
      </c>
      <c r="AA79" s="2">
        <v>0</v>
      </c>
      <c r="AB79" s="2">
        <v>434.221956521739</v>
      </c>
      <c r="AC79" s="2">
        <v>0</v>
      </c>
      <c r="AD79" s="2">
        <v>0</v>
      </c>
      <c r="AE79" s="52">
        <v>24.756847826086901</v>
      </c>
      <c r="AF79" s="2">
        <v>24.756847826086901</v>
      </c>
      <c r="AG79" s="2">
        <v>8.4168478260869506</v>
      </c>
      <c r="AH79" s="2">
        <v>8.4168478260869506</v>
      </c>
      <c r="AI79" s="2">
        <v>0</v>
      </c>
      <c r="AJ79" s="2">
        <v>0</v>
      </c>
      <c r="AK79" s="2">
        <v>1.1819565217391299</v>
      </c>
      <c r="AL79" s="2">
        <v>1.1819565217391299</v>
      </c>
      <c r="AM79" s="2">
        <v>0</v>
      </c>
      <c r="AN79" s="2">
        <v>15.158043478260799</v>
      </c>
      <c r="AO79" s="2">
        <v>0</v>
      </c>
      <c r="AP79" s="2">
        <v>0</v>
      </c>
      <c r="AQ79" s="55">
        <v>3.2156907149424199</v>
      </c>
      <c r="AR79" s="45">
        <v>3.42884524739494</v>
      </c>
      <c r="AS79" s="45">
        <v>6.0784630794301702</v>
      </c>
      <c r="AT79" s="45">
        <v>9.2890380114608906</v>
      </c>
      <c r="AU79" s="45">
        <v>0</v>
      </c>
      <c r="AV79" s="45">
        <v>0</v>
      </c>
      <c r="AW79" s="45">
        <v>3.42884524739494</v>
      </c>
      <c r="AX79" s="45">
        <v>0.599416349061627</v>
      </c>
      <c r="AY79" s="45">
        <v>0</v>
      </c>
      <c r="AZ79" s="45">
        <v>3.4908514529485699</v>
      </c>
      <c r="BA79" s="45">
        <v>0</v>
      </c>
      <c r="BB79" s="45">
        <v>0</v>
      </c>
      <c r="BC79" s="56">
        <v>335261</v>
      </c>
      <c r="BD79" s="57">
        <v>2</v>
      </c>
    </row>
    <row r="80" spans="1:56" x14ac:dyDescent="0.2">
      <c r="A80" s="51" t="s">
        <v>201</v>
      </c>
      <c r="B80" s="51" t="s">
        <v>111</v>
      </c>
      <c r="C80" s="51" t="s">
        <v>57</v>
      </c>
      <c r="D80" s="52">
        <v>131.59782608695599</v>
      </c>
      <c r="E80" s="52">
        <v>3.4390212273891101</v>
      </c>
      <c r="F80" s="52">
        <v>1.4520599999999999</v>
      </c>
      <c r="G80" s="52">
        <v>5.0752552349936302</v>
      </c>
      <c r="H80" s="53">
        <v>-0.32239442783542499</v>
      </c>
      <c r="I80" s="52">
        <v>3.2574733625175498</v>
      </c>
      <c r="J80" s="52">
        <v>0.34967374246303701</v>
      </c>
      <c r="K80" s="52">
        <v>1.0425242275529301</v>
      </c>
      <c r="L80" s="54">
        <v>-0.66458933689837696</v>
      </c>
      <c r="M80" s="52">
        <v>0.20975468737094199</v>
      </c>
      <c r="N80" s="52">
        <v>0.98244651854299103</v>
      </c>
      <c r="O80" s="52">
        <v>2.1069009663830802</v>
      </c>
      <c r="P80" s="52">
        <v>3.2855468537639201</v>
      </c>
      <c r="Q80" s="53">
        <v>-0.35873659388864998</v>
      </c>
      <c r="R80" s="52">
        <v>452.56771739130397</v>
      </c>
      <c r="S80" s="2">
        <v>428.67641304347802</v>
      </c>
      <c r="T80" s="2">
        <v>46.016304347826001</v>
      </c>
      <c r="U80" s="2">
        <v>27.603260869565201</v>
      </c>
      <c r="V80" s="2">
        <v>13.1086956521739</v>
      </c>
      <c r="W80" s="2">
        <v>5.3043478260869499</v>
      </c>
      <c r="X80" s="2">
        <v>129.28782608695599</v>
      </c>
      <c r="Y80" s="2">
        <v>123.809565217391</v>
      </c>
      <c r="Z80" s="2">
        <v>0.940817708763525</v>
      </c>
      <c r="AA80" s="2">
        <v>5.4782608695652097</v>
      </c>
      <c r="AB80" s="2">
        <v>258.56793478260801</v>
      </c>
      <c r="AC80" s="2">
        <v>18.695652173913</v>
      </c>
      <c r="AD80" s="2">
        <v>0</v>
      </c>
      <c r="AE80" s="52">
        <v>53.978260869565197</v>
      </c>
      <c r="AF80" s="2">
        <v>53.978260869565197</v>
      </c>
      <c r="AG80" s="2">
        <v>2.4891304347826</v>
      </c>
      <c r="AH80" s="2">
        <v>2.4891304347826</v>
      </c>
      <c r="AI80" s="2">
        <v>0</v>
      </c>
      <c r="AJ80" s="2">
        <v>0</v>
      </c>
      <c r="AK80" s="2">
        <v>51.489130434782602</v>
      </c>
      <c r="AL80" s="2">
        <v>51.489130434782602</v>
      </c>
      <c r="AM80" s="2">
        <v>0</v>
      </c>
      <c r="AN80" s="2">
        <v>0</v>
      </c>
      <c r="AO80" s="2">
        <v>0</v>
      </c>
      <c r="AP80" s="2">
        <v>0</v>
      </c>
      <c r="AQ80" s="55">
        <v>11.9271125171515</v>
      </c>
      <c r="AR80" s="45">
        <v>12.591842990925301</v>
      </c>
      <c r="AS80" s="45">
        <v>5.4092358568560197</v>
      </c>
      <c r="AT80" s="45">
        <v>9.0175231344752902</v>
      </c>
      <c r="AU80" s="45">
        <v>0</v>
      </c>
      <c r="AV80" s="45">
        <v>0</v>
      </c>
      <c r="AW80" s="45">
        <v>12.591842990925301</v>
      </c>
      <c r="AX80" s="45">
        <v>39.825196225475999</v>
      </c>
      <c r="AY80" s="45">
        <v>0</v>
      </c>
      <c r="AZ80" s="45">
        <v>0</v>
      </c>
      <c r="BA80" s="45">
        <v>0</v>
      </c>
      <c r="BB80" s="45">
        <v>0</v>
      </c>
      <c r="BC80" s="56">
        <v>335256</v>
      </c>
      <c r="BD80" s="57">
        <v>2</v>
      </c>
    </row>
    <row r="81" spans="1:56" x14ac:dyDescent="0.2">
      <c r="A81" s="51" t="s">
        <v>202</v>
      </c>
      <c r="B81" s="51" t="s">
        <v>124</v>
      </c>
      <c r="C81" s="51" t="s">
        <v>98</v>
      </c>
      <c r="D81" s="52">
        <v>182.66304347825999</v>
      </c>
      <c r="E81" s="52">
        <v>3.7226390955072799</v>
      </c>
      <c r="F81" s="52">
        <v>1.4599899999999999</v>
      </c>
      <c r="G81" s="52">
        <v>5.0861166773127797</v>
      </c>
      <c r="H81" s="53">
        <v>-0.26807831363512402</v>
      </c>
      <c r="I81" s="52">
        <v>3.5917554299315602</v>
      </c>
      <c r="J81" s="52">
        <v>0.53821481701874396</v>
      </c>
      <c r="K81" s="52">
        <v>1.0470954042297</v>
      </c>
      <c r="L81" s="54">
        <v>-0.48599257064385598</v>
      </c>
      <c r="M81" s="52">
        <v>0.44547456114251699</v>
      </c>
      <c r="N81" s="52">
        <v>1.05586135078845</v>
      </c>
      <c r="O81" s="52">
        <v>2.1285629277000799</v>
      </c>
      <c r="P81" s="52">
        <v>3.2874197718211202</v>
      </c>
      <c r="Q81" s="53">
        <v>-0.35251258572283301</v>
      </c>
      <c r="R81" s="52">
        <v>679.98858695652098</v>
      </c>
      <c r="S81" s="2">
        <v>656.08097826086896</v>
      </c>
      <c r="T81" s="2">
        <v>98.311956521739106</v>
      </c>
      <c r="U81" s="2">
        <v>81.371739130434705</v>
      </c>
      <c r="V81" s="2">
        <v>11.9836956521739</v>
      </c>
      <c r="W81" s="2">
        <v>4.9565217391304301</v>
      </c>
      <c r="X81" s="2">
        <v>192.866847826086</v>
      </c>
      <c r="Y81" s="2">
        <v>185.89945652173901</v>
      </c>
      <c r="Z81" s="2">
        <v>1.0177179410889601</v>
      </c>
      <c r="AA81" s="2">
        <v>6.9673913043478199</v>
      </c>
      <c r="AB81" s="2">
        <v>388.809782608695</v>
      </c>
      <c r="AC81" s="2">
        <v>0</v>
      </c>
      <c r="AD81" s="2">
        <v>0</v>
      </c>
      <c r="AE81" s="52">
        <v>0.44293478260869501</v>
      </c>
      <c r="AF81" s="2">
        <v>0.44293478260869501</v>
      </c>
      <c r="AG81" s="2">
        <v>0</v>
      </c>
      <c r="AH81" s="2">
        <v>0</v>
      </c>
      <c r="AI81" s="2">
        <v>0</v>
      </c>
      <c r="AJ81" s="2">
        <v>0</v>
      </c>
      <c r="AK81" s="2">
        <v>0.44293478260869501</v>
      </c>
      <c r="AL81" s="2">
        <v>0.44293478260869501</v>
      </c>
      <c r="AM81" s="2">
        <v>0</v>
      </c>
      <c r="AN81" s="2">
        <v>0</v>
      </c>
      <c r="AO81" s="2">
        <v>0</v>
      </c>
      <c r="AP81" s="2">
        <v>0</v>
      </c>
      <c r="AQ81" s="55">
        <v>6.5138561308973303E-2</v>
      </c>
      <c r="AR81" s="45">
        <v>6.7512212255081805E-2</v>
      </c>
      <c r="AS81" s="45">
        <v>0</v>
      </c>
      <c r="AT81" s="45">
        <v>0</v>
      </c>
      <c r="AU81" s="45">
        <v>0</v>
      </c>
      <c r="AV81" s="45">
        <v>0</v>
      </c>
      <c r="AW81" s="45">
        <v>6.7512212255081805E-2</v>
      </c>
      <c r="AX81" s="45">
        <v>0.22965833039802699</v>
      </c>
      <c r="AY81" s="45">
        <v>0</v>
      </c>
      <c r="AZ81" s="45">
        <v>0</v>
      </c>
      <c r="BA81" s="45">
        <v>0</v>
      </c>
      <c r="BB81" s="45">
        <v>0</v>
      </c>
      <c r="BC81" s="56">
        <v>335440</v>
      </c>
      <c r="BD81" s="57">
        <v>2</v>
      </c>
    </row>
    <row r="82" spans="1:56" x14ac:dyDescent="0.2">
      <c r="A82" s="51" t="s">
        <v>203</v>
      </c>
      <c r="B82" s="51" t="s">
        <v>194</v>
      </c>
      <c r="C82" s="51" t="s">
        <v>78</v>
      </c>
      <c r="D82" s="52">
        <v>23.369565217391301</v>
      </c>
      <c r="E82" s="52">
        <v>7.5484093023255801</v>
      </c>
      <c r="F82" s="52">
        <v>3.1272700000000002</v>
      </c>
      <c r="G82" s="52">
        <v>6.9917355263184504</v>
      </c>
      <c r="H82" s="53">
        <v>7.9618826243024604E-2</v>
      </c>
      <c r="I82" s="52">
        <v>7.2853860465116203</v>
      </c>
      <c r="J82" s="52">
        <v>4.8380372093023203</v>
      </c>
      <c r="K82" s="52">
        <v>1.9920946593714399</v>
      </c>
      <c r="L82" s="54">
        <v>1.42861813144403</v>
      </c>
      <c r="M82" s="52">
        <v>4.5750139534883703</v>
      </c>
      <c r="N82" s="52">
        <v>0</v>
      </c>
      <c r="O82" s="52">
        <v>2.71037209302325</v>
      </c>
      <c r="P82" s="52">
        <v>3.5340513469619999</v>
      </c>
      <c r="Q82" s="53">
        <v>-0.23306940762103301</v>
      </c>
      <c r="R82" s="52">
        <v>176.40304347826</v>
      </c>
      <c r="S82" s="2">
        <v>170.25630434782599</v>
      </c>
      <c r="T82" s="2">
        <v>113.06282608695599</v>
      </c>
      <c r="U82" s="2">
        <v>106.916086956521</v>
      </c>
      <c r="V82" s="2">
        <v>1.9891304347826</v>
      </c>
      <c r="W82" s="2">
        <v>4.1576086956521703</v>
      </c>
      <c r="X82" s="2">
        <v>0</v>
      </c>
      <c r="Y82" s="2">
        <v>0</v>
      </c>
      <c r="Z82" s="2">
        <v>0</v>
      </c>
      <c r="AA82" s="2">
        <v>0</v>
      </c>
      <c r="AB82" s="2">
        <v>63.3402173913043</v>
      </c>
      <c r="AC82" s="2">
        <v>0</v>
      </c>
      <c r="AD82" s="2">
        <v>0</v>
      </c>
      <c r="AE82" s="52">
        <v>0</v>
      </c>
      <c r="AF82" s="2">
        <v>0</v>
      </c>
      <c r="AG82" s="2">
        <v>0</v>
      </c>
      <c r="AH82" s="2">
        <v>0</v>
      </c>
      <c r="AI82" s="2">
        <v>0</v>
      </c>
      <c r="AJ82" s="2">
        <v>0</v>
      </c>
      <c r="AK82" s="2">
        <v>0</v>
      </c>
      <c r="AL82" s="2">
        <v>0</v>
      </c>
      <c r="AM82" s="2">
        <v>0</v>
      </c>
      <c r="AN82" s="2">
        <v>0</v>
      </c>
      <c r="AO82" s="2">
        <v>0</v>
      </c>
      <c r="AP82" s="2">
        <v>0</v>
      </c>
      <c r="AQ82" s="55">
        <v>0</v>
      </c>
      <c r="AR82" s="45">
        <v>0</v>
      </c>
      <c r="AS82" s="45">
        <v>0</v>
      </c>
      <c r="AT82" s="45">
        <v>0</v>
      </c>
      <c r="AU82" s="45">
        <v>0</v>
      </c>
      <c r="AV82" s="45">
        <v>0</v>
      </c>
      <c r="AW82" s="45">
        <v>0</v>
      </c>
      <c r="AX82" s="45">
        <v>0</v>
      </c>
      <c r="AY82" s="45">
        <v>0</v>
      </c>
      <c r="AZ82" s="45">
        <v>0</v>
      </c>
      <c r="BA82" s="45">
        <v>0</v>
      </c>
      <c r="BB82" s="45">
        <v>0</v>
      </c>
      <c r="BC82" s="56">
        <v>335874</v>
      </c>
      <c r="BD82" s="57">
        <v>2</v>
      </c>
    </row>
    <row r="83" spans="1:56" x14ac:dyDescent="0.2">
      <c r="A83" s="51" t="s">
        <v>204</v>
      </c>
      <c r="B83" s="51" t="s">
        <v>69</v>
      </c>
      <c r="C83" s="51" t="s">
        <v>59</v>
      </c>
      <c r="D83" s="52">
        <v>228.88043478260801</v>
      </c>
      <c r="E83" s="52">
        <v>3.95570356650994</v>
      </c>
      <c r="F83" s="52">
        <v>1.3508500000000001</v>
      </c>
      <c r="G83" s="52">
        <v>4.9339063002272896</v>
      </c>
      <c r="H83" s="53">
        <v>-0.19826131146274101</v>
      </c>
      <c r="I83" s="52">
        <v>3.8535285178325398</v>
      </c>
      <c r="J83" s="52">
        <v>0.436541292681768</v>
      </c>
      <c r="K83" s="52">
        <v>0.98407886488517304</v>
      </c>
      <c r="L83" s="54">
        <v>-0.55639602855132297</v>
      </c>
      <c r="M83" s="52">
        <v>0.33436624400436898</v>
      </c>
      <c r="N83" s="52">
        <v>0.78684048060027501</v>
      </c>
      <c r="O83" s="52">
        <v>2.7323217932279</v>
      </c>
      <c r="P83" s="52">
        <v>3.2603543131622699</v>
      </c>
      <c r="Q83" s="53">
        <v>-0.161955563480529</v>
      </c>
      <c r="R83" s="52">
        <v>905.383152173913</v>
      </c>
      <c r="S83" s="2">
        <v>881.99728260869495</v>
      </c>
      <c r="T83" s="2">
        <v>99.915760869565204</v>
      </c>
      <c r="U83" s="2">
        <v>76.5298913043478</v>
      </c>
      <c r="V83" s="2">
        <v>17.785326086956498</v>
      </c>
      <c r="W83" s="2">
        <v>5.6005434782608603</v>
      </c>
      <c r="X83" s="2">
        <v>180.09239130434699</v>
      </c>
      <c r="Y83" s="2">
        <v>180.09239130434699</v>
      </c>
      <c r="Z83" s="2">
        <v>0.78684048060027501</v>
      </c>
      <c r="AA83" s="2">
        <v>0</v>
      </c>
      <c r="AB83" s="2">
        <v>625.375</v>
      </c>
      <c r="AC83" s="2">
        <v>0</v>
      </c>
      <c r="AD83" s="2">
        <v>0</v>
      </c>
      <c r="AE83" s="52">
        <v>25.4130434782608</v>
      </c>
      <c r="AF83" s="2">
        <v>25.4130434782608</v>
      </c>
      <c r="AG83" s="2">
        <v>9.3777173913043406</v>
      </c>
      <c r="AH83" s="2">
        <v>9.3777173913043406</v>
      </c>
      <c r="AI83" s="2">
        <v>0</v>
      </c>
      <c r="AJ83" s="2">
        <v>0</v>
      </c>
      <c r="AK83" s="2">
        <v>12.4592391304347</v>
      </c>
      <c r="AL83" s="2">
        <v>12.4592391304347</v>
      </c>
      <c r="AM83" s="2">
        <v>0</v>
      </c>
      <c r="AN83" s="2">
        <v>3.5760869565217299</v>
      </c>
      <c r="AO83" s="2">
        <v>0</v>
      </c>
      <c r="AP83" s="2">
        <v>0</v>
      </c>
      <c r="AQ83" s="55">
        <v>2.8068827454146499</v>
      </c>
      <c r="AR83" s="45">
        <v>2.881306323654</v>
      </c>
      <c r="AS83" s="45">
        <v>9.3856237591449307</v>
      </c>
      <c r="AT83" s="45">
        <v>12.2536661577246</v>
      </c>
      <c r="AU83" s="45">
        <v>0</v>
      </c>
      <c r="AV83" s="45">
        <v>0</v>
      </c>
      <c r="AW83" s="45">
        <v>2.881306323654</v>
      </c>
      <c r="AX83" s="45">
        <v>6.9182484835682097</v>
      </c>
      <c r="AY83" s="45">
        <v>0</v>
      </c>
      <c r="AZ83" s="45">
        <v>0.57183081455474505</v>
      </c>
      <c r="BA83" s="45">
        <v>0</v>
      </c>
      <c r="BB83" s="45">
        <v>0</v>
      </c>
      <c r="BC83" s="56">
        <v>335238</v>
      </c>
      <c r="BD83" s="57">
        <v>2</v>
      </c>
    </row>
    <row r="84" spans="1:56" x14ac:dyDescent="0.2">
      <c r="A84" s="51" t="s">
        <v>205</v>
      </c>
      <c r="B84" s="51" t="s">
        <v>66</v>
      </c>
      <c r="C84" s="51" t="s">
        <v>78</v>
      </c>
      <c r="D84" s="52">
        <v>45.880434782608603</v>
      </c>
      <c r="E84" s="52">
        <v>5.0757498223169799</v>
      </c>
      <c r="F84" s="52">
        <v>1.5878399999999999</v>
      </c>
      <c r="G84" s="52">
        <v>5.2574317007883398</v>
      </c>
      <c r="H84" s="53">
        <v>-3.4557154293439397E-2</v>
      </c>
      <c r="I84" s="52">
        <v>4.4886353944562796</v>
      </c>
      <c r="J84" s="52">
        <v>0.96229803364131705</v>
      </c>
      <c r="K84" s="52">
        <v>1.12064525712209</v>
      </c>
      <c r="L84" s="54">
        <v>-0.141300043411976</v>
      </c>
      <c r="M84" s="52">
        <v>0.37518360578061999</v>
      </c>
      <c r="N84" s="52">
        <v>0.77147358445865899</v>
      </c>
      <c r="O84" s="52">
        <v>3.3419782042170101</v>
      </c>
      <c r="P84" s="52">
        <v>3.3158990317401802</v>
      </c>
      <c r="Q84" s="53">
        <v>7.8648873886666797E-3</v>
      </c>
      <c r="R84" s="52">
        <v>232.87760869565199</v>
      </c>
      <c r="S84" s="2">
        <v>205.94054347826</v>
      </c>
      <c r="T84" s="2">
        <v>44.150652173913002</v>
      </c>
      <c r="U84" s="2">
        <v>17.213586956521699</v>
      </c>
      <c r="V84" s="2">
        <v>22.524021739130401</v>
      </c>
      <c r="W84" s="2">
        <v>4.4130434782608603</v>
      </c>
      <c r="X84" s="2">
        <v>35.395543478260798</v>
      </c>
      <c r="Y84" s="2">
        <v>35.395543478260798</v>
      </c>
      <c r="Z84" s="2">
        <v>0.77147358445865899</v>
      </c>
      <c r="AA84" s="2">
        <v>0</v>
      </c>
      <c r="AB84" s="2">
        <v>153.33141304347799</v>
      </c>
      <c r="AC84" s="2">
        <v>0</v>
      </c>
      <c r="AD84" s="2">
        <v>0</v>
      </c>
      <c r="AE84" s="52">
        <v>0</v>
      </c>
      <c r="AF84" s="2">
        <v>0</v>
      </c>
      <c r="AG84" s="2">
        <v>0</v>
      </c>
      <c r="AH84" s="2">
        <v>0</v>
      </c>
      <c r="AI84" s="2">
        <v>0</v>
      </c>
      <c r="AJ84" s="2">
        <v>0</v>
      </c>
      <c r="AK84" s="2">
        <v>0</v>
      </c>
      <c r="AL84" s="2">
        <v>0</v>
      </c>
      <c r="AM84" s="2">
        <v>0</v>
      </c>
      <c r="AN84" s="2">
        <v>0</v>
      </c>
      <c r="AO84" s="2">
        <v>0</v>
      </c>
      <c r="AP84" s="2">
        <v>0</v>
      </c>
      <c r="AQ84" s="55">
        <v>0</v>
      </c>
      <c r="AR84" s="45">
        <v>0</v>
      </c>
      <c r="AS84" s="45">
        <v>0</v>
      </c>
      <c r="AT84" s="45">
        <v>0</v>
      </c>
      <c r="AU84" s="45">
        <v>0</v>
      </c>
      <c r="AV84" s="45">
        <v>0</v>
      </c>
      <c r="AW84" s="45">
        <v>0</v>
      </c>
      <c r="AX84" s="45">
        <v>0</v>
      </c>
      <c r="AY84" s="45">
        <v>0</v>
      </c>
      <c r="AZ84" s="45">
        <v>0</v>
      </c>
      <c r="BA84" s="45">
        <v>0</v>
      </c>
      <c r="BB84" s="45">
        <v>0</v>
      </c>
      <c r="BC84" s="56">
        <v>335269</v>
      </c>
      <c r="BD84" s="57">
        <v>2</v>
      </c>
    </row>
    <row r="85" spans="1:56" x14ac:dyDescent="0.2">
      <c r="A85" s="51" t="s">
        <v>206</v>
      </c>
      <c r="B85" s="51" t="s">
        <v>207</v>
      </c>
      <c r="C85" s="51" t="s">
        <v>103</v>
      </c>
      <c r="D85" s="52">
        <v>180.95652173913001</v>
      </c>
      <c r="E85" s="52">
        <v>3.3398906775588602</v>
      </c>
      <c r="F85" s="52">
        <v>1.57579</v>
      </c>
      <c r="G85" s="52">
        <v>5.2415727213063699</v>
      </c>
      <c r="H85" s="53">
        <v>-0.36280752836212599</v>
      </c>
      <c r="I85" s="52">
        <v>3.1818837097549202</v>
      </c>
      <c r="J85" s="52">
        <v>0.43846107640557402</v>
      </c>
      <c r="K85" s="52">
        <v>1.1137244613658801</v>
      </c>
      <c r="L85" s="54">
        <v>-0.60631099377323305</v>
      </c>
      <c r="M85" s="52">
        <v>0.30544209514656401</v>
      </c>
      <c r="N85" s="52">
        <v>0.94329649207111899</v>
      </c>
      <c r="O85" s="52">
        <v>1.9581331090821701</v>
      </c>
      <c r="P85" s="52">
        <v>3.3133420306867398</v>
      </c>
      <c r="Q85" s="53">
        <v>-0.40901570349611099</v>
      </c>
      <c r="R85" s="52">
        <v>604.375</v>
      </c>
      <c r="S85" s="2">
        <v>575.78260869565202</v>
      </c>
      <c r="T85" s="2">
        <v>79.3423913043478</v>
      </c>
      <c r="U85" s="2">
        <v>55.271739130434703</v>
      </c>
      <c r="V85" s="2">
        <v>18.853260869565201</v>
      </c>
      <c r="W85" s="2">
        <v>5.2173913043478199</v>
      </c>
      <c r="X85" s="2">
        <v>170.695652173913</v>
      </c>
      <c r="Y85" s="2">
        <v>166.173913043478</v>
      </c>
      <c r="Z85" s="2">
        <v>0.91830850552618903</v>
      </c>
      <c r="AA85" s="2">
        <v>4.5217391304347796</v>
      </c>
      <c r="AB85" s="2">
        <v>354.33695652173901</v>
      </c>
      <c r="AC85" s="2">
        <v>0</v>
      </c>
      <c r="AD85" s="2">
        <v>0</v>
      </c>
      <c r="AE85" s="52">
        <v>18.7880434782608</v>
      </c>
      <c r="AF85" s="2">
        <v>18.7880434782608</v>
      </c>
      <c r="AG85" s="2">
        <v>0</v>
      </c>
      <c r="AH85" s="2">
        <v>0</v>
      </c>
      <c r="AI85" s="2">
        <v>0</v>
      </c>
      <c r="AJ85" s="2">
        <v>0</v>
      </c>
      <c r="AK85" s="2">
        <v>16.6793478260869</v>
      </c>
      <c r="AL85" s="2">
        <v>16.6793478260869</v>
      </c>
      <c r="AM85" s="2">
        <v>0</v>
      </c>
      <c r="AN85" s="2">
        <v>2.10869565217391</v>
      </c>
      <c r="AO85" s="2">
        <v>0</v>
      </c>
      <c r="AP85" s="2">
        <v>0</v>
      </c>
      <c r="AQ85" s="55">
        <v>3.1086731711703601</v>
      </c>
      <c r="AR85" s="45">
        <v>3.2630446273502902</v>
      </c>
      <c r="AS85" s="45">
        <v>0</v>
      </c>
      <c r="AT85" s="45">
        <v>0</v>
      </c>
      <c r="AU85" s="45">
        <v>0</v>
      </c>
      <c r="AV85" s="45">
        <v>0</v>
      </c>
      <c r="AW85" s="45">
        <v>3.2630446273502902</v>
      </c>
      <c r="AX85" s="45">
        <v>9.7713958227203204</v>
      </c>
      <c r="AY85" s="45">
        <v>0</v>
      </c>
      <c r="AZ85" s="45">
        <v>0.59511027945642503</v>
      </c>
      <c r="BA85" s="45">
        <v>0</v>
      </c>
      <c r="BB85" s="45">
        <v>0</v>
      </c>
      <c r="BC85" s="56">
        <v>335148</v>
      </c>
      <c r="BD85" s="57">
        <v>2</v>
      </c>
    </row>
    <row r="86" spans="1:56" x14ac:dyDescent="0.2">
      <c r="A86" s="51" t="s">
        <v>208</v>
      </c>
      <c r="B86" s="51" t="s">
        <v>142</v>
      </c>
      <c r="C86" s="51" t="s">
        <v>103</v>
      </c>
      <c r="D86" s="52">
        <v>74.054347826086897</v>
      </c>
      <c r="E86" s="52">
        <v>3.6346807573755999</v>
      </c>
      <c r="F86" s="52">
        <v>1.39899</v>
      </c>
      <c r="G86" s="52">
        <v>5.0017893588434701</v>
      </c>
      <c r="H86" s="53">
        <v>-0.27332390538412699</v>
      </c>
      <c r="I86" s="52">
        <v>3.3943872009393798</v>
      </c>
      <c r="J86" s="52">
        <v>0.47243064729194101</v>
      </c>
      <c r="K86" s="52">
        <v>1.0119027279282999</v>
      </c>
      <c r="L86" s="54">
        <v>-0.53312642188527304</v>
      </c>
      <c r="M86" s="52">
        <v>0.32673712021135998</v>
      </c>
      <c r="N86" s="52">
        <v>0.91814031997651502</v>
      </c>
      <c r="O86" s="52">
        <v>2.2441097901071401</v>
      </c>
      <c r="P86" s="52">
        <v>3.2726486656618698</v>
      </c>
      <c r="Q86" s="53">
        <v>-0.31428331624675299</v>
      </c>
      <c r="R86" s="52">
        <v>269.16391304347798</v>
      </c>
      <c r="S86" s="2">
        <v>251.36913043478199</v>
      </c>
      <c r="T86" s="2">
        <v>34.985543478260801</v>
      </c>
      <c r="U86" s="2">
        <v>24.196304347826</v>
      </c>
      <c r="V86" s="2">
        <v>6.9577173913043397</v>
      </c>
      <c r="W86" s="2">
        <v>3.8315217391304301</v>
      </c>
      <c r="X86" s="2">
        <v>67.992282608695604</v>
      </c>
      <c r="Y86" s="2">
        <v>60.9867391304347</v>
      </c>
      <c r="Z86" s="2">
        <v>0.82354029062087097</v>
      </c>
      <c r="AA86" s="2">
        <v>7.0055434782608597</v>
      </c>
      <c r="AB86" s="2">
        <v>166.186086956521</v>
      </c>
      <c r="AC86" s="2">
        <v>0</v>
      </c>
      <c r="AD86" s="2">
        <v>0</v>
      </c>
      <c r="AE86" s="52">
        <v>0</v>
      </c>
      <c r="AF86" s="2">
        <v>0</v>
      </c>
      <c r="AG86" s="2">
        <v>0</v>
      </c>
      <c r="AH86" s="2">
        <v>0</v>
      </c>
      <c r="AI86" s="2">
        <v>0</v>
      </c>
      <c r="AJ86" s="2">
        <v>0</v>
      </c>
      <c r="AK86" s="2">
        <v>0</v>
      </c>
      <c r="AL86" s="2">
        <v>0</v>
      </c>
      <c r="AM86" s="2">
        <v>0</v>
      </c>
      <c r="AN86" s="2">
        <v>0</v>
      </c>
      <c r="AO86" s="2">
        <v>0</v>
      </c>
      <c r="AP86" s="2">
        <v>0</v>
      </c>
      <c r="AQ86" s="55">
        <v>0</v>
      </c>
      <c r="AR86" s="45">
        <v>0</v>
      </c>
      <c r="AS86" s="45">
        <v>0</v>
      </c>
      <c r="AT86" s="45">
        <v>0</v>
      </c>
      <c r="AU86" s="45">
        <v>0</v>
      </c>
      <c r="AV86" s="45">
        <v>0</v>
      </c>
      <c r="AW86" s="45">
        <v>0</v>
      </c>
      <c r="AX86" s="45">
        <v>0</v>
      </c>
      <c r="AY86" s="45">
        <v>0</v>
      </c>
      <c r="AZ86" s="45">
        <v>0</v>
      </c>
      <c r="BA86" s="45">
        <v>0</v>
      </c>
      <c r="BB86" s="45">
        <v>0</v>
      </c>
      <c r="BC86" s="56">
        <v>335311</v>
      </c>
      <c r="BD86" s="57">
        <v>2</v>
      </c>
    </row>
    <row r="87" spans="1:56" x14ac:dyDescent="0.2">
      <c r="A87" s="51" t="s">
        <v>209</v>
      </c>
      <c r="B87" s="51" t="s">
        <v>82</v>
      </c>
      <c r="C87" s="51" t="s">
        <v>78</v>
      </c>
      <c r="D87" s="52">
        <v>165.489130434782</v>
      </c>
      <c r="E87" s="52">
        <v>4.1263408866995004</v>
      </c>
      <c r="F87" s="52">
        <v>1.5823499999999999</v>
      </c>
      <c r="G87" s="52">
        <v>5.2502133353101703</v>
      </c>
      <c r="H87" s="53">
        <v>-0.21406224410960401</v>
      </c>
      <c r="I87" s="52">
        <v>3.8392998357963801</v>
      </c>
      <c r="J87" s="52">
        <v>0.95079080459770104</v>
      </c>
      <c r="K87" s="52">
        <v>1.11749241117446</v>
      </c>
      <c r="L87" s="54">
        <v>-0.14917471019025799</v>
      </c>
      <c r="M87" s="52">
        <v>0.663749753694581</v>
      </c>
      <c r="N87" s="52">
        <v>0.64737274220032803</v>
      </c>
      <c r="O87" s="52">
        <v>2.52817733990147</v>
      </c>
      <c r="P87" s="52">
        <v>3.3147370918777002</v>
      </c>
      <c r="Q87" s="53">
        <v>-0.23729174597393499</v>
      </c>
      <c r="R87" s="52">
        <v>682.86456521739103</v>
      </c>
      <c r="S87" s="2">
        <v>635.36239130434706</v>
      </c>
      <c r="T87" s="2">
        <v>157.34554347826</v>
      </c>
      <c r="U87" s="2">
        <v>109.843369565217</v>
      </c>
      <c r="V87" s="2">
        <v>42.461413043478203</v>
      </c>
      <c r="W87" s="2">
        <v>5.0407608695652097</v>
      </c>
      <c r="X87" s="2">
        <v>107.133152173913</v>
      </c>
      <c r="Y87" s="2">
        <v>107.133152173913</v>
      </c>
      <c r="Z87" s="2">
        <v>0.64737274220032803</v>
      </c>
      <c r="AA87" s="2">
        <v>0</v>
      </c>
      <c r="AB87" s="2">
        <v>418.38586956521698</v>
      </c>
      <c r="AC87" s="2">
        <v>0</v>
      </c>
      <c r="AD87" s="2">
        <v>0</v>
      </c>
      <c r="AE87" s="52">
        <v>21.1086956521739</v>
      </c>
      <c r="AF87" s="2">
        <v>21.1086956521739</v>
      </c>
      <c r="AG87" s="2">
        <v>10.4891304347826</v>
      </c>
      <c r="AH87" s="2">
        <v>10.4891304347826</v>
      </c>
      <c r="AI87" s="2">
        <v>0</v>
      </c>
      <c r="AJ87" s="2">
        <v>0</v>
      </c>
      <c r="AK87" s="2">
        <v>2.4456521739130399</v>
      </c>
      <c r="AL87" s="2">
        <v>2.4456521739130399</v>
      </c>
      <c r="AM87" s="2">
        <v>0</v>
      </c>
      <c r="AN87" s="2">
        <v>8.1739130434782599</v>
      </c>
      <c r="AO87" s="2">
        <v>0</v>
      </c>
      <c r="AP87" s="2">
        <v>0</v>
      </c>
      <c r="AQ87" s="55">
        <v>3.09119798088423</v>
      </c>
      <c r="AR87" s="45">
        <v>3.3223080152477098</v>
      </c>
      <c r="AS87" s="45">
        <v>6.6663028408121399</v>
      </c>
      <c r="AT87" s="45">
        <v>9.5491703106894299</v>
      </c>
      <c r="AU87" s="45">
        <v>0</v>
      </c>
      <c r="AV87" s="45">
        <v>0</v>
      </c>
      <c r="AW87" s="45">
        <v>3.3223080152477098</v>
      </c>
      <c r="AX87" s="45">
        <v>2.2828154724159799</v>
      </c>
      <c r="AY87" s="45">
        <v>0</v>
      </c>
      <c r="AZ87" s="45">
        <v>1.9536780847719599</v>
      </c>
      <c r="BA87" s="45">
        <v>0</v>
      </c>
      <c r="BB87" s="45">
        <v>0</v>
      </c>
      <c r="BC87" s="56">
        <v>335621</v>
      </c>
      <c r="BD87" s="57">
        <v>2</v>
      </c>
    </row>
    <row r="88" spans="1:56" x14ac:dyDescent="0.2">
      <c r="A88" s="51" t="s">
        <v>210</v>
      </c>
      <c r="B88" s="51" t="s">
        <v>211</v>
      </c>
      <c r="C88" s="51" t="s">
        <v>78</v>
      </c>
      <c r="D88" s="52">
        <v>118.41304347825999</v>
      </c>
      <c r="E88" s="52">
        <v>3.2328042959427199</v>
      </c>
      <c r="F88" s="52">
        <v>1.7461599999999999</v>
      </c>
      <c r="G88" s="52">
        <v>5.4608940966059398</v>
      </c>
      <c r="H88" s="53">
        <v>-0.40800824210233699</v>
      </c>
      <c r="I88" s="52">
        <v>3.1487672113089702</v>
      </c>
      <c r="J88" s="52">
        <v>0.56494400587479299</v>
      </c>
      <c r="K88" s="52">
        <v>1.21137623831324</v>
      </c>
      <c r="L88" s="54">
        <v>-0.53363456537546194</v>
      </c>
      <c r="M88" s="52">
        <v>0.501193317422434</v>
      </c>
      <c r="N88" s="52">
        <v>0.64572241600881197</v>
      </c>
      <c r="O88" s="52">
        <v>2.0221378740591098</v>
      </c>
      <c r="P88" s="52">
        <v>3.3474257830227701</v>
      </c>
      <c r="Q88" s="53">
        <v>-0.39591255934191499</v>
      </c>
      <c r="R88" s="52">
        <v>382.80619565217302</v>
      </c>
      <c r="S88" s="2">
        <v>372.85510869565201</v>
      </c>
      <c r="T88" s="2">
        <v>66.896739130434696</v>
      </c>
      <c r="U88" s="2">
        <v>59.347826086956502</v>
      </c>
      <c r="V88" s="2">
        <v>1.8097826086956501</v>
      </c>
      <c r="W88" s="2">
        <v>5.7391304347826004</v>
      </c>
      <c r="X88" s="2">
        <v>76.461956521739097</v>
      </c>
      <c r="Y88" s="2">
        <v>74.059782608695599</v>
      </c>
      <c r="Z88" s="2">
        <v>0.62543601982742703</v>
      </c>
      <c r="AA88" s="2">
        <v>2.4021739130434701</v>
      </c>
      <c r="AB88" s="2">
        <v>237.98826086956501</v>
      </c>
      <c r="AC88" s="2">
        <v>1.45923913043478</v>
      </c>
      <c r="AD88" s="2">
        <v>0</v>
      </c>
      <c r="AE88" s="52">
        <v>2.0027173913043401</v>
      </c>
      <c r="AF88" s="2">
        <v>0.59510869565217395</v>
      </c>
      <c r="AG88" s="2">
        <v>1.94836956521739</v>
      </c>
      <c r="AH88" s="2">
        <v>0.59510869565217395</v>
      </c>
      <c r="AI88" s="2">
        <v>1.35326086956521</v>
      </c>
      <c r="AJ88" s="2">
        <v>0</v>
      </c>
      <c r="AK88" s="2">
        <v>5.4347826086956499E-2</v>
      </c>
      <c r="AL88" s="2">
        <v>0</v>
      </c>
      <c r="AM88" s="2">
        <v>5.4347826086956499E-2</v>
      </c>
      <c r="AN88" s="2">
        <v>0</v>
      </c>
      <c r="AO88" s="2">
        <v>0</v>
      </c>
      <c r="AP88" s="2">
        <v>0</v>
      </c>
      <c r="AQ88" s="55">
        <v>0.523167444532183</v>
      </c>
      <c r="AR88" s="45">
        <v>0.159608566913304</v>
      </c>
      <c r="AS88" s="45">
        <v>2.9125030465513002</v>
      </c>
      <c r="AT88" s="45">
        <v>1.0027472527472501</v>
      </c>
      <c r="AU88" s="45">
        <v>74.774774774774698</v>
      </c>
      <c r="AV88" s="45">
        <v>0</v>
      </c>
      <c r="AW88" s="45">
        <v>0.159608566913304</v>
      </c>
      <c r="AX88" s="45">
        <v>7.1078257161134306E-2</v>
      </c>
      <c r="AY88" s="45">
        <v>2.26244343891402</v>
      </c>
      <c r="AZ88" s="45">
        <v>0</v>
      </c>
      <c r="BA88" s="45">
        <v>0</v>
      </c>
      <c r="BB88" s="45">
        <v>0</v>
      </c>
      <c r="BC88" s="56">
        <v>335259</v>
      </c>
      <c r="BD88" s="57">
        <v>2</v>
      </c>
    </row>
    <row r="89" spans="1:56" x14ac:dyDescent="0.2">
      <c r="A89" s="51" t="s">
        <v>212</v>
      </c>
      <c r="B89" s="51" t="s">
        <v>66</v>
      </c>
      <c r="C89" s="51" t="s">
        <v>78</v>
      </c>
      <c r="D89" s="52">
        <v>226.41304347825999</v>
      </c>
      <c r="E89" s="52">
        <v>3.53971435429668</v>
      </c>
      <c r="F89" s="52">
        <v>1.24986</v>
      </c>
      <c r="G89" s="52">
        <v>4.7871797800631404</v>
      </c>
      <c r="H89" s="53">
        <v>-0.260584620398359</v>
      </c>
      <c r="I89" s="52">
        <v>3.5185909745559201</v>
      </c>
      <c r="J89" s="52">
        <v>0.67959673547767596</v>
      </c>
      <c r="K89" s="52">
        <v>0.92554932832036996</v>
      </c>
      <c r="L89" s="54">
        <v>-0.26573688221354202</v>
      </c>
      <c r="M89" s="52">
        <v>0.65847335573691701</v>
      </c>
      <c r="N89" s="52">
        <v>0.42501200192030703</v>
      </c>
      <c r="O89" s="52">
        <v>2.4351056168987002</v>
      </c>
      <c r="P89" s="52">
        <v>3.2324017713331199</v>
      </c>
      <c r="Q89" s="53">
        <v>-0.24665750449257901</v>
      </c>
      <c r="R89" s="52">
        <v>801.4375</v>
      </c>
      <c r="S89" s="2">
        <v>796.65489130434696</v>
      </c>
      <c r="T89" s="2">
        <v>153.869565217391</v>
      </c>
      <c r="U89" s="2">
        <v>149.08695652173901</v>
      </c>
      <c r="V89" s="2">
        <v>0</v>
      </c>
      <c r="W89" s="2">
        <v>4.7826086956521703</v>
      </c>
      <c r="X89" s="2">
        <v>96.228260869565204</v>
      </c>
      <c r="Y89" s="2">
        <v>96.228260869565204</v>
      </c>
      <c r="Z89" s="2">
        <v>0.42501200192030703</v>
      </c>
      <c r="AA89" s="2">
        <v>0</v>
      </c>
      <c r="AB89" s="2">
        <v>551.33967391304304</v>
      </c>
      <c r="AC89" s="2">
        <v>0</v>
      </c>
      <c r="AD89" s="2">
        <v>0</v>
      </c>
      <c r="AE89" s="52">
        <v>284.00271739130397</v>
      </c>
      <c r="AF89" s="2">
        <v>284.00271739130397</v>
      </c>
      <c r="AG89" s="2">
        <v>56.095108695652101</v>
      </c>
      <c r="AH89" s="2">
        <v>56.095108695652101</v>
      </c>
      <c r="AI89" s="2">
        <v>0</v>
      </c>
      <c r="AJ89" s="2">
        <v>0</v>
      </c>
      <c r="AK89" s="2">
        <v>33.266304347826001</v>
      </c>
      <c r="AL89" s="2">
        <v>33.266304347826001</v>
      </c>
      <c r="AM89" s="2">
        <v>0</v>
      </c>
      <c r="AN89" s="2">
        <v>194.64130434782601</v>
      </c>
      <c r="AO89" s="2">
        <v>0</v>
      </c>
      <c r="AP89" s="2">
        <v>0</v>
      </c>
      <c r="AQ89" s="55">
        <v>35.436664417537699</v>
      </c>
      <c r="AR89" s="45">
        <v>35.649403586327303</v>
      </c>
      <c r="AS89" s="45">
        <v>36.456272958462797</v>
      </c>
      <c r="AT89" s="45">
        <v>37.625765529308801</v>
      </c>
      <c r="AU89" s="45">
        <v>0</v>
      </c>
      <c r="AV89" s="45">
        <v>0</v>
      </c>
      <c r="AW89" s="45">
        <v>35.649403586327303</v>
      </c>
      <c r="AX89" s="45">
        <v>34.570202191347498</v>
      </c>
      <c r="AY89" s="45">
        <v>0</v>
      </c>
      <c r="AZ89" s="45">
        <v>35.303337227011198</v>
      </c>
      <c r="BA89" s="45">
        <v>0</v>
      </c>
      <c r="BB89" s="45">
        <v>0</v>
      </c>
      <c r="BC89" s="56">
        <v>335459</v>
      </c>
      <c r="BD89" s="57">
        <v>2</v>
      </c>
    </row>
    <row r="90" spans="1:56" x14ac:dyDescent="0.2">
      <c r="A90" s="51" t="s">
        <v>213</v>
      </c>
      <c r="B90" s="51" t="s">
        <v>73</v>
      </c>
      <c r="C90" s="51" t="s">
        <v>78</v>
      </c>
      <c r="D90" s="52">
        <v>83.391304347826093</v>
      </c>
      <c r="E90" s="52">
        <v>4.0958016162669404</v>
      </c>
      <c r="F90" s="52">
        <v>1.4770099999999999</v>
      </c>
      <c r="G90" s="52">
        <v>5.1093304099535803</v>
      </c>
      <c r="H90" s="53">
        <v>-0.198368222910806</v>
      </c>
      <c r="I90" s="52">
        <v>3.95447601668404</v>
      </c>
      <c r="J90" s="52">
        <v>0.90018248175182403</v>
      </c>
      <c r="K90" s="52">
        <v>1.05690264737809</v>
      </c>
      <c r="L90" s="54">
        <v>-0.14828249888014999</v>
      </c>
      <c r="M90" s="52">
        <v>0.758856882168925</v>
      </c>
      <c r="N90" s="52">
        <v>0.71245828988529702</v>
      </c>
      <c r="O90" s="52">
        <v>2.4831608446298201</v>
      </c>
      <c r="P90" s="52">
        <v>3.2913944190964202</v>
      </c>
      <c r="Q90" s="53">
        <v>-0.245559623537455</v>
      </c>
      <c r="R90" s="52">
        <v>341.55423913043398</v>
      </c>
      <c r="S90" s="2">
        <v>329.76891304347799</v>
      </c>
      <c r="T90" s="2">
        <v>75.067391304347794</v>
      </c>
      <c r="U90" s="2">
        <v>63.282065217391299</v>
      </c>
      <c r="V90" s="2">
        <v>6.7119565217391299</v>
      </c>
      <c r="W90" s="2">
        <v>5.0733695652173898</v>
      </c>
      <c r="X90" s="2">
        <v>59.4128260869565</v>
      </c>
      <c r="Y90" s="2">
        <v>59.4128260869565</v>
      </c>
      <c r="Z90" s="2">
        <v>0.71245828988529702</v>
      </c>
      <c r="AA90" s="2">
        <v>0</v>
      </c>
      <c r="AB90" s="2">
        <v>207.07402173912999</v>
      </c>
      <c r="AC90" s="2">
        <v>0</v>
      </c>
      <c r="AD90" s="2">
        <v>0</v>
      </c>
      <c r="AE90" s="52">
        <v>67.117826086956498</v>
      </c>
      <c r="AF90" s="2">
        <v>65.378695652173903</v>
      </c>
      <c r="AG90" s="2">
        <v>1.7391304347826</v>
      </c>
      <c r="AH90" s="2">
        <v>0</v>
      </c>
      <c r="AI90" s="2">
        <v>1.7391304347826</v>
      </c>
      <c r="AJ90" s="2">
        <v>0</v>
      </c>
      <c r="AK90" s="2">
        <v>10.146630434782599</v>
      </c>
      <c r="AL90" s="2">
        <v>10.146630434782599</v>
      </c>
      <c r="AM90" s="2">
        <v>0</v>
      </c>
      <c r="AN90" s="2">
        <v>55.232065217391302</v>
      </c>
      <c r="AO90" s="2">
        <v>0</v>
      </c>
      <c r="AP90" s="2">
        <v>0</v>
      </c>
      <c r="AQ90" s="55">
        <v>19.650707968910599</v>
      </c>
      <c r="AR90" s="45">
        <v>19.8256091057176</v>
      </c>
      <c r="AS90" s="45">
        <v>2.3167588543627402</v>
      </c>
      <c r="AT90" s="45">
        <v>0</v>
      </c>
      <c r="AU90" s="45">
        <v>25.910931174089001</v>
      </c>
      <c r="AV90" s="45">
        <v>0</v>
      </c>
      <c r="AW90" s="45">
        <v>19.8256091057176</v>
      </c>
      <c r="AX90" s="45">
        <v>17.078181771612702</v>
      </c>
      <c r="AY90" s="45">
        <v>0</v>
      </c>
      <c r="AZ90" s="45">
        <v>26.672619169473599</v>
      </c>
      <c r="BA90" s="45">
        <v>0</v>
      </c>
      <c r="BB90" s="45">
        <v>0</v>
      </c>
      <c r="BC90" s="56">
        <v>335224</v>
      </c>
      <c r="BD90" s="57">
        <v>2</v>
      </c>
    </row>
    <row r="91" spans="1:56" x14ac:dyDescent="0.2">
      <c r="A91" s="51" t="s">
        <v>214</v>
      </c>
      <c r="B91" s="51" t="s">
        <v>129</v>
      </c>
      <c r="C91" s="51" t="s">
        <v>109</v>
      </c>
      <c r="D91" s="52">
        <v>36.8586956521739</v>
      </c>
      <c r="E91" s="52">
        <v>5.4974933647891397</v>
      </c>
      <c r="F91" s="52">
        <v>1.3328800000000001</v>
      </c>
      <c r="G91" s="52">
        <v>4.9082428319212497</v>
      </c>
      <c r="H91" s="53">
        <v>0.120053255930134</v>
      </c>
      <c r="I91" s="52">
        <v>5.0241816573282199</v>
      </c>
      <c r="J91" s="52">
        <v>1.1656590976113199</v>
      </c>
      <c r="K91" s="52">
        <v>0.97368051714421699</v>
      </c>
      <c r="L91" s="54">
        <v>0.19716793864806301</v>
      </c>
      <c r="M91" s="52">
        <v>0.81399292244175703</v>
      </c>
      <c r="N91" s="52">
        <v>1.86058684753759</v>
      </c>
      <c r="O91" s="52">
        <v>2.4712474196402199</v>
      </c>
      <c r="P91" s="52">
        <v>3.2556062277244</v>
      </c>
      <c r="Q91" s="53">
        <v>-0.240925576749628</v>
      </c>
      <c r="R91" s="52">
        <v>202.63043478260801</v>
      </c>
      <c r="S91" s="2">
        <v>185.184782608695</v>
      </c>
      <c r="T91" s="2">
        <v>42.964673913043399</v>
      </c>
      <c r="U91" s="2">
        <v>30.002717391304301</v>
      </c>
      <c r="V91" s="2">
        <v>8.8858695652173907</v>
      </c>
      <c r="W91" s="2">
        <v>4.0760869565217304</v>
      </c>
      <c r="X91" s="2">
        <v>68.578804347825994</v>
      </c>
      <c r="Y91" s="2">
        <v>64.095108695652101</v>
      </c>
      <c r="Z91" s="2">
        <v>1.7389413152462301</v>
      </c>
      <c r="AA91" s="2">
        <v>4.4836956521739104</v>
      </c>
      <c r="AB91" s="2">
        <v>91.086956521739097</v>
      </c>
      <c r="AC91" s="2">
        <v>0</v>
      </c>
      <c r="AD91" s="2">
        <v>0</v>
      </c>
      <c r="AE91" s="52">
        <v>0</v>
      </c>
      <c r="AF91" s="2">
        <v>0</v>
      </c>
      <c r="AG91" s="2">
        <v>0</v>
      </c>
      <c r="AH91" s="2">
        <v>0</v>
      </c>
      <c r="AI91" s="2">
        <v>0</v>
      </c>
      <c r="AJ91" s="2">
        <v>0</v>
      </c>
      <c r="AK91" s="2">
        <v>0</v>
      </c>
      <c r="AL91" s="2">
        <v>0</v>
      </c>
      <c r="AM91" s="2">
        <v>0</v>
      </c>
      <c r="AN91" s="2">
        <v>0</v>
      </c>
      <c r="AO91" s="2">
        <v>0</v>
      </c>
      <c r="AP91" s="2">
        <v>0</v>
      </c>
      <c r="AQ91" s="55">
        <v>0</v>
      </c>
      <c r="AR91" s="45">
        <v>0</v>
      </c>
      <c r="AS91" s="45">
        <v>0</v>
      </c>
      <c r="AT91" s="45">
        <v>0</v>
      </c>
      <c r="AU91" s="45">
        <v>0</v>
      </c>
      <c r="AV91" s="45">
        <v>0</v>
      </c>
      <c r="AW91" s="45">
        <v>0</v>
      </c>
      <c r="AX91" s="45">
        <v>0</v>
      </c>
      <c r="AY91" s="45">
        <v>0</v>
      </c>
      <c r="AZ91" s="45">
        <v>0</v>
      </c>
      <c r="BA91" s="45">
        <v>0</v>
      </c>
      <c r="BB91" s="45">
        <v>0</v>
      </c>
      <c r="BC91" s="56">
        <v>335858</v>
      </c>
      <c r="BD91" s="57">
        <v>2</v>
      </c>
    </row>
    <row r="92" spans="1:56" x14ac:dyDescent="0.2">
      <c r="A92" s="51" t="s">
        <v>215</v>
      </c>
      <c r="B92" s="51" t="s">
        <v>77</v>
      </c>
      <c r="C92" s="51" t="s">
        <v>78</v>
      </c>
      <c r="D92" s="52">
        <v>177.75</v>
      </c>
      <c r="E92" s="52">
        <v>3.3793615850302601</v>
      </c>
      <c r="F92" s="52">
        <v>1.43899</v>
      </c>
      <c r="G92" s="52">
        <v>5.05728915406256</v>
      </c>
      <c r="H92" s="53">
        <v>-0.33178398899426098</v>
      </c>
      <c r="I92" s="52">
        <v>3.2205369045435002</v>
      </c>
      <c r="J92" s="52">
        <v>0.70869626368250405</v>
      </c>
      <c r="K92" s="52">
        <v>1.0349876618876701</v>
      </c>
      <c r="L92" s="54">
        <v>-0.31526114776098801</v>
      </c>
      <c r="M92" s="52">
        <v>0.54987158319574303</v>
      </c>
      <c r="N92" s="52">
        <v>0.49272549379318697</v>
      </c>
      <c r="O92" s="52">
        <v>2.1779398275545701</v>
      </c>
      <c r="P92" s="52">
        <v>3.2824299855342201</v>
      </c>
      <c r="Q92" s="53">
        <v>-0.33648551921813002</v>
      </c>
      <c r="R92" s="52">
        <v>600.68152173912995</v>
      </c>
      <c r="S92" s="2">
        <v>572.450434782608</v>
      </c>
      <c r="T92" s="2">
        <v>125.970760869565</v>
      </c>
      <c r="U92" s="2">
        <v>97.739673913043404</v>
      </c>
      <c r="V92" s="2">
        <v>22.8397826086956</v>
      </c>
      <c r="W92" s="2">
        <v>5.3913043478260798</v>
      </c>
      <c r="X92" s="2">
        <v>87.581956521739102</v>
      </c>
      <c r="Y92" s="2">
        <v>87.581956521739102</v>
      </c>
      <c r="Z92" s="2">
        <v>0.49272549379318697</v>
      </c>
      <c r="AA92" s="2">
        <v>0</v>
      </c>
      <c r="AB92" s="2">
        <v>387.12880434782602</v>
      </c>
      <c r="AC92" s="2">
        <v>0</v>
      </c>
      <c r="AD92" s="2">
        <v>0</v>
      </c>
      <c r="AE92" s="52">
        <v>122.57</v>
      </c>
      <c r="AF92" s="2">
        <v>122.57</v>
      </c>
      <c r="AG92" s="2">
        <v>13.7255434782608</v>
      </c>
      <c r="AH92" s="2">
        <v>13.7255434782608</v>
      </c>
      <c r="AI92" s="2">
        <v>0</v>
      </c>
      <c r="AJ92" s="2">
        <v>0</v>
      </c>
      <c r="AK92" s="2">
        <v>28.258369565217301</v>
      </c>
      <c r="AL92" s="2">
        <v>28.258369565217301</v>
      </c>
      <c r="AM92" s="2">
        <v>0</v>
      </c>
      <c r="AN92" s="2">
        <v>80.586086956521697</v>
      </c>
      <c r="AO92" s="2">
        <v>0</v>
      </c>
      <c r="AP92" s="2">
        <v>0</v>
      </c>
      <c r="AQ92" s="55">
        <v>20.405155737956999</v>
      </c>
      <c r="AR92" s="45">
        <v>21.4114607226294</v>
      </c>
      <c r="AS92" s="45">
        <v>10.8958169209383</v>
      </c>
      <c r="AT92" s="45">
        <v>14.0429601703727</v>
      </c>
      <c r="AU92" s="45">
        <v>0</v>
      </c>
      <c r="AV92" s="45">
        <v>0</v>
      </c>
      <c r="AW92" s="45">
        <v>21.4114607226294</v>
      </c>
      <c r="AX92" s="45">
        <v>32.265058566262098</v>
      </c>
      <c r="AY92" s="45">
        <v>0</v>
      </c>
      <c r="AZ92" s="45">
        <v>20.8163500239359</v>
      </c>
      <c r="BA92" s="45">
        <v>0</v>
      </c>
      <c r="BB92" s="45">
        <v>0</v>
      </c>
      <c r="BC92" s="56">
        <v>335515</v>
      </c>
      <c r="BD92" s="57">
        <v>2</v>
      </c>
    </row>
    <row r="93" spans="1:56" x14ac:dyDescent="0.2">
      <c r="A93" s="51" t="s">
        <v>216</v>
      </c>
      <c r="B93" s="51" t="s">
        <v>91</v>
      </c>
      <c r="C93" s="51" t="s">
        <v>78</v>
      </c>
      <c r="D93" s="52">
        <v>110.847826086956</v>
      </c>
      <c r="E93" s="52">
        <v>3.8713179054716602</v>
      </c>
      <c r="F93" s="52">
        <v>1.4331499999999999</v>
      </c>
      <c r="G93" s="52">
        <v>5.0492351233120099</v>
      </c>
      <c r="H93" s="53">
        <v>-0.23328626793432</v>
      </c>
      <c r="I93" s="52">
        <v>3.8266424789174298</v>
      </c>
      <c r="J93" s="52">
        <v>0.58203569327319005</v>
      </c>
      <c r="K93" s="52">
        <v>1.0316191274962101</v>
      </c>
      <c r="L93" s="54">
        <v>-0.43580370142436498</v>
      </c>
      <c r="M93" s="52">
        <v>0.53736026671896397</v>
      </c>
      <c r="N93" s="52">
        <v>0.80698176112963305</v>
      </c>
      <c r="O93" s="52">
        <v>2.4823004510688298</v>
      </c>
      <c r="P93" s="52">
        <v>3.2810249971338399</v>
      </c>
      <c r="Q93" s="53">
        <v>-0.24343750710913101</v>
      </c>
      <c r="R93" s="52">
        <v>429.12717391304301</v>
      </c>
      <c r="S93" s="2">
        <v>424.17500000000001</v>
      </c>
      <c r="T93" s="2">
        <v>64.517391304347797</v>
      </c>
      <c r="U93" s="2">
        <v>59.565217391304301</v>
      </c>
      <c r="V93" s="2">
        <v>0</v>
      </c>
      <c r="W93" s="2">
        <v>4.9521739130434703</v>
      </c>
      <c r="X93" s="2">
        <v>89.452173913043396</v>
      </c>
      <c r="Y93" s="2">
        <v>89.452173913043396</v>
      </c>
      <c r="Z93" s="2">
        <v>0.80698176112963305</v>
      </c>
      <c r="AA93" s="2">
        <v>0</v>
      </c>
      <c r="AB93" s="2">
        <v>275.15760869565202</v>
      </c>
      <c r="AC93" s="2">
        <v>0</v>
      </c>
      <c r="AD93" s="2">
        <v>0</v>
      </c>
      <c r="AE93" s="52">
        <v>0</v>
      </c>
      <c r="AF93" s="2">
        <v>0</v>
      </c>
      <c r="AG93" s="2">
        <v>0</v>
      </c>
      <c r="AH93" s="2">
        <v>0</v>
      </c>
      <c r="AI93" s="2">
        <v>0</v>
      </c>
      <c r="AJ93" s="2">
        <v>0</v>
      </c>
      <c r="AK93" s="2">
        <v>0</v>
      </c>
      <c r="AL93" s="2">
        <v>0</v>
      </c>
      <c r="AM93" s="2">
        <v>0</v>
      </c>
      <c r="AN93" s="2">
        <v>0</v>
      </c>
      <c r="AO93" s="2">
        <v>0</v>
      </c>
      <c r="AP93" s="2">
        <v>0</v>
      </c>
      <c r="AQ93" s="55">
        <v>0</v>
      </c>
      <c r="AR93" s="45">
        <v>0</v>
      </c>
      <c r="AS93" s="45">
        <v>0</v>
      </c>
      <c r="AT93" s="45">
        <v>0</v>
      </c>
      <c r="AU93" s="45">
        <v>0</v>
      </c>
      <c r="AV93" s="45">
        <v>0</v>
      </c>
      <c r="AW93" s="45">
        <v>0</v>
      </c>
      <c r="AX93" s="45">
        <v>0</v>
      </c>
      <c r="AY93" s="45">
        <v>0</v>
      </c>
      <c r="AZ93" s="45">
        <v>0</v>
      </c>
      <c r="BA93" s="45">
        <v>0</v>
      </c>
      <c r="BB93" s="45">
        <v>0</v>
      </c>
      <c r="BC93" s="56">
        <v>335078</v>
      </c>
      <c r="BD93" s="57">
        <v>2</v>
      </c>
    </row>
  </sheetData>
  <phoneticPr fontId="14" type="noConversion"/>
  <conditionalFormatting sqref="H2:H93">
    <cfRule type="colorScale" priority="358">
      <colorScale>
        <cfvo type="min"/>
        <cfvo type="num" val="0"/>
        <cfvo type="max"/>
        <color rgb="FFF8696B"/>
        <color rgb="FFFCFCFF"/>
        <color rgb="FF63BE7B"/>
      </colorScale>
    </cfRule>
  </conditionalFormatting>
  <conditionalFormatting sqref="L2:L93">
    <cfRule type="colorScale" priority="359">
      <colorScale>
        <cfvo type="min"/>
        <cfvo type="num" val="0"/>
        <cfvo type="num" val="1.5"/>
        <color rgb="FFF8696B"/>
        <color rgb="FFFCFCFF"/>
        <color rgb="FF63BE7B"/>
      </colorScale>
    </cfRule>
  </conditionalFormatting>
  <conditionalFormatting sqref="Q2:Q93">
    <cfRule type="colorScale" priority="360">
      <colorScale>
        <cfvo type="min"/>
        <cfvo type="num" val="0"/>
        <cfvo type="max"/>
        <color rgb="FFF8696B"/>
        <color rgb="FFFCFCFF"/>
        <color rgb="FF63BE7B"/>
      </colorScale>
    </cfRule>
  </conditionalFormatting>
  <pageMargins left="0.7" right="0.7" top="0.75" bottom="0.75" header="0.3" footer="0.3"/>
  <pageSetup orientation="portrait" horizontalDpi="1200"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0724-C857-47A5-94FB-F6E10E7F521F}">
  <dimension ref="B2:P55"/>
  <sheetViews>
    <sheetView zoomScale="85" zoomScaleNormal="85" workbookViewId="0">
      <pane ySplit="2" topLeftCell="A3" activePane="bottomLeft" state="frozen"/>
      <selection activeCell="C40" sqref="C40"/>
      <selection pane="bottomLeft" activeCell="F1" sqref="F1:AH1048576"/>
    </sheetView>
  </sheetViews>
  <sheetFormatPr baseColWidth="10" defaultColWidth="8.83203125" defaultRowHeight="16" x14ac:dyDescent="0.2"/>
  <cols>
    <col min="1" max="1" width="3" style="3" customWidth="1"/>
    <col min="2" max="2" width="45" style="3" customWidth="1"/>
    <col min="3" max="4" width="20.5" style="3" customWidth="1"/>
    <col min="5" max="5" width="19.33203125" style="3" customWidth="1"/>
    <col min="6" max="6" width="5.5" style="3" customWidth="1"/>
    <col min="7" max="7" width="35.1640625" style="3" customWidth="1"/>
    <col min="8" max="9" width="12.5" style="3" customWidth="1"/>
    <col min="10" max="10" width="14.5" style="3" bestFit="1" customWidth="1"/>
    <col min="11" max="12" width="8.83203125" style="3"/>
    <col min="13" max="13" width="37.1640625" style="3" customWidth="1"/>
    <col min="14" max="14" width="11.5" style="3" customWidth="1"/>
    <col min="15" max="19" width="8.83203125" style="3"/>
    <col min="20" max="20" width="22.83203125" style="3" customWidth="1"/>
    <col min="21" max="21" width="16.5" style="3" customWidth="1"/>
    <col min="22" max="22" width="13.5" style="3" customWidth="1"/>
    <col min="23" max="16384" width="8.83203125" style="3"/>
  </cols>
  <sheetData>
    <row r="2" spans="2:16" ht="34" x14ac:dyDescent="0.2">
      <c r="B2" s="14" t="s">
        <v>294</v>
      </c>
      <c r="C2" s="14" t="s">
        <v>218</v>
      </c>
      <c r="D2" s="14" t="s">
        <v>219</v>
      </c>
      <c r="E2" s="15"/>
      <c r="G2" s="3" t="s">
        <v>221</v>
      </c>
      <c r="H2" s="3" t="s">
        <v>222</v>
      </c>
      <c r="I2" s="16" t="s">
        <v>223</v>
      </c>
      <c r="J2" s="16" t="s">
        <v>224</v>
      </c>
    </row>
    <row r="3" spans="2:16" ht="15" customHeight="1" x14ac:dyDescent="0.2">
      <c r="B3" s="17" t="s">
        <v>4</v>
      </c>
      <c r="C3" s="18">
        <f>SUM(Nurse[Total Nurse Staff Hours])/SUM(Nurse[MDScensus])</f>
        <v>3.6297798666819352</v>
      </c>
      <c r="D3" s="18">
        <f>MEDIAN(Nurse[Total Nurse Staff HPRD])</f>
        <v>3.5209437549975551</v>
      </c>
      <c r="E3" s="19"/>
      <c r="G3" s="23" t="s">
        <v>225</v>
      </c>
      <c r="H3" s="20">
        <f>SUM(Nurse[Total Nurse Staff Hours])</f>
        <v>44805.292499999923</v>
      </c>
      <c r="I3" s="24" t="s">
        <v>226</v>
      </c>
      <c r="J3" s="21">
        <f>Category[[#This Row],[US Total]]/SUM(Nurse[MDScensus])</f>
        <v>3.6297798666819352</v>
      </c>
    </row>
    <row r="4" spans="2:16" ht="15" customHeight="1" x14ac:dyDescent="0.2">
      <c r="B4" s="25" t="s">
        <v>8</v>
      </c>
      <c r="C4" s="18">
        <f>SUM(Nurse[Total Nurse Care Staff Hours (excl. Admin/DON)])/SUM(Nurse[MDScensus])</f>
        <v>3.4690578797671838</v>
      </c>
      <c r="D4" s="18">
        <f>MEDIAN(Nurse[Total Nurse Care Staff HPRD (excl. Admin/DON)])</f>
        <v>3.3492358087539849</v>
      </c>
      <c r="E4" s="19"/>
      <c r="G4" s="46" t="s">
        <v>227</v>
      </c>
      <c r="H4" s="20">
        <f>SUM(Nurse[Total Nurse Care Staff Hours (excl. Admin/DON)])</f>
        <v>42821.371739130373</v>
      </c>
      <c r="I4" s="24">
        <f>Category[[#This Row],[US Total]]/SUM(Nurse[Total Nurse Staff Hours])</f>
        <v>0.95572128536222467</v>
      </c>
      <c r="J4" s="21">
        <f>Category[[#This Row],[US Total]]/SUM(Nurse[MDScensus])</f>
        <v>3.4690578797671838</v>
      </c>
    </row>
    <row r="5" spans="2:16" ht="15" customHeight="1" x14ac:dyDescent="0.2">
      <c r="B5" s="26" t="s">
        <v>9</v>
      </c>
      <c r="C5" s="27">
        <f>SUM(Nurse[Total RN Hours (w/ Admin, DON)])/SUM(Nurse[MDScensus])</f>
        <v>0.7392325669452211</v>
      </c>
      <c r="D5" s="42">
        <f>MEDIAN(Nurse[Total RN Staff HPRD])</f>
        <v>0.58306985397146249</v>
      </c>
      <c r="E5" s="28"/>
      <c r="G5" s="23" t="s">
        <v>228</v>
      </c>
      <c r="H5" s="20">
        <f>SUM(Nurse[Total RN Hours (w/ Admin, DON)])</f>
        <v>9124.9421739130303</v>
      </c>
      <c r="I5" s="24">
        <f>Category[[#This Row],[US Total]]/SUM(Nurse[Total Nurse Staff Hours])</f>
        <v>0.20365768561633754</v>
      </c>
      <c r="J5" s="21">
        <f>Category[[#This Row],[US Total]]/SUM(Nurse[MDScensus])</f>
        <v>0.7392325669452211</v>
      </c>
      <c r="K5" s="29"/>
      <c r="L5" s="29"/>
      <c r="O5" s="29"/>
      <c r="P5" s="29"/>
    </row>
    <row r="6" spans="2:16" ht="15" customHeight="1" x14ac:dyDescent="0.2">
      <c r="B6" s="25" t="s">
        <v>229</v>
      </c>
      <c r="C6" s="30">
        <f>SUM(Nurse[Hrs_RN])/SUM(Nurse[MDScensus])</f>
        <v>0.59258219666616885</v>
      </c>
      <c r="D6" s="18">
        <f>MEDIAN(Nurse[Total RN Care Staff HPRD (excl. Admin/DON)])</f>
        <v>0.46472741454684097</v>
      </c>
      <c r="E6"/>
      <c r="G6" s="31" t="s">
        <v>230</v>
      </c>
      <c r="H6" s="20">
        <f>SUM(Nurse[Hrs_RN])</f>
        <v>7314.7186956521655</v>
      </c>
      <c r="I6" s="24">
        <f>Category[[#This Row],[US Total]]/SUM(Nurse[Total Nurse Staff Hours])</f>
        <v>0.16325568448531338</v>
      </c>
      <c r="J6" s="21">
        <f>Category[[#This Row],[US Total]]/SUM(Nurse[MDScensus])</f>
        <v>0.59258219666616885</v>
      </c>
      <c r="K6" s="29"/>
      <c r="L6" s="29"/>
      <c r="O6" s="29"/>
      <c r="P6" s="29"/>
    </row>
    <row r="7" spans="2:16" ht="15" customHeight="1" x14ac:dyDescent="0.2">
      <c r="B7" s="49" t="s">
        <v>231</v>
      </c>
      <c r="C7" s="32">
        <f>SUM(Nurse[Total Contract Hours])/SUM(Nurse[Total Nurse Staff Hours])</f>
        <v>9.9423199691827932E-2</v>
      </c>
      <c r="D7" s="32">
        <f>MEDIAN(Nurse[% Total Nurse Contract])/100</f>
        <v>2.9452592086881699E-2</v>
      </c>
      <c r="E7"/>
      <c r="G7" s="31" t="s">
        <v>232</v>
      </c>
      <c r="H7" s="20">
        <f>SUM(Nurse[Hrs_RNadmin])</f>
        <v>1352.271086956519</v>
      </c>
      <c r="I7" s="24">
        <f>Category[[#This Row],[US Total]]/SUM(Nurse[Total Nurse Staff Hours])</f>
        <v>3.0181057002507488E-2</v>
      </c>
      <c r="J7" s="21">
        <f>Category[[#This Row],[US Total]]/SUM(Nurse[MDScensus])</f>
        <v>0.10955059306288152</v>
      </c>
      <c r="K7" s="29"/>
      <c r="L7" s="29"/>
      <c r="M7" s="29"/>
      <c r="N7" s="29"/>
      <c r="O7" s="29"/>
      <c r="P7" s="29"/>
    </row>
    <row r="8" spans="2:16" ht="15" customHeight="1" x14ac:dyDescent="0.2">
      <c r="B8" s="50" t="s">
        <v>233</v>
      </c>
      <c r="C8" s="33">
        <f>COUNTIF(Nurse[Total Nurse Staff HPRD], "&gt;=4.1")/COUNTA(Nurse[PROVNAME])</f>
        <v>0.21739130434782608</v>
      </c>
      <c r="D8" s="33" t="s">
        <v>234</v>
      </c>
      <c r="G8" s="31" t="s">
        <v>235</v>
      </c>
      <c r="H8" s="20">
        <f>SUM(Nurse[Hrs_RNDON])</f>
        <v>457.95239130434732</v>
      </c>
      <c r="I8" s="24">
        <f>Category[[#This Row],[US Total]]/SUM(Nurse[Total Nurse Staff Hours])</f>
        <v>1.0220944128516695E-2</v>
      </c>
      <c r="J8" s="21">
        <f>Category[[#This Row],[US Total]]/SUM(Nurse[MDScensus])</f>
        <v>3.7099777216170839E-2</v>
      </c>
      <c r="K8" s="29"/>
      <c r="L8" s="29"/>
      <c r="M8" s="29"/>
      <c r="N8" s="29"/>
      <c r="O8" s="29"/>
      <c r="P8" s="29"/>
    </row>
    <row r="9" spans="2:16" ht="15" customHeight="1" x14ac:dyDescent="0.2">
      <c r="B9" s="50" t="s">
        <v>236</v>
      </c>
      <c r="C9" s="44">
        <f>COUNTIF(Nurse[Total Nurse Staff HPRD], "&gt;=3.48")/COUNTA(Nurse[PROVNAME])</f>
        <v>0.52173913043478259</v>
      </c>
      <c r="D9" s="3" t="s">
        <v>234</v>
      </c>
      <c r="G9" s="23" t="s">
        <v>237</v>
      </c>
      <c r="H9" s="20">
        <f>SUM(Nurse[Total LPN Hours (w/ Admin)])</f>
        <v>9297.9752173912839</v>
      </c>
      <c r="I9" s="24">
        <f>Category[[#This Row],[US Total]]/SUM(Nurse[Total Nurse Staff Hours])</f>
        <v>0.20751957410815475</v>
      </c>
      <c r="J9" s="21">
        <f>Category[[#This Row],[US Total]]/SUM(Nurse[MDScensus])</f>
        <v>0.75325037204018985</v>
      </c>
      <c r="K9" s="29"/>
      <c r="L9" s="29"/>
      <c r="M9" s="29"/>
      <c r="N9" s="29"/>
      <c r="O9" s="29"/>
      <c r="P9" s="29"/>
    </row>
    <row r="10" spans="2:16" ht="15" customHeight="1" x14ac:dyDescent="0.2">
      <c r="B10" s="50" t="s">
        <v>238</v>
      </c>
      <c r="C10" s="44">
        <f>COUNTIF(Nurse[Total RN Staff HPRD], "&gt;=0.75")/COUNTA(Nurse[PROVNAME])</f>
        <v>0.27173913043478259</v>
      </c>
      <c r="D10" s="3" t="s">
        <v>234</v>
      </c>
      <c r="G10" s="31" t="s">
        <v>239</v>
      </c>
      <c r="H10" s="20">
        <f>SUM(Nurse[Hrs_LPN])</f>
        <v>9124.277934782589</v>
      </c>
      <c r="I10" s="24">
        <f>Category[[#This Row],[US Total]]/SUM(Nurse[Total Nurse Staff Hours])</f>
        <v>0.20364286060140338</v>
      </c>
      <c r="J10" s="21">
        <f>Category[[#This Row],[US Total]]/SUM(Nurse[MDScensus])</f>
        <v>0.73917875540448985</v>
      </c>
      <c r="K10" s="29"/>
      <c r="L10" s="29"/>
      <c r="M10" s="29"/>
      <c r="N10" s="29"/>
      <c r="O10" s="29"/>
      <c r="P10" s="29"/>
    </row>
    <row r="11" spans="2:16" ht="15" customHeight="1" x14ac:dyDescent="0.2">
      <c r="B11" s="50" t="s">
        <v>240</v>
      </c>
      <c r="C11" s="44">
        <f>COUNTIFS(Nurse[Total Nurse Staff HPRD], "&gt;=3.48", Nurse[Total RN Staff HPRD], "&gt;=0.75")/COUNTA(Nurse[PROVNAME])</f>
        <v>0.2391304347826087</v>
      </c>
      <c r="D11" s="3" t="s">
        <v>234</v>
      </c>
      <c r="G11" s="31" t="s">
        <v>241</v>
      </c>
      <c r="H11" s="20">
        <f>SUM(Nurse[Hrs_LPNadmin])</f>
        <v>173.69728260869522</v>
      </c>
      <c r="I11" s="24">
        <f>Category[[#This Row],[US Total]]/SUM(Nurse[Total Nurse Staff Hours])</f>
        <v>3.8767135067513622E-3</v>
      </c>
      <c r="J11" s="21">
        <f>Category[[#This Row],[US Total]]/SUM(Nurse[MDScensus])</f>
        <v>1.4071616635700017E-2</v>
      </c>
      <c r="K11" s="29"/>
      <c r="L11" s="29"/>
      <c r="M11" s="29"/>
      <c r="N11" s="29"/>
      <c r="O11" s="29"/>
      <c r="P11" s="29"/>
    </row>
    <row r="12" spans="2:16" ht="15" customHeight="1" x14ac:dyDescent="0.2">
      <c r="B12" s="34" t="s">
        <v>220</v>
      </c>
      <c r="C12" s="35">
        <f>SUM(Nurse[MDScensus])</f>
        <v>12343.804347826048</v>
      </c>
      <c r="D12" s="35" t="s">
        <v>234</v>
      </c>
      <c r="G12" s="23" t="s">
        <v>242</v>
      </c>
      <c r="H12" s="20">
        <f>SUM(Nurse[Hrs_CNA], Nurse[Hrs_NAtrn], Nurse[Hrs_MedAide])</f>
        <v>26382.375108695625</v>
      </c>
      <c r="I12" s="24">
        <f>Category[[#This Row],[US Total]]/SUM(Nurse[Total Nurse Staff Hours])</f>
        <v>0.58882274027550807</v>
      </c>
      <c r="J12" s="21">
        <f>Category[[#This Row],[US Total]]/SUM(Nurse[MDScensus])</f>
        <v>2.1372969276965255</v>
      </c>
      <c r="K12" s="29"/>
      <c r="L12" s="29"/>
      <c r="M12" s="29"/>
      <c r="N12" s="29"/>
      <c r="O12" s="29"/>
      <c r="P12" s="29"/>
    </row>
    <row r="13" spans="2:16" ht="15" customHeight="1" x14ac:dyDescent="0.2">
      <c r="B13" s="34" t="s">
        <v>243</v>
      </c>
      <c r="C13" s="35">
        <f>COUNTA(Nurse[PROVNAME])</f>
        <v>92</v>
      </c>
      <c r="D13" s="35" t="s">
        <v>234</v>
      </c>
      <c r="E13" s="43"/>
      <c r="G13" s="31" t="s">
        <v>244</v>
      </c>
      <c r="H13" s="20">
        <f>SUM(Nurse[Hrs_CNA])</f>
        <v>25906.020434782571</v>
      </c>
      <c r="I13" s="24">
        <f>Category[[#This Row],[US Total]]/SUM(Nurse[Total Nurse Staff Hours])</f>
        <v>0.57819107943068593</v>
      </c>
      <c r="J13" s="21">
        <f>Category[[#This Row],[US Total]]/SUM(Nurse[MDScensus])</f>
        <v>2.0987063392125993</v>
      </c>
      <c r="K13" s="29"/>
      <c r="L13" s="29"/>
      <c r="M13" s="29"/>
      <c r="N13" s="29"/>
      <c r="O13" s="29"/>
      <c r="P13" s="29"/>
    </row>
    <row r="14" spans="2:16" ht="15" customHeight="1" x14ac:dyDescent="0.2">
      <c r="B14" s="36" t="s">
        <v>245</v>
      </c>
      <c r="C14" s="18">
        <f>AVERAGE(Nurse[MDScensus])</f>
        <v>134.17178638941357</v>
      </c>
      <c r="D14" s="2">
        <f>MEDIAN(Nurse[MDScensus])</f>
        <v>120.114130434782</v>
      </c>
      <c r="G14" s="31" t="s">
        <v>246</v>
      </c>
      <c r="H14" s="20">
        <f>SUM(Nurse[Hrs_NAtrn])</f>
        <v>470.46119565217316</v>
      </c>
      <c r="I14" s="24">
        <f>Category[[#This Row],[US Total]]/SUM(Nurse[Total Nurse Staff Hours])</f>
        <v>1.0500125529861768E-2</v>
      </c>
      <c r="J14" s="21">
        <f>Category[[#This Row],[US Total]]/SUM(Nurse[MDScensus])</f>
        <v>3.8113144245925226E-2</v>
      </c>
    </row>
    <row r="15" spans="2:16" ht="15" customHeight="1" x14ac:dyDescent="0.2">
      <c r="B15" s="48" t="s">
        <v>6</v>
      </c>
      <c r="C15" s="18">
        <f>SUMPRODUCT(
   Nurse[Expected Total Nurse Staff HPRD],
   Nurse[MDScensus]
) /
SUMIFS(Nurse[MDScensus], Nurse[Expected Total Nurse Staff HPRD], "&gt;0")</f>
        <v>5.1420695674386847</v>
      </c>
      <c r="D15" s="2">
        <f>MEDIAN(Nurse[Expected Total Nurse Staff HPRD])</f>
        <v>5.0806859561532054</v>
      </c>
      <c r="G15" s="37" t="s">
        <v>247</v>
      </c>
      <c r="H15" s="20">
        <f>SUM(Nurse[Hrs_MedAide])</f>
        <v>5.8934782608695597</v>
      </c>
      <c r="I15" s="24">
        <f>Category[[#This Row],[US Total]]/SUM(Nurse[Total Nurse Staff Hours])</f>
        <v>1.3153531496015944E-4</v>
      </c>
      <c r="J15" s="21">
        <f>Category[[#This Row],[US Total]]/SUM(Nurse[MDScensus])</f>
        <v>4.774442380000539E-4</v>
      </c>
    </row>
    <row r="16" spans="2:16" ht="15" customHeight="1" x14ac:dyDescent="0.2">
      <c r="B16" s="48" t="s">
        <v>248</v>
      </c>
      <c r="C16" s="33">
        <f>IF(
   SUMIFS(Nurse[MDScensus], Nurse[Expected Total Nurse Staff HPRD], "&gt;0") &gt; 0,
   (
     (SUM(Nurse[Total Nurse Staff Hours]) / SUM(Nurse[MDScensus]))
     -
     (
       SUMPRODUCT(
         Nurse[Expected Total Nurse Staff HPRD],
         Nurse[MDScensus]
       ) /
       SUMIFS(Nurse[MDScensus], Nurse[Expected Total Nurse Staff HPRD], "&gt;0")
     )
   )
   /
   ABS(
     SUMPRODUCT(
       Nurse[Expected Total Nurse Staff HPRD],
       Nurse[MDScensus]
     ) /
     SUMIFS(Nurse[MDScensus], Nurse[Expected Total Nurse Staff HPRD], "&gt;0")
   ),
   ""
)</f>
        <v>-0.29410136928778191</v>
      </c>
      <c r="D16" s="47">
        <f>MEDIAN(Nurse[% Deviation From Total Expected Nurse HPRD])</f>
        <v>-0.30344112825833103</v>
      </c>
    </row>
    <row r="17" spans="7:13" ht="15" customHeight="1" x14ac:dyDescent="0.2"/>
    <row r="18" spans="7:13" ht="15" customHeight="1" x14ac:dyDescent="0.2">
      <c r="G18" s="3" t="s">
        <v>249</v>
      </c>
      <c r="H18" s="3" t="s">
        <v>231</v>
      </c>
      <c r="I18" s="3" t="s">
        <v>250</v>
      </c>
      <c r="J18" s="3" t="s">
        <v>251</v>
      </c>
    </row>
    <row r="19" spans="7:13" ht="15" customHeight="1" x14ac:dyDescent="0.2">
      <c r="G19" s="3" t="s">
        <v>252</v>
      </c>
      <c r="H19" s="22">
        <f>ContractSummary[[#This Row],[Contract Hours2]]/ContractSummary[[#This Row],[Total Hours]]</f>
        <v>0.14523954471071501</v>
      </c>
      <c r="I19" s="20">
        <f>SUM(Nurse[Hrs_RN_ctr])</f>
        <v>1062.3864130434756</v>
      </c>
      <c r="J19" s="20">
        <f>SUM(Nurse[Hrs_RN])</f>
        <v>7314.7186956521655</v>
      </c>
    </row>
    <row r="20" spans="7:13" ht="15" customHeight="1" x14ac:dyDescent="0.2">
      <c r="G20" s="3" t="s">
        <v>253</v>
      </c>
      <c r="H20" s="22">
        <f>ContractSummary[[#This Row],[Contract Hours2]]/ContractSummary[[#This Row],[Total Hours]]</f>
        <v>4.4503152265424041E-2</v>
      </c>
      <c r="I20" s="20">
        <f>SUM(Nurse[Hrs_RNadmin_ctr])</f>
        <v>60.180326086956441</v>
      </c>
      <c r="J20" s="20">
        <f>SUM(Nurse[Hrs_RNadmin])</f>
        <v>1352.271086956519</v>
      </c>
    </row>
    <row r="21" spans="7:13" ht="15" customHeight="1" x14ac:dyDescent="0.2">
      <c r="G21" s="3" t="s">
        <v>254</v>
      </c>
      <c r="H21" s="22">
        <f>ContractSummary[[#This Row],[Contract Hours2]]/ContractSummary[[#This Row],[Total Hours]]</f>
        <v>0</v>
      </c>
      <c r="I21" s="20">
        <f>SUM(Nurse[Hrs_RNDON_ctr])</f>
        <v>0</v>
      </c>
      <c r="J21" s="20">
        <f>SUM(Nurse[Hrs_RNDON])</f>
        <v>457.95239130434732</v>
      </c>
    </row>
    <row r="22" spans="7:13" ht="15" customHeight="1" x14ac:dyDescent="0.2">
      <c r="G22" s="3" t="s">
        <v>255</v>
      </c>
      <c r="H22" s="22">
        <f>ContractSummary[[#This Row],[Contract Hours2]]/ContractSummary[[#This Row],[Total Hours]]</f>
        <v>0.13544308217266088</v>
      </c>
      <c r="I22" s="20">
        <f>SUM(Nurse[Hrs_LPN_ctr])</f>
        <v>1235.8203260869548</v>
      </c>
      <c r="J22" s="20">
        <f>SUM(Nurse[Hrs_LPN])</f>
        <v>9124.277934782589</v>
      </c>
    </row>
    <row r="23" spans="7:13" ht="15" customHeight="1" x14ac:dyDescent="0.2">
      <c r="G23" s="3" t="s">
        <v>256</v>
      </c>
      <c r="H23" s="22">
        <f>ContractSummary[[#This Row],[Contract Hours2]]/ContractSummary[[#This Row],[Total Hours]]</f>
        <v>4.5860645863774835E-2</v>
      </c>
      <c r="I23" s="20">
        <f>SUM(Nurse[Hrs_LPNadmin_ctr])</f>
        <v>7.9658695652173863</v>
      </c>
      <c r="J23" s="20">
        <f>SUM(Nurse[Hrs_LPNadmin])</f>
        <v>173.69728260869522</v>
      </c>
    </row>
    <row r="24" spans="7:13" ht="15" customHeight="1" x14ac:dyDescent="0.2">
      <c r="G24" s="3" t="s">
        <v>257</v>
      </c>
      <c r="H24" s="22">
        <f>ContractSummary[[#This Row],[Contract Hours2]]/ContractSummary[[#This Row],[Total Hours]]</f>
        <v>7.8859115961411416E-2</v>
      </c>
      <c r="I24" s="20">
        <f>SUM(Nurse[Hrs_CNA_ctr])</f>
        <v>2042.9258695652125</v>
      </c>
      <c r="J24" s="20">
        <f>SUM(Nurse[Hrs_CNA])</f>
        <v>25906.020434782571</v>
      </c>
    </row>
    <row r="25" spans="7:13" ht="15" customHeight="1" x14ac:dyDescent="0.2">
      <c r="G25" s="3" t="s">
        <v>258</v>
      </c>
      <c r="H25" s="22">
        <f>ContractSummary[[#This Row],[Contract Hours2]]/ContractSummary[[#This Row],[Total Hours]]</f>
        <v>9.6515375869608108E-2</v>
      </c>
      <c r="I25" s="20">
        <f>SUM(Nurse[Hrs_NAtrn_ctr])</f>
        <v>45.40673913043473</v>
      </c>
      <c r="J25" s="20">
        <f>SUM(Nurse[Hrs_NAtrn])</f>
        <v>470.46119565217316</v>
      </c>
    </row>
    <row r="26" spans="7:13" ht="15" customHeight="1" x14ac:dyDescent="0.2">
      <c r="G26" s="3" t="s">
        <v>259</v>
      </c>
      <c r="H26" s="22">
        <f>ContractSummary[[#This Row],[Contract Hours2]]/ContractSummary[[#This Row],[Total Hours]]</f>
        <v>0</v>
      </c>
      <c r="I26" s="20">
        <f>SUM(Nurse[Hrs_MedAide_ctr])</f>
        <v>0</v>
      </c>
      <c r="J26" s="20">
        <f>SUM(Nurse[Hrs_MedAide])</f>
        <v>5.8934782608695597</v>
      </c>
      <c r="L26" s="20"/>
      <c r="M26" s="20"/>
    </row>
    <row r="27" spans="7:13" ht="15" customHeight="1" x14ac:dyDescent="0.2">
      <c r="G27" s="38" t="s">
        <v>30</v>
      </c>
      <c r="H27" s="39">
        <f>ContractSummary[[#This Row],[Contract Hours2]]/ContractSummary[[#This Row],[Total Hours]]</f>
        <v>9.9423199691827932E-2</v>
      </c>
      <c r="I27" s="23">
        <f>SUM(Nurse[Total Contract Hours])</f>
        <v>4454.6855434782528</v>
      </c>
      <c r="J27" s="23">
        <f>SUM(Nurse[Total Nurse Staff Hours])</f>
        <v>44805.292499999923</v>
      </c>
    </row>
    <row r="28" spans="7:13" ht="15" customHeight="1" x14ac:dyDescent="0.2"/>
    <row r="29" spans="7:13" ht="15" customHeight="1" x14ac:dyDescent="0.2">
      <c r="H29" s="20"/>
    </row>
    <row r="30" spans="7:13" ht="15" customHeight="1" x14ac:dyDescent="0.2"/>
    <row r="31" spans="7:13" ht="15" customHeight="1" x14ac:dyDescent="0.2">
      <c r="G31"/>
      <c r="H31"/>
    </row>
    <row r="32" spans="7:13" ht="15" customHeight="1" x14ac:dyDescent="0.2">
      <c r="G32"/>
      <c r="H32"/>
    </row>
    <row r="33" spans="7:10" ht="15" customHeight="1" x14ac:dyDescent="0.2">
      <c r="G33"/>
      <c r="H33"/>
    </row>
    <row r="34" spans="7:10" ht="15" customHeight="1" x14ac:dyDescent="0.2">
      <c r="G34"/>
      <c r="H34"/>
    </row>
    <row r="35" spans="7:10" ht="15" customHeight="1" x14ac:dyDescent="0.2">
      <c r="G35"/>
      <c r="H35"/>
      <c r="J35" s="21"/>
    </row>
    <row r="36" spans="7:10" ht="15" customHeight="1" x14ac:dyDescent="0.2"/>
    <row r="37" spans="7:10" ht="15" customHeight="1" x14ac:dyDescent="0.2"/>
    <row r="38" spans="7:10" ht="15" customHeight="1" x14ac:dyDescent="0.2"/>
    <row r="39" spans="7:10" ht="15" customHeight="1" x14ac:dyDescent="0.2"/>
    <row r="40" spans="7:10" ht="15" customHeight="1" x14ac:dyDescent="0.2"/>
    <row r="41" spans="7:10" ht="15" customHeight="1" x14ac:dyDescent="0.2"/>
    <row r="42" spans="7:10" ht="15" customHeight="1" x14ac:dyDescent="0.2"/>
    <row r="43" spans="7:10" ht="15" customHeight="1" x14ac:dyDescent="0.2"/>
    <row r="44" spans="7:10" ht="15" customHeight="1" x14ac:dyDescent="0.2"/>
    <row r="45" spans="7:10" ht="15" customHeight="1" x14ac:dyDescent="0.2"/>
    <row r="46" spans="7:10" ht="15" customHeight="1" x14ac:dyDescent="0.2"/>
    <row r="47" spans="7:10" ht="15" customHeight="1" x14ac:dyDescent="0.2"/>
    <row r="48" spans="7:1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sheetData>
  <pageMargins left="0.7" right="0.7" top="0.75" bottom="0.75" header="0.3" footer="0.3"/>
  <pageSetup orientation="portrait" horizontalDpi="300" verticalDpi="300" r:id="rId1"/>
  <ignoredErrors>
    <ignoredError sqref="I3:J15 J19:J27" calculatedColumn="1"/>
  </ignoredErrors>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925B-3E77-4771-9750-A0A8789884C3}">
  <dimension ref="C2:E27"/>
  <sheetViews>
    <sheetView zoomScale="85" zoomScaleNormal="85" workbookViewId="0"/>
  </sheetViews>
  <sheetFormatPr baseColWidth="10" defaultColWidth="8.83203125" defaultRowHeight="16" x14ac:dyDescent="0.2"/>
  <cols>
    <col min="1" max="2" width="100.1640625" style="3" customWidth="1"/>
    <col min="3" max="3" width="4.1640625" style="3" customWidth="1"/>
    <col min="4" max="4" width="37.6640625" style="3" customWidth="1"/>
    <col min="5" max="5" width="66.83203125" style="3" customWidth="1"/>
    <col min="6" max="16384" width="8.83203125" style="3"/>
  </cols>
  <sheetData>
    <row r="2" spans="3:5" ht="24" x14ac:dyDescent="0.3">
      <c r="D2" s="4" t="s">
        <v>260</v>
      </c>
      <c r="E2" s="5"/>
    </row>
    <row r="3" spans="3:5" x14ac:dyDescent="0.2">
      <c r="D3" s="6" t="s">
        <v>244</v>
      </c>
      <c r="E3" s="7" t="s">
        <v>261</v>
      </c>
    </row>
    <row r="4" spans="3:5" x14ac:dyDescent="0.2">
      <c r="D4" s="8" t="s">
        <v>224</v>
      </c>
      <c r="E4" s="9" t="s">
        <v>262</v>
      </c>
    </row>
    <row r="5" spans="3:5" x14ac:dyDescent="0.2">
      <c r="D5" s="8" t="s">
        <v>263</v>
      </c>
      <c r="E5" s="9" t="s">
        <v>264</v>
      </c>
    </row>
    <row r="6" spans="3:5" ht="15.75" customHeight="1" x14ac:dyDescent="0.2">
      <c r="D6" s="8" t="s">
        <v>265</v>
      </c>
      <c r="E6" s="9" t="s">
        <v>266</v>
      </c>
    </row>
    <row r="7" spans="3:5" ht="15.75" customHeight="1" x14ac:dyDescent="0.2">
      <c r="D7" s="8" t="s">
        <v>247</v>
      </c>
      <c r="E7" s="9" t="s">
        <v>267</v>
      </c>
    </row>
    <row r="8" spans="3:5" x14ac:dyDescent="0.2">
      <c r="D8" s="8" t="s">
        <v>246</v>
      </c>
      <c r="E8" s="9" t="s">
        <v>268</v>
      </c>
    </row>
    <row r="9" spans="3:5" x14ac:dyDescent="0.2">
      <c r="D9" s="8" t="s">
        <v>269</v>
      </c>
      <c r="E9" s="9" t="s">
        <v>270</v>
      </c>
    </row>
    <row r="10" spans="3:5" x14ac:dyDescent="0.2">
      <c r="C10" s="11"/>
      <c r="D10" s="10" t="s">
        <v>271</v>
      </c>
      <c r="E10" s="8" t="s">
        <v>272</v>
      </c>
    </row>
    <row r="11" spans="3:5" x14ac:dyDescent="0.2">
      <c r="D11" s="8" t="s">
        <v>273</v>
      </c>
      <c r="E11" s="9" t="s">
        <v>274</v>
      </c>
    </row>
    <row r="12" spans="3:5" x14ac:dyDescent="0.2">
      <c r="D12" s="8" t="s">
        <v>217</v>
      </c>
      <c r="E12" s="9" t="s">
        <v>275</v>
      </c>
    </row>
    <row r="13" spans="3:5" x14ac:dyDescent="0.2">
      <c r="D13" s="8" t="s">
        <v>276</v>
      </c>
      <c r="E13" s="9" t="s">
        <v>277</v>
      </c>
    </row>
    <row r="14" spans="3:5" x14ac:dyDescent="0.2">
      <c r="D14" s="8" t="s">
        <v>273</v>
      </c>
      <c r="E14" s="9" t="s">
        <v>274</v>
      </c>
    </row>
    <row r="15" spans="3:5" x14ac:dyDescent="0.2">
      <c r="D15" s="8" t="s">
        <v>217</v>
      </c>
      <c r="E15" s="9" t="s">
        <v>278</v>
      </c>
    </row>
    <row r="16" spans="3:5" x14ac:dyDescent="0.2">
      <c r="D16" s="12" t="s">
        <v>276</v>
      </c>
      <c r="E16" s="13" t="s">
        <v>277</v>
      </c>
    </row>
    <row r="18" spans="4:5" ht="24" x14ac:dyDescent="0.3">
      <c r="D18" s="4" t="s">
        <v>279</v>
      </c>
      <c r="E18" s="5"/>
    </row>
    <row r="19" spans="4:5" x14ac:dyDescent="0.2">
      <c r="D19" s="8" t="s">
        <v>224</v>
      </c>
      <c r="E19" s="9" t="s">
        <v>280</v>
      </c>
    </row>
    <row r="20" spans="4:5" x14ac:dyDescent="0.2">
      <c r="D20" s="8" t="s">
        <v>263</v>
      </c>
      <c r="E20" s="9" t="s">
        <v>281</v>
      </c>
    </row>
    <row r="21" spans="4:5" x14ac:dyDescent="0.2">
      <c r="D21" s="8" t="s">
        <v>282</v>
      </c>
      <c r="E21" s="9" t="s">
        <v>283</v>
      </c>
    </row>
    <row r="22" spans="4:5" x14ac:dyDescent="0.2">
      <c r="D22" s="10" t="s">
        <v>227</v>
      </c>
      <c r="E22" s="8" t="s">
        <v>284</v>
      </c>
    </row>
    <row r="23" spans="4:5" x14ac:dyDescent="0.2">
      <c r="D23" s="8" t="s">
        <v>285</v>
      </c>
      <c r="E23" s="9" t="s">
        <v>286</v>
      </c>
    </row>
    <row r="24" spans="4:5" x14ac:dyDescent="0.2">
      <c r="D24" s="8" t="s">
        <v>287</v>
      </c>
      <c r="E24" s="9" t="s">
        <v>288</v>
      </c>
    </row>
    <row r="25" spans="4:5" x14ac:dyDescent="0.2">
      <c r="D25" s="8" t="s">
        <v>289</v>
      </c>
      <c r="E25" s="9" t="s">
        <v>290</v>
      </c>
    </row>
    <row r="26" spans="4:5" x14ac:dyDescent="0.2">
      <c r="D26" s="8" t="s">
        <v>291</v>
      </c>
      <c r="E26" s="9" t="s">
        <v>292</v>
      </c>
    </row>
    <row r="27" spans="4:5" x14ac:dyDescent="0.2">
      <c r="D27" s="12" t="s">
        <v>228</v>
      </c>
      <c r="E27" s="13" t="s">
        <v>293</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A s D A A B Q S w M E F A A C A A g A l n B 0 W Y Z U q H O k A A A A 9 g A A A B I A H A B D b 2 5 m a W c v U G F j a 2 F n Z S 5 4 b W w g o h g A K K A U A A A A A A A A A A A A A A A A A A A A A A A A A A A A h Y 9 N D o I w G E S v Q r q n P 2 C i k o + y c C u J C d G 4 b W q F R i i G F s v d X H g k r y B G U X c u 5 8 1 b z N y v N 8 i G p g 4 u q r O 6 N S l i m K J A G d k e t C l T 1 L t j u E A Z h 4 2 Q J 1 G q Y J S N T Q Z 7 S F H l 3 D k h x H u P f Y z b r i Q R p Y z s 8 3 U h K 9 U I 9 J H 1 f z n U x j p h p E I c d q 8 x P M I s n m E 2 X 2 I K Z I K Q a / M V o n H v s / 2 B s O p r 1 3 e K K x N u C y B T B P L + w B 9 Q S w M E F A A C A A g A l n B 0 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J Z w d F k o i k e 4 D g A A A B E A A A A T A B w A R m 9 y b X V s Y X M v U 2 V j d G l v b j E u b S C i G A A o o B Q A A A A A A A A A A A A A A A A A A A A A A A A A A A A r T k 0 u y c z P U w i G 0 I b W A F B L A Q I t A B Q A A g A I A J Z w d F m G V K h z p A A A A P Y A A A A S A A A A A A A A A A A A A A A A A A A A A A B D b 2 5 m a W c v U G F j a 2 F n Z S 5 4 b W x Q S w E C L Q A U A A I A C A C W c H R Z U 3 I 4 L J s A A A D h A A A A E w A A A A A A A A A A A A A A A A D w A A A A W 0 N v b n R l b n R f V H l w Z X N d L n h t b F B L A Q I t A B Q A A g A I A J Z w d 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m s F k B o A f + 0 a I o S O p B m K 6 5 A A A A A A C A A A A A A A Q Z g A A A A E A A C A A A A A D A d o L B 2 u 9 y Z h I f x x P q p Q K 5 X T Z 0 9 q / L Q y m r n v 8 e q o d j Q A A A A A O g A A A A A I A A C A A A A C U g + Y 8 q G V R I a / L e i O h 1 O 6 q d p E v H B j a b A t q u g 3 4 J j Q j x V A A A A D Z n K x B o n H i K w h f P J g p F O z e 9 Q x 6 j c J E Y h i h U m W 0 f f L Y y M h w q 0 Y D N C f 3 w 0 E Q 2 Z W A D z v 1 U l l U D 2 j q N l P Z l H f Z m U O O V N g B Z F R I Z d b G a O W 2 U M E f H U A A A A C i J Q 1 f 5 1 u 7 e k S j 0 5 Y u o M 6 D e P i H 3 m 8 1 b G c f h 1 + 9 W Y X H 7 7 V x X O 3 t f 2 v Q X + h 1 B k w 9 h I 8 A L C A u 0 V b c e Y N v S D F F r h a g < / 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1e6f2d80-2360-440b-a86f-4e374efa82c3" xsi:nil="true"/>
    <PublishingExpirationDate xmlns="http://schemas.microsoft.com/sharepoint/v3" xsi:nil="true"/>
    <lcf76f155ced4ddcb4097134ff3c332f xmlns="821b467c-dfb8-4b22-84bd-4d3765027b35">
      <Terms xmlns="http://schemas.microsoft.com/office/infopath/2007/PartnerControls"/>
    </lcf76f155ced4ddcb4097134ff3c332f>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AB84DA-DA3B-4B35-8D52-24E403E30EC3}">
  <ds:schemaRefs>
    <ds:schemaRef ds:uri="http://schemas.microsoft.com/sharepoint/v3/contenttype/forms"/>
  </ds:schemaRefs>
</ds:datastoreItem>
</file>

<file path=customXml/itemProps2.xml><?xml version="1.0" encoding="utf-8"?>
<ds:datastoreItem xmlns:ds="http://schemas.openxmlformats.org/officeDocument/2006/customXml" ds:itemID="{B3E237EF-63E8-4FAC-81AA-919CB1243B8B}">
  <ds:schemaRefs>
    <ds:schemaRef ds:uri="http://schemas.microsoft.com/DataMashup"/>
  </ds:schemaRefs>
</ds:datastoreItem>
</file>

<file path=customXml/itemProps3.xml><?xml version="1.0" encoding="utf-8"?>
<ds:datastoreItem xmlns:ds="http://schemas.openxmlformats.org/officeDocument/2006/customXml" ds:itemID="{868F9CCA-C730-4F97-91EF-0C9D8FC0DA4C}">
  <ds:schemaRefs>
    <ds:schemaRef ds:uri="http://www.w3.org/XML/1998/namespace"/>
    <ds:schemaRef ds:uri="http://schemas.openxmlformats.org/package/2006/metadata/core-properties"/>
    <ds:schemaRef ds:uri="http://schemas.microsoft.com/office/2006/metadata/properties"/>
    <ds:schemaRef ds:uri="http://purl.org/dc/terms/"/>
    <ds:schemaRef ds:uri="821b467c-dfb8-4b22-84bd-4d3765027b35"/>
    <ds:schemaRef ds:uri="http://schemas.microsoft.com/office/2006/documentManagement/types"/>
    <ds:schemaRef ds:uri="http://purl.org/dc/dcmitype/"/>
    <ds:schemaRef ds:uri="http://schemas.microsoft.com/sharepoint/v3"/>
    <ds:schemaRef ds:uri="http://purl.org/dc/elements/1.1/"/>
    <ds:schemaRef ds:uri="http://schemas.microsoft.com/office/infopath/2007/PartnerControls"/>
    <ds:schemaRef ds:uri="1e6f2d80-2360-440b-a86f-4e374efa82c3"/>
  </ds:schemaRefs>
</ds:datastoreItem>
</file>

<file path=customXml/itemProps4.xml><?xml version="1.0" encoding="utf-8"?>
<ds:datastoreItem xmlns:ds="http://schemas.openxmlformats.org/officeDocument/2006/customXml" ds:itemID="{5FEB94EC-BBB8-4A97-A23C-E0B058D3E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Nurse</vt:lpstr>
      <vt:lpstr>Summary Data</vt:lpstr>
      <vt:lpstr>Notes &amp;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Goldwein</dc:creator>
  <cp:keywords/>
  <dc:description/>
  <cp:lastModifiedBy>Richard Mollot</cp:lastModifiedBy>
  <cp:revision/>
  <dcterms:created xsi:type="dcterms:W3CDTF">2023-01-30T20:15:24Z</dcterms:created>
  <dcterms:modified xsi:type="dcterms:W3CDTF">2025-06-12T14:40:40Z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0x0101009129DBE2DD9EFD4B81439A397942DC8A</vt:lpwstr>
  </property>
  <property fmtid="{D5CDD505-2E9C-101B-9397-08002B2CF9AE}" pid="3" name="MediaServiceImageTags">
    <vt:lpwstr/>
  </property>
</Properties>
</file>