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D3EF9D7D-A038-402F-AC15-1D102892FBBA}"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Y8" i="5"/>
  <c r="Y9" i="5"/>
  <c r="AA9" i="5" s="1"/>
  <c r="Y10" i="5"/>
  <c r="AA10" i="5" s="1"/>
  <c r="Y11" i="5"/>
  <c r="AA11" i="5" s="1"/>
  <c r="Y12" i="5"/>
  <c r="Y13" i="5"/>
  <c r="Z13" i="5" s="1"/>
  <c r="Y14" i="5"/>
  <c r="Y15" i="5"/>
  <c r="AA15" i="5"/>
  <c r="Y19" i="5"/>
  <c r="Y20" i="5"/>
  <c r="Y21" i="5"/>
  <c r="Y22" i="5"/>
  <c r="Y23" i="5"/>
  <c r="Y24" i="5"/>
  <c r="Y25" i="5"/>
  <c r="Y26" i="5"/>
  <c r="Y27" i="5"/>
  <c r="Y28" i="5"/>
  <c r="Y29" i="5" l="1"/>
  <c r="Z15" i="5"/>
  <c r="Z7" i="5"/>
  <c r="Z8" i="5"/>
  <c r="Z14" i="5"/>
  <c r="Z6" i="5"/>
  <c r="Z5" i="5"/>
  <c r="Z12" i="5"/>
  <c r="Z4" i="5"/>
  <c r="AA8" i="5"/>
  <c r="Z11" i="5"/>
  <c r="AA7"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<sst xmlns="http://schemas.openxmlformats.org/spreadsheetml/2006/main" count="518" uniqueCount="255">
  <si>
    <t>025010</t>
  </si>
  <si>
    <t>025018</t>
  </si>
  <si>
    <t>025020</t>
  </si>
  <si>
    <t>025021</t>
  </si>
  <si>
    <t>025024</t>
  </si>
  <si>
    <t>025025</t>
  </si>
  <si>
    <t>025027</t>
  </si>
  <si>
    <t>025028</t>
  </si>
  <si>
    <t>025031</t>
  </si>
  <si>
    <t>025032</t>
  </si>
  <si>
    <t>025036</t>
  </si>
  <si>
    <t>025037</t>
  </si>
  <si>
    <t>025038</t>
  </si>
  <si>
    <t>025039</t>
  </si>
  <si>
    <t>KETCHIKAN MED CTR NEW HORIZONS TRANSITIONAL CARE</t>
  </si>
  <si>
    <t>PROVIDENCE TRANSITIONAL CARE CENTER</t>
  </si>
  <si>
    <t>DENALI CENTER</t>
  </si>
  <si>
    <t>HERITAGE PLACE</t>
  </si>
  <si>
    <t>PROVIDENCE SEWARD MOUNTAIN HAVEN</t>
  </si>
  <si>
    <t>PRESTIGE CARE &amp; REHAB CENTER OF ANCHORAGE</t>
  </si>
  <si>
    <t>WILDFLOWER COURT</t>
  </si>
  <si>
    <t>CORDOVA COMMUNITY MED LTC</t>
  </si>
  <si>
    <t>SOUTH PENINSULA HOSPITAL LTC</t>
  </si>
  <si>
    <t>SEARHC SITKA LONG TERM CARE</t>
  </si>
  <si>
    <t>PROVIDENCE EXTENDED CARE</t>
  </si>
  <si>
    <t>YUKON KUSKOKWIM ELDER'S HOME</t>
  </si>
  <si>
    <t>MAPLE SPRINGS OF WASILLA</t>
  </si>
  <si>
    <t>MAPLE SPRINGS OF PALMER</t>
  </si>
  <si>
    <t>KETCHIKAN</t>
  </si>
  <si>
    <t>ANCHORAGE</t>
  </si>
  <si>
    <t>FAIRBANKS</t>
  </si>
  <si>
    <t>SOLDOTNA</t>
  </si>
  <si>
    <t>SEWARD</t>
  </si>
  <si>
    <t>JUNEAU</t>
  </si>
  <si>
    <t>CORDOVA</t>
  </si>
  <si>
    <t>HOMER</t>
  </si>
  <si>
    <t>SITKA</t>
  </si>
  <si>
    <t>BETHEL</t>
  </si>
  <si>
    <t>WASILLA</t>
  </si>
  <si>
    <t>PALMER</t>
  </si>
  <si>
    <t>Ketchikan Gateway</t>
  </si>
  <si>
    <t>Anchorage</t>
  </si>
  <si>
    <t>Fairbanks North Star</t>
  </si>
  <si>
    <t>Kenai Peninsula</t>
  </si>
  <si>
    <t>Juneau</t>
  </si>
  <si>
    <t>Valdez Cordova</t>
  </si>
  <si>
    <t>Sitka Borough</t>
  </si>
  <si>
    <t>Bethel</t>
  </si>
  <si>
    <t>Matanuska-Susitna</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</si>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</sst>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15" totalsRowShown="0" headerRowDxfId="136">
  <autoFilter ref="A1:AG15" xr:uid="{F6C3CB19-CE12-4B14-8BE9-BE2DA56924F3}"/>
  <sortState xmlns:xlrd2="http://schemas.microsoft.com/office/spreadsheetml/2017/richdata2" ref="A2:AG15">
    <sortCondition ref="A1:A15"/>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15" totalsRowShown="0" headerRowDxfId="107">
  <autoFilter ref="A1:AN15" xr:uid="{F6C3CB19-CE12-4B14-8BE9-BE2DA56924F3}"/>
  <sortState xmlns:xlrd2="http://schemas.microsoft.com/office/spreadsheetml/2017/richdata2" ref="A2:AN15">
    <sortCondition ref="A1:A15"/>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15" totalsRowShown="0" headerRowDxfId="71">
  <autoFilter ref="A1:AI15" xr:uid="{0BC5ADF1-15D4-4F74-902E-CBC634AC45F1}"/>
  <sortState xmlns:xlrd2="http://schemas.microsoft.com/office/spreadsheetml/2017/richdata2" ref="A2:AI15">
    <sortCondition ref="A1:A15"/>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81"/>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106</v>
      </c>
      <c r="B1" s="29" t="s">
        <v>173</v>
      </c>
      <c r="C1" s="29" t="s">
        <v>174</v>
      </c>
      <c r="D1" s="29" t="s">
        <v>146</v>
      </c>
      <c r="E1" s="29" t="s">
        <v>147</v>
      </c>
      <c r="F1" s="29" t="s">
        <v>102</v>
      </c>
      <c r="G1" s="29" t="s">
        <v>148</v>
      </c>
      <c r="H1" s="29" t="s">
        <v>116</v>
      </c>
      <c r="I1" s="29" t="s">
        <v>149</v>
      </c>
      <c r="J1" s="29" t="s">
        <v>150</v>
      </c>
      <c r="K1" s="29" t="s">
        <v>151</v>
      </c>
      <c r="L1" s="29" t="s">
        <v>152</v>
      </c>
      <c r="M1" s="29" t="s">
        <v>153</v>
      </c>
      <c r="N1" s="29" t="s">
        <v>154</v>
      </c>
      <c r="O1" s="29" t="s">
        <v>155</v>
      </c>
      <c r="P1" s="29" t="s">
        <v>157</v>
      </c>
      <c r="Q1" s="29" t="s">
        <v>156</v>
      </c>
      <c r="R1" s="29" t="s">
        <v>158</v>
      </c>
      <c r="S1" s="29" t="s">
        <v>159</v>
      </c>
      <c r="T1" s="29" t="s">
        <v>160</v>
      </c>
      <c r="U1" s="29" t="s">
        <v>161</v>
      </c>
      <c r="V1" s="29" t="s">
        <v>162</v>
      </c>
      <c r="W1" s="29" t="s">
        <v>163</v>
      </c>
      <c r="X1" s="29" t="s">
        <v>164</v>
      </c>
      <c r="Y1" s="29" t="s">
        <v>165</v>
      </c>
      <c r="Z1" s="29" t="s">
        <v>166</v>
      </c>
      <c r="AA1" s="29" t="s">
        <v>167</v>
      </c>
      <c r="AB1" s="29" t="s">
        <v>168</v>
      </c>
      <c r="AC1" s="29" t="s">
        <v>169</v>
      </c>
      <c r="AD1" s="29" t="s">
        <v>170</v>
      </c>
      <c r="AE1" s="29" t="s">
        <v>171</v>
      </c>
      <c r="AF1" s="29" t="s">
        <v>172</v>
      </c>
      <c r="AG1" s="31" t="s">
        <v>100</v>
      </c>
    </row>
    <row r="2" spans="1:34" x14ac:dyDescent="0.25">
      <c r="A2" t="s">
        <v>50</v>
      </c>
      <c r="B2" t="s">
        <v>21</v>
      </c>
      <c r="C2" t="s">
        <v>34</v>
      </c>
      <c r="D2" t="s">
        <v>45</v>
      </c>
      <c r="E2" s="32">
        <v>10</v>
      </c>
      <c r="F2" s="32">
        <v>7.2458333333333345</v>
      </c>
      <c r="G2" s="32">
        <v>6.6858333333333331</v>
      </c>
      <c r="H2" s="32">
        <v>2.9430555555555555</v>
      </c>
      <c r="I2" s="32">
        <v>2.3830555555555555</v>
      </c>
      <c r="J2" s="32">
        <v>72.458333333333343</v>
      </c>
      <c r="K2" s="32">
        <v>66.858333333333334</v>
      </c>
      <c r="L2" s="32">
        <v>29.430555555555557</v>
      </c>
      <c r="M2" s="32">
        <v>23.830555555555556</v>
      </c>
      <c r="N2" s="32">
        <v>0</v>
      </c>
      <c r="O2" s="32">
        <v>5.6</v>
      </c>
      <c r="P2" s="32">
        <v>5.9138888888888888</v>
      </c>
      <c r="Q2" s="32">
        <v>5.9138888888888888</v>
      </c>
      <c r="R2" s="32">
        <v>0</v>
      </c>
      <c r="S2" s="32">
        <v>37.113888888888887</v>
      </c>
      <c r="T2" s="32">
        <v>37.113888888888887</v>
      </c>
      <c r="U2" s="32">
        <v>0</v>
      </c>
      <c r="V2" s="32">
        <v>0</v>
      </c>
      <c r="W2" s="32">
        <v>5.9138888888888888</v>
      </c>
      <c r="X2" s="32">
        <v>0</v>
      </c>
      <c r="Y2" s="32">
        <v>0</v>
      </c>
      <c r="Z2" s="32">
        <v>0</v>
      </c>
      <c r="AA2" s="32">
        <v>5.9138888888888888</v>
      </c>
      <c r="AB2" s="32">
        <v>0</v>
      </c>
      <c r="AC2" s="32">
        <v>0</v>
      </c>
      <c r="AD2" s="32">
        <v>0</v>
      </c>
      <c r="AE2" s="32">
        <v>0</v>
      </c>
      <c r="AF2" t="s">
        <v>7</v>
      </c>
      <c r="AG2">
        <v>10</v>
      </c>
      <c r="AH2"/>
    </row>
    <row r="3" spans="1:34" x14ac:dyDescent="0.25">
      <c r="A3" t="s">
        <v>50</v>
      </c>
      <c r="B3" t="s">
        <v>16</v>
      </c>
      <c r="C3" t="s">
        <v>30</v>
      </c>
      <c r="D3" t="s">
        <v>42</v>
      </c>
      <c r="E3" s="32">
        <v>76.588888888888889</v>
      </c>
      <c r="F3" s="32">
        <v>6.3290207456840291</v>
      </c>
      <c r="G3" s="32">
        <v>5.8789960829827379</v>
      </c>
      <c r="H3" s="32">
        <v>1.7374147686058328</v>
      </c>
      <c r="I3" s="32">
        <v>1.2873901059045416</v>
      </c>
      <c r="J3" s="32">
        <v>484.73266666666683</v>
      </c>
      <c r="K3" s="32">
        <v>450.26577777777794</v>
      </c>
      <c r="L3" s="32">
        <v>133.06666666666672</v>
      </c>
      <c r="M3" s="32">
        <v>98.599777777777831</v>
      </c>
      <c r="N3" s="32">
        <v>29.044666666666672</v>
      </c>
      <c r="O3" s="32">
        <v>5.4222222222222225</v>
      </c>
      <c r="P3" s="32">
        <v>51.975333333333339</v>
      </c>
      <c r="Q3" s="32">
        <v>51.975333333333339</v>
      </c>
      <c r="R3" s="32">
        <v>0</v>
      </c>
      <c r="S3" s="32">
        <v>299.69066666666674</v>
      </c>
      <c r="T3" s="32">
        <v>273.98500000000007</v>
      </c>
      <c r="U3" s="32">
        <v>0</v>
      </c>
      <c r="V3" s="32">
        <v>25.705666666666666</v>
      </c>
      <c r="W3" s="32">
        <v>27.083666666666673</v>
      </c>
      <c r="X3" s="32">
        <v>5.8653333333333348</v>
      </c>
      <c r="Y3" s="32">
        <v>0</v>
      </c>
      <c r="Z3" s="32">
        <v>0</v>
      </c>
      <c r="AA3" s="32">
        <v>3.1616666666666662</v>
      </c>
      <c r="AB3" s="32">
        <v>0</v>
      </c>
      <c r="AC3" s="32">
        <v>18.056666666666672</v>
      </c>
      <c r="AD3" s="32">
        <v>0</v>
      </c>
      <c r="AE3" s="32">
        <v>0</v>
      </c>
      <c r="AF3" t="s">
        <v>2</v>
      </c>
      <c r="AG3">
        <v>10</v>
      </c>
      <c r="AH3"/>
    </row>
    <row r="4" spans="1:34" x14ac:dyDescent="0.25">
      <c r="A4" t="s">
        <v>50</v>
      </c>
      <c r="B4" t="s">
        <v>17</v>
      </c>
      <c r="C4" t="s">
        <v>31</v>
      </c>
      <c r="D4" t="s">
        <v>43</v>
      </c>
      <c r="E4" s="32">
        <v>52.477777777777774</v>
      </c>
      <c r="F4" s="32">
        <v>6.2722316324370109</v>
      </c>
      <c r="G4" s="32">
        <v>5.9085327122591575</v>
      </c>
      <c r="H4" s="32">
        <v>1.6204742748253231</v>
      </c>
      <c r="I4" s="32">
        <v>1.25677535464747</v>
      </c>
      <c r="J4" s="32">
        <v>329.15277777777777</v>
      </c>
      <c r="K4" s="32">
        <v>310.06666666666666</v>
      </c>
      <c r="L4" s="32">
        <v>85.038888888888891</v>
      </c>
      <c r="M4" s="32">
        <v>65.952777777777783</v>
      </c>
      <c r="N4" s="32">
        <v>13.574999999999999</v>
      </c>
      <c r="O4" s="32">
        <v>5.5111111111111111</v>
      </c>
      <c r="P4" s="32">
        <v>8.7611111111111111</v>
      </c>
      <c r="Q4" s="32">
        <v>8.7611111111111111</v>
      </c>
      <c r="R4" s="32">
        <v>0</v>
      </c>
      <c r="S4" s="32">
        <v>235.35277777777779</v>
      </c>
      <c r="T4" s="32">
        <v>218.45277777777778</v>
      </c>
      <c r="U4" s="32">
        <v>16.899999999999999</v>
      </c>
      <c r="V4" s="32">
        <v>0</v>
      </c>
      <c r="W4" s="32">
        <v>14.133333333333333</v>
      </c>
      <c r="X4" s="32">
        <v>14.133333333333333</v>
      </c>
      <c r="Y4" s="32">
        <v>0</v>
      </c>
      <c r="Z4" s="32">
        <v>0</v>
      </c>
      <c r="AA4" s="32">
        <v>0</v>
      </c>
      <c r="AB4" s="32">
        <v>0</v>
      </c>
      <c r="AC4" s="32">
        <v>0</v>
      </c>
      <c r="AD4" s="32">
        <v>0</v>
      </c>
      <c r="AE4" s="32">
        <v>0</v>
      </c>
      <c r="AF4" t="s">
        <v>3</v>
      </c>
      <c r="AG4">
        <v>10</v>
      </c>
      <c r="AH4"/>
    </row>
    <row r="5" spans="1:34" x14ac:dyDescent="0.25">
      <c r="A5" t="s">
        <v>50</v>
      </c>
      <c r="B5" t="s">
        <v>14</v>
      </c>
      <c r="C5" t="s">
        <v>28</v>
      </c>
      <c r="D5" t="s">
        <v>40</v>
      </c>
      <c r="E5" s="32">
        <v>21.833333333333332</v>
      </c>
      <c r="F5" s="32">
        <v>8.627735368956742</v>
      </c>
      <c r="G5" s="32">
        <v>8.0048346055979653</v>
      </c>
      <c r="H5" s="32">
        <v>4.1900763358778628</v>
      </c>
      <c r="I5" s="32">
        <v>3.5671755725190843</v>
      </c>
      <c r="J5" s="32">
        <v>188.37222222222221</v>
      </c>
      <c r="K5" s="32">
        <v>174.77222222222224</v>
      </c>
      <c r="L5" s="32">
        <v>91.483333333333334</v>
      </c>
      <c r="M5" s="32">
        <v>77.88333333333334</v>
      </c>
      <c r="N5" s="32">
        <v>8.4444444444444446</v>
      </c>
      <c r="O5" s="32">
        <v>5.1555555555555559</v>
      </c>
      <c r="P5" s="32">
        <v>0</v>
      </c>
      <c r="Q5" s="32">
        <v>0</v>
      </c>
      <c r="R5" s="32">
        <v>0</v>
      </c>
      <c r="S5" s="32">
        <v>96.888888888888886</v>
      </c>
      <c r="T5" s="32">
        <v>96.888888888888886</v>
      </c>
      <c r="U5" s="32">
        <v>0</v>
      </c>
      <c r="V5" s="32">
        <v>0</v>
      </c>
      <c r="W5" s="32">
        <v>46.805555555555557</v>
      </c>
      <c r="X5" s="32">
        <v>36.397222222222226</v>
      </c>
      <c r="Y5" s="32">
        <v>0</v>
      </c>
      <c r="Z5" s="32">
        <v>0</v>
      </c>
      <c r="AA5" s="32">
        <v>0</v>
      </c>
      <c r="AB5" s="32">
        <v>0</v>
      </c>
      <c r="AC5" s="32">
        <v>10.408333333333333</v>
      </c>
      <c r="AD5" s="32">
        <v>0</v>
      </c>
      <c r="AE5" s="32">
        <v>0</v>
      </c>
      <c r="AF5" t="s">
        <v>0</v>
      </c>
      <c r="AG5">
        <v>10</v>
      </c>
      <c r="AH5"/>
    </row>
    <row r="6" spans="1:34" x14ac:dyDescent="0.25">
      <c r="A6" t="s">
        <v>50</v>
      </c>
      <c r="B6" t="s">
        <v>27</v>
      </c>
      <c r="C6" t="s">
        <v>39</v>
      </c>
      <c r="D6" t="s">
        <v>48</v>
      </c>
      <c r="E6" s="32">
        <v>52.4</v>
      </c>
      <c r="F6" s="32">
        <v>4.4145292620865151</v>
      </c>
      <c r="G6" s="32">
        <v>4.2041815097540294</v>
      </c>
      <c r="H6" s="32">
        <v>1.120661577608143</v>
      </c>
      <c r="I6" s="32">
        <v>0.91031382527565774</v>
      </c>
      <c r="J6" s="32">
        <v>231.32133333333337</v>
      </c>
      <c r="K6" s="32">
        <v>220.29911111111113</v>
      </c>
      <c r="L6" s="32">
        <v>58.72266666666669</v>
      </c>
      <c r="M6" s="32">
        <v>47.700444444444464</v>
      </c>
      <c r="N6" s="32">
        <v>5.6888888888888891</v>
      </c>
      <c r="O6" s="32">
        <v>5.333333333333333</v>
      </c>
      <c r="P6" s="32">
        <v>51.003444444444447</v>
      </c>
      <c r="Q6" s="32">
        <v>51.003444444444447</v>
      </c>
      <c r="R6" s="32">
        <v>0</v>
      </c>
      <c r="S6" s="32">
        <v>121.59522222222222</v>
      </c>
      <c r="T6" s="32">
        <v>121.59522222222222</v>
      </c>
      <c r="U6" s="32">
        <v>0</v>
      </c>
      <c r="V6" s="32">
        <v>0</v>
      </c>
      <c r="W6" s="32">
        <v>3.7777777777777777</v>
      </c>
      <c r="X6" s="32">
        <v>0</v>
      </c>
      <c r="Y6" s="32">
        <v>0</v>
      </c>
      <c r="Z6" s="32">
        <v>0</v>
      </c>
      <c r="AA6" s="32">
        <v>1.7777777777777777</v>
      </c>
      <c r="AB6" s="32">
        <v>0</v>
      </c>
      <c r="AC6" s="32">
        <v>2</v>
      </c>
      <c r="AD6" s="32">
        <v>0</v>
      </c>
      <c r="AE6" s="32">
        <v>0</v>
      </c>
      <c r="AF6" t="s">
        <v>13</v>
      </c>
      <c r="AG6">
        <v>10</v>
      </c>
      <c r="AH6"/>
    </row>
    <row r="7" spans="1:34" x14ac:dyDescent="0.25">
      <c r="A7" t="s">
        <v>50</v>
      </c>
      <c r="B7" t="s">
        <v>26</v>
      </c>
      <c r="C7" t="s">
        <v>38</v>
      </c>
      <c r="D7" t="s">
        <v>48</v>
      </c>
      <c r="E7" s="32">
        <v>64.511111111111106</v>
      </c>
      <c r="F7" s="32">
        <v>5.453985532208061</v>
      </c>
      <c r="G7" s="32">
        <v>5.21802273510162</v>
      </c>
      <c r="H7" s="32">
        <v>2.0745573544609028</v>
      </c>
      <c r="I7" s="32">
        <v>1.8450533930416813</v>
      </c>
      <c r="J7" s="32">
        <v>351.84266666666667</v>
      </c>
      <c r="K7" s="32">
        <v>336.6204444444445</v>
      </c>
      <c r="L7" s="32">
        <v>133.83200000000002</v>
      </c>
      <c r="M7" s="32">
        <v>119.02644444444445</v>
      </c>
      <c r="N7" s="32">
        <v>9.8388888888888886</v>
      </c>
      <c r="O7" s="32">
        <v>4.9666666666666668</v>
      </c>
      <c r="P7" s="32">
        <v>27.919333333333338</v>
      </c>
      <c r="Q7" s="32">
        <v>27.50266666666667</v>
      </c>
      <c r="R7" s="32">
        <v>0.41666666666666669</v>
      </c>
      <c r="S7" s="32">
        <v>190.09133333333335</v>
      </c>
      <c r="T7" s="32">
        <v>182.33555555555557</v>
      </c>
      <c r="U7" s="32">
        <v>7.7557777777777765</v>
      </c>
      <c r="V7" s="32">
        <v>0</v>
      </c>
      <c r="W7" s="32">
        <v>0</v>
      </c>
      <c r="X7" s="32">
        <v>0</v>
      </c>
      <c r="Y7" s="32">
        <v>0</v>
      </c>
      <c r="Z7" s="32">
        <v>0</v>
      </c>
      <c r="AA7" s="32">
        <v>0</v>
      </c>
      <c r="AB7" s="32">
        <v>0</v>
      </c>
      <c r="AC7" s="32">
        <v>0</v>
      </c>
      <c r="AD7" s="32">
        <v>0</v>
      </c>
      <c r="AE7" s="32">
        <v>0</v>
      </c>
      <c r="AF7" t="s">
        <v>12</v>
      </c>
      <c r="AG7">
        <v>10</v>
      </c>
      <c r="AH7"/>
    </row>
    <row r="8" spans="1:34" x14ac:dyDescent="0.25">
      <c r="A8" t="s">
        <v>50</v>
      </c>
      <c r="B8" t="s">
        <v>19</v>
      </c>
      <c r="C8" t="s">
        <v>29</v>
      </c>
      <c r="D8" t="s">
        <v>41</v>
      </c>
      <c r="E8" s="32">
        <v>93.8</v>
      </c>
      <c r="F8" s="32">
        <v>5.4436128879412458</v>
      </c>
      <c r="G8" s="32">
        <v>5.1113574982231693</v>
      </c>
      <c r="H8" s="32">
        <v>0.85446695095948844</v>
      </c>
      <c r="I8" s="32">
        <v>0.63732290926320789</v>
      </c>
      <c r="J8" s="32">
        <v>510.61088888888884</v>
      </c>
      <c r="K8" s="32">
        <v>479.44533333333328</v>
      </c>
      <c r="L8" s="32">
        <v>80.149000000000015</v>
      </c>
      <c r="M8" s="32">
        <v>59.780888888888896</v>
      </c>
      <c r="N8" s="32">
        <v>14.957000000000001</v>
      </c>
      <c r="O8" s="32">
        <v>5.4111111111111114</v>
      </c>
      <c r="P8" s="32">
        <v>71.640666666666647</v>
      </c>
      <c r="Q8" s="32">
        <v>60.843222222222202</v>
      </c>
      <c r="R8" s="32">
        <v>10.797444444444444</v>
      </c>
      <c r="S8" s="32">
        <v>358.82122222222216</v>
      </c>
      <c r="T8" s="32">
        <v>353.6917777777777</v>
      </c>
      <c r="U8" s="32">
        <v>5.1294444444444451</v>
      </c>
      <c r="V8" s="32">
        <v>0</v>
      </c>
      <c r="W8" s="32">
        <v>1.0130000000000001</v>
      </c>
      <c r="X8" s="32">
        <v>1.0130000000000001</v>
      </c>
      <c r="Y8" s="32">
        <v>0</v>
      </c>
      <c r="Z8" s="32">
        <v>0</v>
      </c>
      <c r="AA8" s="32">
        <v>0</v>
      </c>
      <c r="AB8" s="32">
        <v>0</v>
      </c>
      <c r="AC8" s="32">
        <v>0</v>
      </c>
      <c r="AD8" s="32">
        <v>0</v>
      </c>
      <c r="AE8" s="32">
        <v>0</v>
      </c>
      <c r="AF8" t="s">
        <v>5</v>
      </c>
      <c r="AG8">
        <v>10</v>
      </c>
      <c r="AH8"/>
    </row>
    <row r="9" spans="1:34" x14ac:dyDescent="0.25">
      <c r="A9" t="s">
        <v>50</v>
      </c>
      <c r="B9" t="s">
        <v>24</v>
      </c>
      <c r="C9" t="s">
        <v>29</v>
      </c>
      <c r="D9" t="s">
        <v>41</v>
      </c>
      <c r="E9" s="32">
        <v>84.555555555555557</v>
      </c>
      <c r="F9" s="32">
        <v>5.3248961892247051</v>
      </c>
      <c r="G9" s="32">
        <v>4.6809093298291726</v>
      </c>
      <c r="H9" s="32">
        <v>2.0198935611038111</v>
      </c>
      <c r="I9" s="32">
        <v>1.3759067017082784</v>
      </c>
      <c r="J9" s="32">
        <v>450.24955555555562</v>
      </c>
      <c r="K9" s="32">
        <v>395.79688888888893</v>
      </c>
      <c r="L9" s="32">
        <v>170.79322222222225</v>
      </c>
      <c r="M9" s="32">
        <v>116.34055555555555</v>
      </c>
      <c r="N9" s="32">
        <v>53.563777777777808</v>
      </c>
      <c r="O9" s="32">
        <v>0.88888888888888884</v>
      </c>
      <c r="P9" s="32">
        <v>36.488888888888887</v>
      </c>
      <c r="Q9" s="32">
        <v>36.488888888888887</v>
      </c>
      <c r="R9" s="32">
        <v>0</v>
      </c>
      <c r="S9" s="32">
        <v>242.96744444444445</v>
      </c>
      <c r="T9" s="32">
        <v>242.96744444444445</v>
      </c>
      <c r="U9" s="32">
        <v>0</v>
      </c>
      <c r="V9" s="32">
        <v>0</v>
      </c>
      <c r="W9" s="32">
        <v>17.12777777777778</v>
      </c>
      <c r="X9" s="32">
        <v>11.875</v>
      </c>
      <c r="Y9" s="32">
        <v>0</v>
      </c>
      <c r="Z9" s="32">
        <v>0</v>
      </c>
      <c r="AA9" s="32">
        <v>0.1388888888888889</v>
      </c>
      <c r="AB9" s="32">
        <v>0</v>
      </c>
      <c r="AC9" s="32">
        <v>5.1138888888888889</v>
      </c>
      <c r="AD9" s="32">
        <v>0</v>
      </c>
      <c r="AE9" s="32">
        <v>0</v>
      </c>
      <c r="AF9" t="s">
        <v>10</v>
      </c>
      <c r="AG9">
        <v>10</v>
      </c>
      <c r="AH9"/>
    </row>
    <row r="10" spans="1:34" x14ac:dyDescent="0.25">
      <c r="A10" t="s">
        <v>50</v>
      </c>
      <c r="B10" t="s">
        <v>18</v>
      </c>
      <c r="C10" t="s">
        <v>32</v>
      </c>
      <c r="D10" t="s">
        <v>43</v>
      </c>
      <c r="E10" s="32">
        <v>38.200000000000003</v>
      </c>
      <c r="F10" s="32">
        <v>7.116719022687608</v>
      </c>
      <c r="G10" s="32">
        <v>6.2264456079115762</v>
      </c>
      <c r="H10" s="32">
        <v>1.7058755090168705</v>
      </c>
      <c r="I10" s="32">
        <v>0.9498342059336824</v>
      </c>
      <c r="J10" s="32">
        <v>271.85866666666664</v>
      </c>
      <c r="K10" s="32">
        <v>237.85022222222221</v>
      </c>
      <c r="L10" s="32">
        <v>65.164444444444456</v>
      </c>
      <c r="M10" s="32">
        <v>36.283666666666669</v>
      </c>
      <c r="N10" s="32">
        <v>28.880777777777784</v>
      </c>
      <c r="O10" s="32">
        <v>0</v>
      </c>
      <c r="P10" s="32">
        <v>34.75288888888889</v>
      </c>
      <c r="Q10" s="32">
        <v>29.625222222222227</v>
      </c>
      <c r="R10" s="32">
        <v>5.1276666666666664</v>
      </c>
      <c r="S10" s="32">
        <v>171.94133333333332</v>
      </c>
      <c r="T10" s="32">
        <v>171.94133333333332</v>
      </c>
      <c r="U10" s="32">
        <v>0</v>
      </c>
      <c r="V10" s="32">
        <v>0</v>
      </c>
      <c r="W10" s="32">
        <v>72.87777777777778</v>
      </c>
      <c r="X10" s="32">
        <v>11.477777777777778</v>
      </c>
      <c r="Y10" s="32">
        <v>0</v>
      </c>
      <c r="Z10" s="32">
        <v>0</v>
      </c>
      <c r="AA10" s="32">
        <v>4.1333333333333337</v>
      </c>
      <c r="AB10" s="32">
        <v>0</v>
      </c>
      <c r="AC10" s="32">
        <v>57.266666666666666</v>
      </c>
      <c r="AD10" s="32">
        <v>0</v>
      </c>
      <c r="AE10" s="32">
        <v>0</v>
      </c>
      <c r="AF10" t="s">
        <v>4</v>
      </c>
      <c r="AG10">
        <v>10</v>
      </c>
      <c r="AH10"/>
    </row>
    <row r="11" spans="1:34" x14ac:dyDescent="0.25">
      <c r="A11" t="s">
        <v>50</v>
      </c>
      <c r="B11" t="s">
        <v>15</v>
      </c>
      <c r="C11" t="s">
        <v>29</v>
      </c>
      <c r="D11" t="s">
        <v>41</v>
      </c>
      <c r="E11" s="32">
        <v>40.244444444444447</v>
      </c>
      <c r="F11" s="32">
        <v>6.5264660408614006</v>
      </c>
      <c r="G11" s="32">
        <v>5.1780949751518488</v>
      </c>
      <c r="H11" s="32">
        <v>3.4864467145223621</v>
      </c>
      <c r="I11" s="32">
        <v>2.1380756488128099</v>
      </c>
      <c r="J11" s="32">
        <v>262.65399999999994</v>
      </c>
      <c r="K11" s="32">
        <v>208.38955555555552</v>
      </c>
      <c r="L11" s="32">
        <v>140.31011111111107</v>
      </c>
      <c r="M11" s="32">
        <v>86.045666666666648</v>
      </c>
      <c r="N11" s="32">
        <v>54.264444444444429</v>
      </c>
      <c r="O11" s="32">
        <v>0</v>
      </c>
      <c r="P11" s="32">
        <v>13.419555555555556</v>
      </c>
      <c r="Q11" s="32">
        <v>13.419555555555556</v>
      </c>
      <c r="R11" s="32">
        <v>0</v>
      </c>
      <c r="S11" s="32">
        <v>108.92433333333332</v>
      </c>
      <c r="T11" s="32">
        <v>93.833888888888879</v>
      </c>
      <c r="U11" s="32">
        <v>0</v>
      </c>
      <c r="V11" s="32">
        <v>15.09044444444444</v>
      </c>
      <c r="W11" s="32">
        <v>36.805555555555557</v>
      </c>
      <c r="X11" s="32">
        <v>32.291666666666664</v>
      </c>
      <c r="Y11" s="32">
        <v>0</v>
      </c>
      <c r="Z11" s="32">
        <v>0</v>
      </c>
      <c r="AA11" s="32">
        <v>0</v>
      </c>
      <c r="AB11" s="32">
        <v>0</v>
      </c>
      <c r="AC11" s="32">
        <v>4.5138888888888893</v>
      </c>
      <c r="AD11" s="32">
        <v>0</v>
      </c>
      <c r="AE11" s="32">
        <v>0</v>
      </c>
      <c r="AF11" t="s">
        <v>1</v>
      </c>
      <c r="AG11">
        <v>10</v>
      </c>
      <c r="AH11"/>
    </row>
    <row r="12" spans="1:34" x14ac:dyDescent="0.25">
      <c r="A12" t="s">
        <v>50</v>
      </c>
      <c r="B12" t="s">
        <v>23</v>
      </c>
      <c r="C12" t="s">
        <v>36</v>
      </c>
      <c r="D12" t="s">
        <v>46</v>
      </c>
      <c r="E12" s="32">
        <v>14.444444444444445</v>
      </c>
      <c r="F12" s="32">
        <v>8.0907692307692347</v>
      </c>
      <c r="G12" s="32">
        <v>7.6761538461538503</v>
      </c>
      <c r="H12" s="32">
        <v>4.0982307692307725</v>
      </c>
      <c r="I12" s="32">
        <v>3.6836153846153872</v>
      </c>
      <c r="J12" s="32">
        <v>116.86666666666673</v>
      </c>
      <c r="K12" s="32">
        <v>110.87777777777784</v>
      </c>
      <c r="L12" s="32">
        <v>59.196666666666708</v>
      </c>
      <c r="M12" s="32">
        <v>53.207777777777814</v>
      </c>
      <c r="N12" s="32">
        <v>0.65555555555555556</v>
      </c>
      <c r="O12" s="32">
        <v>5.333333333333333</v>
      </c>
      <c r="P12" s="32">
        <v>2.9755555555555557</v>
      </c>
      <c r="Q12" s="32">
        <v>2.9755555555555557</v>
      </c>
      <c r="R12" s="32">
        <v>0</v>
      </c>
      <c r="S12" s="32">
        <v>54.694444444444457</v>
      </c>
      <c r="T12" s="32">
        <v>48.120000000000012</v>
      </c>
      <c r="U12" s="32">
        <v>6.5744444444444463</v>
      </c>
      <c r="V12" s="32">
        <v>0</v>
      </c>
      <c r="W12" s="32">
        <v>33.015555555555572</v>
      </c>
      <c r="X12" s="32">
        <v>32.571111111111129</v>
      </c>
      <c r="Y12" s="32">
        <v>0</v>
      </c>
      <c r="Z12" s="32">
        <v>0</v>
      </c>
      <c r="AA12" s="32">
        <v>0</v>
      </c>
      <c r="AB12" s="32">
        <v>0</v>
      </c>
      <c r="AC12" s="32">
        <v>0.44444444444444442</v>
      </c>
      <c r="AD12" s="32">
        <v>0</v>
      </c>
      <c r="AE12" s="32">
        <v>0</v>
      </c>
      <c r="AF12" t="s">
        <v>9</v>
      </c>
      <c r="AG12">
        <v>10</v>
      </c>
      <c r="AH12"/>
    </row>
    <row r="13" spans="1:34" x14ac:dyDescent="0.25">
      <c r="A13" t="s">
        <v>50</v>
      </c>
      <c r="B13" t="s">
        <v>22</v>
      </c>
      <c r="C13" t="s">
        <v>35</v>
      </c>
      <c r="D13" t="s">
        <v>43</v>
      </c>
      <c r="E13" s="32">
        <v>21.055555555555557</v>
      </c>
      <c r="F13" s="32">
        <v>7.2242216358839055</v>
      </c>
      <c r="G13" s="32">
        <v>6.3055408970976243</v>
      </c>
      <c r="H13" s="32">
        <v>2.4033773087071237</v>
      </c>
      <c r="I13" s="32">
        <v>1.4846965699208443</v>
      </c>
      <c r="J13" s="32">
        <v>152.11000000000001</v>
      </c>
      <c r="K13" s="32">
        <v>132.76666666666665</v>
      </c>
      <c r="L13" s="32">
        <v>50.604444444444447</v>
      </c>
      <c r="M13" s="32">
        <v>31.261111111111113</v>
      </c>
      <c r="N13" s="32">
        <v>15.682222222222224</v>
      </c>
      <c r="O13" s="32">
        <v>3.661111111111111</v>
      </c>
      <c r="P13" s="32">
        <v>13.936111111111112</v>
      </c>
      <c r="Q13" s="32">
        <v>13.936111111111112</v>
      </c>
      <c r="R13" s="32">
        <v>0</v>
      </c>
      <c r="S13" s="32">
        <v>87.569444444444443</v>
      </c>
      <c r="T13" s="32">
        <v>87.569444444444443</v>
      </c>
      <c r="U13" s="32">
        <v>0</v>
      </c>
      <c r="V13" s="32">
        <v>0</v>
      </c>
      <c r="W13" s="32">
        <v>2.9</v>
      </c>
      <c r="X13" s="32">
        <v>0</v>
      </c>
      <c r="Y13" s="32">
        <v>0</v>
      </c>
      <c r="Z13" s="32">
        <v>0</v>
      </c>
      <c r="AA13" s="32">
        <v>0</v>
      </c>
      <c r="AB13" s="32">
        <v>0</v>
      </c>
      <c r="AC13" s="32">
        <v>2.9</v>
      </c>
      <c r="AD13" s="32">
        <v>0</v>
      </c>
      <c r="AE13" s="32">
        <v>0</v>
      </c>
      <c r="AF13" t="s">
        <v>8</v>
      </c>
      <c r="AG13">
        <v>10</v>
      </c>
      <c r="AH13"/>
    </row>
    <row r="14" spans="1:34" x14ac:dyDescent="0.25">
      <c r="A14" t="s">
        <v>50</v>
      </c>
      <c r="B14" t="s">
        <v>20</v>
      </c>
      <c r="C14" t="s">
        <v>33</v>
      </c>
      <c r="D14" t="s">
        <v>44</v>
      </c>
      <c r="E14" s="32">
        <v>49</v>
      </c>
      <c r="F14" s="32">
        <v>5.1498299319727892</v>
      </c>
      <c r="G14" s="32">
        <v>4.9201247165532882</v>
      </c>
      <c r="H14" s="32">
        <v>1.1576530612244897</v>
      </c>
      <c r="I14" s="32">
        <v>0.92794784580498857</v>
      </c>
      <c r="J14" s="32">
        <v>252.34166666666667</v>
      </c>
      <c r="K14" s="32">
        <v>241.08611111111111</v>
      </c>
      <c r="L14" s="32">
        <v>56.724999999999994</v>
      </c>
      <c r="M14" s="32">
        <v>45.469444444444441</v>
      </c>
      <c r="N14" s="32">
        <v>6.5</v>
      </c>
      <c r="O14" s="32">
        <v>4.7555555555555555</v>
      </c>
      <c r="P14" s="32">
        <v>20.144444444444446</v>
      </c>
      <c r="Q14" s="32">
        <v>20.144444444444446</v>
      </c>
      <c r="R14" s="32">
        <v>0</v>
      </c>
      <c r="S14" s="32">
        <v>175.47222222222223</v>
      </c>
      <c r="T14" s="32">
        <v>147.61111111111111</v>
      </c>
      <c r="U14" s="32">
        <v>27.861111111111111</v>
      </c>
      <c r="V14" s="32">
        <v>0</v>
      </c>
      <c r="W14" s="32">
        <v>37.4</v>
      </c>
      <c r="X14" s="32">
        <v>27.433333333333334</v>
      </c>
      <c r="Y14" s="32">
        <v>0</v>
      </c>
      <c r="Z14" s="32">
        <v>0</v>
      </c>
      <c r="AA14" s="32">
        <v>0.33333333333333331</v>
      </c>
      <c r="AB14" s="32">
        <v>0</v>
      </c>
      <c r="AC14" s="32">
        <v>9.6333333333333329</v>
      </c>
      <c r="AD14" s="32">
        <v>0</v>
      </c>
      <c r="AE14" s="32">
        <v>0</v>
      </c>
      <c r="AF14" t="s">
        <v>6</v>
      </c>
      <c r="AG14">
        <v>10</v>
      </c>
      <c r="AH14"/>
    </row>
    <row r="15" spans="1:34" x14ac:dyDescent="0.25">
      <c r="A15" t="s">
        <v>50</v>
      </c>
      <c r="B15" t="s">
        <v>25</v>
      </c>
      <c r="C15" t="s">
        <v>37</v>
      </c>
      <c r="D15" t="s">
        <v>47</v>
      </c>
      <c r="E15" s="32">
        <v>14.622222222222222</v>
      </c>
      <c r="F15" s="32">
        <v>10.513069908814593</v>
      </c>
      <c r="G15" s="32">
        <v>8.6278495440729479</v>
      </c>
      <c r="H15" s="32">
        <v>2.33905775075988</v>
      </c>
      <c r="I15" s="32">
        <v>0.45383738601823709</v>
      </c>
      <c r="J15" s="32">
        <v>153.72444444444449</v>
      </c>
      <c r="K15" s="32">
        <v>126.15833333333333</v>
      </c>
      <c r="L15" s="32">
        <v>34.202222222222247</v>
      </c>
      <c r="M15" s="32">
        <v>6.6361111111111111</v>
      </c>
      <c r="N15" s="32">
        <v>22.943888888888914</v>
      </c>
      <c r="O15" s="32">
        <v>4.6222222222222218</v>
      </c>
      <c r="P15" s="32">
        <v>46.689555555555557</v>
      </c>
      <c r="Q15" s="32">
        <v>46.689555555555557</v>
      </c>
      <c r="R15" s="32">
        <v>0</v>
      </c>
      <c r="S15" s="32">
        <v>72.832666666666668</v>
      </c>
      <c r="T15" s="32">
        <v>72.832666666666668</v>
      </c>
      <c r="U15" s="32">
        <v>0</v>
      </c>
      <c r="V15" s="32">
        <v>0</v>
      </c>
      <c r="W15" s="32">
        <v>71.819444444444457</v>
      </c>
      <c r="X15" s="32">
        <v>0</v>
      </c>
      <c r="Y15" s="32">
        <v>0</v>
      </c>
      <c r="Z15" s="32">
        <v>0</v>
      </c>
      <c r="AA15" s="32">
        <v>10.653444444444444</v>
      </c>
      <c r="AB15" s="32">
        <v>0</v>
      </c>
      <c r="AC15" s="32">
        <v>61.166000000000018</v>
      </c>
      <c r="AD15" s="32">
        <v>0</v>
      </c>
      <c r="AE15" s="32">
        <v>0</v>
      </c>
      <c r="AF15" t="s">
        <v>11</v>
      </c>
      <c r="AG15">
        <v>10</v>
      </c>
      <c r="AH15"/>
    </row>
    <row r="16" spans="1:34" x14ac:dyDescent="0.25">
      <c r="AH16"/>
    </row>
    <row r="17" spans="34:34" x14ac:dyDescent="0.25">
      <c r="AH17"/>
    </row>
    <row r="18" spans="34:34" x14ac:dyDescent="0.25">
      <c r="AH18"/>
    </row>
    <row r="19" spans="34:34" x14ac:dyDescent="0.25">
      <c r="AH19"/>
    </row>
    <row r="20" spans="34:34" x14ac:dyDescent="0.25">
      <c r="AH20"/>
    </row>
    <row r="21" spans="34:34" x14ac:dyDescent="0.25">
      <c r="AH21"/>
    </row>
    <row r="22" spans="34:34" x14ac:dyDescent="0.25">
      <c r="AH22"/>
    </row>
    <row r="23" spans="34:34" x14ac:dyDescent="0.25">
      <c r="AH23"/>
    </row>
    <row r="24" spans="34:34" x14ac:dyDescent="0.25">
      <c r="AH24"/>
    </row>
    <row r="25" spans="34:34" x14ac:dyDescent="0.25">
      <c r="AH25"/>
    </row>
    <row r="26" spans="34:34" x14ac:dyDescent="0.25">
      <c r="AH26"/>
    </row>
    <row r="27" spans="34:34" x14ac:dyDescent="0.25">
      <c r="AH27"/>
    </row>
    <row r="28" spans="34:34" x14ac:dyDescent="0.25">
      <c r="AH28"/>
    </row>
    <row r="29" spans="34:34" x14ac:dyDescent="0.25">
      <c r="AH29"/>
    </row>
    <row r="30" spans="34:34" x14ac:dyDescent="0.25">
      <c r="AH30"/>
    </row>
    <row r="31" spans="34:34" x14ac:dyDescent="0.25">
      <c r="AH31"/>
    </row>
    <row r="32" spans="34:34" x14ac:dyDescent="0.25">
      <c r="AH32"/>
    </row>
    <row r="33" spans="34:34" x14ac:dyDescent="0.25">
      <c r="AH33"/>
    </row>
    <row r="34" spans="34:34" x14ac:dyDescent="0.25">
      <c r="AH34"/>
    </row>
    <row r="35" spans="34:34" x14ac:dyDescent="0.25">
      <c r="AH35"/>
    </row>
    <row r="36" spans="34:34" x14ac:dyDescent="0.25">
      <c r="AH36"/>
    </row>
    <row r="37" spans="34:34" x14ac:dyDescent="0.25">
      <c r="AH37"/>
    </row>
    <row r="38" spans="34:34" x14ac:dyDescent="0.25">
      <c r="AH38"/>
    </row>
    <row r="39" spans="34:34" x14ac:dyDescent="0.25">
      <c r="AH39"/>
    </row>
    <row r="40" spans="34:34" x14ac:dyDescent="0.25">
      <c r="AH40"/>
    </row>
    <row r="41" spans="34:34" x14ac:dyDescent="0.25">
      <c r="AH41"/>
    </row>
    <row r="42" spans="34:34" x14ac:dyDescent="0.25">
      <c r="AH42"/>
    </row>
    <row r="43" spans="34:34" x14ac:dyDescent="0.25">
      <c r="AH43"/>
    </row>
    <row r="44" spans="34:34" x14ac:dyDescent="0.25">
      <c r="AH44"/>
    </row>
    <row r="45" spans="34:34" x14ac:dyDescent="0.25">
      <c r="AH45"/>
    </row>
    <row r="46" spans="34:34" x14ac:dyDescent="0.25">
      <c r="AH46"/>
    </row>
    <row r="47" spans="34:34" x14ac:dyDescent="0.25">
      <c r="AH47"/>
    </row>
    <row r="48" spans="34:34" x14ac:dyDescent="0.25">
      <c r="AH48"/>
    </row>
    <row r="49" spans="34:34" x14ac:dyDescent="0.25">
      <c r="AH49"/>
    </row>
    <row r="50" spans="34:34" x14ac:dyDescent="0.25">
      <c r="AH50"/>
    </row>
    <row r="51" spans="34:34" x14ac:dyDescent="0.25">
      <c r="AH51"/>
    </row>
    <row r="52" spans="34:34" x14ac:dyDescent="0.25">
      <c r="AH52"/>
    </row>
    <row r="53" spans="34:34" x14ac:dyDescent="0.25">
      <c r="AH53"/>
    </row>
    <row r="54" spans="34:34" x14ac:dyDescent="0.25">
      <c r="AH54"/>
    </row>
    <row r="55" spans="34:34" x14ac:dyDescent="0.25">
      <c r="AH55"/>
    </row>
    <row r="56" spans="34:34" x14ac:dyDescent="0.25">
      <c r="AH56"/>
    </row>
    <row r="57" spans="34:34" x14ac:dyDescent="0.25">
      <c r="AH57"/>
    </row>
    <row r="58" spans="34:34" x14ac:dyDescent="0.25">
      <c r="AH58"/>
    </row>
    <row r="59" spans="34:34" x14ac:dyDescent="0.25">
      <c r="AH59"/>
    </row>
    <row r="60" spans="34:34" x14ac:dyDescent="0.25">
      <c r="AH60"/>
    </row>
    <row r="61" spans="34:34" x14ac:dyDescent="0.25">
      <c r="AH61"/>
    </row>
    <row r="62" spans="34:34" x14ac:dyDescent="0.25">
      <c r="AH62"/>
    </row>
    <row r="63" spans="34:34" x14ac:dyDescent="0.25">
      <c r="AH63"/>
    </row>
    <row r="64" spans="34:34" x14ac:dyDescent="0.25">
      <c r="AH64"/>
    </row>
    <row r="65" spans="34:34" x14ac:dyDescent="0.25">
      <c r="AH65"/>
    </row>
    <row r="66" spans="34:34" x14ac:dyDescent="0.25">
      <c r="AH66"/>
    </row>
    <row r="67" spans="34:34" x14ac:dyDescent="0.25">
      <c r="AH67"/>
    </row>
    <row r="68" spans="34:34" x14ac:dyDescent="0.25">
      <c r="AH68"/>
    </row>
    <row r="69" spans="34:34" x14ac:dyDescent="0.25">
      <c r="AH69"/>
    </row>
    <row r="70" spans="34:34" x14ac:dyDescent="0.25">
      <c r="AH70"/>
    </row>
    <row r="71" spans="34:34" x14ac:dyDescent="0.25">
      <c r="AH71"/>
    </row>
    <row r="72" spans="34:34" x14ac:dyDescent="0.25">
      <c r="AH72"/>
    </row>
    <row r="73" spans="34:34" x14ac:dyDescent="0.25">
      <c r="AH73"/>
    </row>
    <row r="74" spans="34:34" x14ac:dyDescent="0.25">
      <c r="AH74"/>
    </row>
    <row r="81" spans="34:34" x14ac:dyDescent="0.25">
      <c r="AH81"/>
    </row>
  </sheetData>
  <pageMargins left="0.7" right="0.7" top="0.75" bottom="0.75" header="0.3" footer="0.3"/>
  <pageSetup orientation="portrait" horizontalDpi="1200" verticalDpi="1200" r:id="rId1"/>
  <ignoredErrors>
    <ignoredError sqref="AF2:AF1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81"/>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106</v>
      </c>
      <c r="B1" s="29" t="s">
        <v>173</v>
      </c>
      <c r="C1" s="29" t="s">
        <v>174</v>
      </c>
      <c r="D1" s="29" t="s">
        <v>146</v>
      </c>
      <c r="E1" s="29" t="s">
        <v>147</v>
      </c>
      <c r="F1" s="29" t="s">
        <v>150</v>
      </c>
      <c r="G1" s="29" t="s">
        <v>177</v>
      </c>
      <c r="H1" s="35" t="s">
        <v>178</v>
      </c>
      <c r="I1" s="29" t="s">
        <v>151</v>
      </c>
      <c r="J1" s="29" t="s">
        <v>179</v>
      </c>
      <c r="K1" s="35" t="s">
        <v>180</v>
      </c>
      <c r="L1" s="29" t="s">
        <v>152</v>
      </c>
      <c r="M1" s="29" t="s">
        <v>181</v>
      </c>
      <c r="N1" s="35" t="s">
        <v>182</v>
      </c>
      <c r="O1" s="29" t="s">
        <v>153</v>
      </c>
      <c r="P1" s="29" t="s">
        <v>164</v>
      </c>
      <c r="Q1" s="36" t="s">
        <v>183</v>
      </c>
      <c r="R1" s="29" t="s">
        <v>154</v>
      </c>
      <c r="S1" s="29" t="s">
        <v>165</v>
      </c>
      <c r="T1" s="35" t="s">
        <v>184</v>
      </c>
      <c r="U1" s="29" t="s">
        <v>155</v>
      </c>
      <c r="V1" s="29" t="s">
        <v>166</v>
      </c>
      <c r="W1" s="35" t="s">
        <v>185</v>
      </c>
      <c r="X1" s="29" t="s">
        <v>156</v>
      </c>
      <c r="Y1" s="29" t="s">
        <v>167</v>
      </c>
      <c r="Z1" s="35" t="s">
        <v>190</v>
      </c>
      <c r="AA1" s="29" t="s">
        <v>158</v>
      </c>
      <c r="AB1" s="29" t="s">
        <v>168</v>
      </c>
      <c r="AC1" s="35" t="s">
        <v>189</v>
      </c>
      <c r="AD1" s="29" t="s">
        <v>160</v>
      </c>
      <c r="AE1" s="29" t="s">
        <v>169</v>
      </c>
      <c r="AF1" s="35" t="s">
        <v>187</v>
      </c>
      <c r="AG1" s="29" t="s">
        <v>161</v>
      </c>
      <c r="AH1" s="29" t="s">
        <v>170</v>
      </c>
      <c r="AI1" s="35" t="s">
        <v>188</v>
      </c>
      <c r="AJ1" s="29" t="s">
        <v>162</v>
      </c>
      <c r="AK1" s="29" t="s">
        <v>171</v>
      </c>
      <c r="AL1" s="35" t="s">
        <v>191</v>
      </c>
      <c r="AM1" s="29" t="s">
        <v>172</v>
      </c>
      <c r="AN1" s="31" t="s">
        <v>100</v>
      </c>
    </row>
    <row r="2" spans="1:51" x14ac:dyDescent="0.25">
      <c r="A2" t="s">
        <v>50</v>
      </c>
      <c r="B2" t="s">
        <v>21</v>
      </c>
      <c r="C2" t="s">
        <v>34</v>
      </c>
      <c r="D2" t="s">
        <v>45</v>
      </c>
      <c r="E2" s="32">
        <v>10</v>
      </c>
      <c r="F2" s="32">
        <v>72.458333333333343</v>
      </c>
      <c r="G2" s="32">
        <v>5.9138888888888888</v>
      </c>
      <c r="H2" s="37">
        <v>8.1617788000766717E-2</v>
      </c>
      <c r="I2" s="32">
        <v>66.858333333333334</v>
      </c>
      <c r="J2" s="32">
        <v>5.9138888888888888</v>
      </c>
      <c r="K2" s="37">
        <v>8.8454028002825202E-2</v>
      </c>
      <c r="L2" s="32">
        <v>29.430555555555557</v>
      </c>
      <c r="M2" s="32">
        <v>0</v>
      </c>
      <c r="N2" s="37">
        <v>0</v>
      </c>
      <c r="O2" s="32">
        <v>23.830555555555556</v>
      </c>
      <c r="P2" s="32">
        <v>0</v>
      </c>
      <c r="Q2" s="37">
        <v>0</v>
      </c>
      <c r="R2" s="32">
        <v>0</v>
      </c>
      <c r="S2" s="32">
        <v>0</v>
      </c>
      <c r="T2" s="37" t="s">
        <v>186</v>
      </c>
      <c r="U2" s="32">
        <v>5.6</v>
      </c>
      <c r="V2" s="32">
        <v>0</v>
      </c>
      <c r="W2" s="37">
        <v>0</v>
      </c>
      <c r="X2" s="32">
        <v>5.9138888888888888</v>
      </c>
      <c r="Y2" s="32">
        <v>5.9138888888888888</v>
      </c>
      <c r="Z2" s="37">
        <v>1</v>
      </c>
      <c r="AA2" s="32">
        <v>0</v>
      </c>
      <c r="AB2" s="32">
        <v>0</v>
      </c>
      <c r="AC2" s="37" t="s">
        <v>186</v>
      </c>
      <c r="AD2" s="32">
        <v>37.113888888888887</v>
      </c>
      <c r="AE2" s="32">
        <v>0</v>
      </c>
      <c r="AF2" s="37">
        <v>0</v>
      </c>
      <c r="AG2" s="32">
        <v>0</v>
      </c>
      <c r="AH2" s="32">
        <v>0</v>
      </c>
      <c r="AI2" s="37" t="s">
        <v>186</v>
      </c>
      <c r="AJ2" s="32">
        <v>0</v>
      </c>
      <c r="AK2" s="32">
        <v>0</v>
      </c>
      <c r="AL2" s="37" t="s">
        <v>186</v>
      </c>
      <c r="AM2" t="s">
        <v>7</v>
      </c>
      <c r="AN2" s="34">
        <v>10</v>
      </c>
      <c r="AX2"/>
      <c r="AY2"/>
    </row>
    <row r="3" spans="1:51" x14ac:dyDescent="0.25">
      <c r="A3" t="s">
        <v>50</v>
      </c>
      <c r="B3" t="s">
        <v>16</v>
      </c>
      <c r="C3" t="s">
        <v>30</v>
      </c>
      <c r="D3" t="s">
        <v>42</v>
      </c>
      <c r="E3" s="32">
        <v>76.588888888888889</v>
      </c>
      <c r="F3" s="32">
        <v>484.73266666666683</v>
      </c>
      <c r="G3" s="32">
        <v>27.083666666666673</v>
      </c>
      <c r="H3" s="37">
        <v>5.5873409260637129E-2</v>
      </c>
      <c r="I3" s="32">
        <v>450.26577777777794</v>
      </c>
      <c r="J3" s="32">
        <v>27.083666666666673</v>
      </c>
      <c r="K3" s="37">
        <v>6.0150400060013931E-2</v>
      </c>
      <c r="L3" s="32">
        <v>133.06666666666672</v>
      </c>
      <c r="M3" s="32">
        <v>5.8653333333333348</v>
      </c>
      <c r="N3" s="37">
        <v>4.4078156312625245E-2</v>
      </c>
      <c r="O3" s="32">
        <v>98.599777777777831</v>
      </c>
      <c r="P3" s="32">
        <v>5.8653333333333348</v>
      </c>
      <c r="Q3" s="37">
        <v>5.9486273351979591E-2</v>
      </c>
      <c r="R3" s="32">
        <v>29.044666666666672</v>
      </c>
      <c r="S3" s="32">
        <v>0</v>
      </c>
      <c r="T3" s="37">
        <v>0</v>
      </c>
      <c r="U3" s="32">
        <v>5.4222222222222225</v>
      </c>
      <c r="V3" s="32">
        <v>0</v>
      </c>
      <c r="W3" s="37">
        <v>0</v>
      </c>
      <c r="X3" s="32">
        <v>51.975333333333339</v>
      </c>
      <c r="Y3" s="32">
        <v>3.1616666666666662</v>
      </c>
      <c r="Z3" s="37">
        <v>6.0830137372856342E-2</v>
      </c>
      <c r="AA3" s="32">
        <v>0</v>
      </c>
      <c r="AB3" s="32">
        <v>0</v>
      </c>
      <c r="AC3" s="37" t="s">
        <v>186</v>
      </c>
      <c r="AD3" s="32">
        <v>273.98500000000007</v>
      </c>
      <c r="AE3" s="32">
        <v>18.056666666666672</v>
      </c>
      <c r="AF3" s="37">
        <v>6.5903851184067261E-2</v>
      </c>
      <c r="AG3" s="32">
        <v>0</v>
      </c>
      <c r="AH3" s="32">
        <v>0</v>
      </c>
      <c r="AI3" s="37" t="s">
        <v>186</v>
      </c>
      <c r="AJ3" s="32">
        <v>25.705666666666666</v>
      </c>
      <c r="AK3" s="32">
        <v>0</v>
      </c>
      <c r="AL3" s="37">
        <v>0</v>
      </c>
      <c r="AM3" t="s">
        <v>2</v>
      </c>
      <c r="AN3" s="34">
        <v>10</v>
      </c>
      <c r="AX3"/>
      <c r="AY3"/>
    </row>
    <row r="4" spans="1:51" x14ac:dyDescent="0.25">
      <c r="A4" t="s">
        <v>50</v>
      </c>
      <c r="B4" t="s">
        <v>17</v>
      </c>
      <c r="C4" t="s">
        <v>31</v>
      </c>
      <c r="D4" t="s">
        <v>43</v>
      </c>
      <c r="E4" s="32">
        <v>52.477777777777774</v>
      </c>
      <c r="F4" s="32">
        <v>329.15277777777777</v>
      </c>
      <c r="G4" s="32">
        <v>14.133333333333333</v>
      </c>
      <c r="H4" s="37">
        <v>4.2938520612684078E-2</v>
      </c>
      <c r="I4" s="32">
        <v>310.06666666666666</v>
      </c>
      <c r="J4" s="32">
        <v>14.133333333333333</v>
      </c>
      <c r="K4" s="37">
        <v>4.5581595355837452E-2</v>
      </c>
      <c r="L4" s="32">
        <v>85.038888888888891</v>
      </c>
      <c r="M4" s="32">
        <v>14.133333333333333</v>
      </c>
      <c r="N4" s="37">
        <v>0.16619847128764617</v>
      </c>
      <c r="O4" s="32">
        <v>65.952777777777783</v>
      </c>
      <c r="P4" s="32">
        <v>14.133333333333333</v>
      </c>
      <c r="Q4" s="37">
        <v>0.21429473950216904</v>
      </c>
      <c r="R4" s="32">
        <v>13.574999999999999</v>
      </c>
      <c r="S4" s="32">
        <v>0</v>
      </c>
      <c r="T4" s="37">
        <v>0</v>
      </c>
      <c r="U4" s="32">
        <v>5.5111111111111111</v>
      </c>
      <c r="V4" s="32">
        <v>0</v>
      </c>
      <c r="W4" s="37">
        <v>0</v>
      </c>
      <c r="X4" s="32">
        <v>8.7611111111111111</v>
      </c>
      <c r="Y4" s="32">
        <v>0</v>
      </c>
      <c r="Z4" s="37">
        <v>0</v>
      </c>
      <c r="AA4" s="32">
        <v>0</v>
      </c>
      <c r="AB4" s="32">
        <v>0</v>
      </c>
      <c r="AC4" s="37" t="s">
        <v>186</v>
      </c>
      <c r="AD4" s="32">
        <v>218.45277777777778</v>
      </c>
      <c r="AE4" s="32">
        <v>0</v>
      </c>
      <c r="AF4" s="37">
        <v>0</v>
      </c>
      <c r="AG4" s="32">
        <v>16.899999999999999</v>
      </c>
      <c r="AH4" s="32">
        <v>0</v>
      </c>
      <c r="AI4" s="37">
        <v>0</v>
      </c>
      <c r="AJ4" s="32">
        <v>0</v>
      </c>
      <c r="AK4" s="32">
        <v>0</v>
      </c>
      <c r="AL4" s="37" t="s">
        <v>186</v>
      </c>
      <c r="AM4" t="s">
        <v>3</v>
      </c>
      <c r="AN4" s="34">
        <v>10</v>
      </c>
      <c r="AX4"/>
      <c r="AY4"/>
    </row>
    <row r="5" spans="1:51" x14ac:dyDescent="0.25">
      <c r="A5" t="s">
        <v>50</v>
      </c>
      <c r="B5" t="s">
        <v>14</v>
      </c>
      <c r="C5" t="s">
        <v>28</v>
      </c>
      <c r="D5" t="s">
        <v>40</v>
      </c>
      <c r="E5" s="32">
        <v>21.833333333333332</v>
      </c>
      <c r="F5" s="32">
        <v>188.37222222222221</v>
      </c>
      <c r="G5" s="32">
        <v>46.805555555555557</v>
      </c>
      <c r="H5" s="37">
        <v>0.24847376647889818</v>
      </c>
      <c r="I5" s="32">
        <v>174.77222222222224</v>
      </c>
      <c r="J5" s="32">
        <v>46.805555555555557</v>
      </c>
      <c r="K5" s="37">
        <v>0.26780889411615116</v>
      </c>
      <c r="L5" s="32">
        <v>91.483333333333334</v>
      </c>
      <c r="M5" s="32">
        <v>36.397222222222226</v>
      </c>
      <c r="N5" s="37">
        <v>0.39785631869800209</v>
      </c>
      <c r="O5" s="32">
        <v>77.88333333333334</v>
      </c>
      <c r="P5" s="32">
        <v>36.397222222222226</v>
      </c>
      <c r="Q5" s="37">
        <v>0.46733005207218775</v>
      </c>
      <c r="R5" s="32">
        <v>8.4444444444444446</v>
      </c>
      <c r="S5" s="32">
        <v>0</v>
      </c>
      <c r="T5" s="37">
        <v>0</v>
      </c>
      <c r="U5" s="32">
        <v>5.1555555555555559</v>
      </c>
      <c r="V5" s="32">
        <v>0</v>
      </c>
      <c r="W5" s="37">
        <v>0</v>
      </c>
      <c r="X5" s="32">
        <v>0</v>
      </c>
      <c r="Y5" s="32">
        <v>0</v>
      </c>
      <c r="Z5" s="37" t="s">
        <v>186</v>
      </c>
      <c r="AA5" s="32">
        <v>0</v>
      </c>
      <c r="AB5" s="32">
        <v>0</v>
      </c>
      <c r="AC5" s="37" t="s">
        <v>186</v>
      </c>
      <c r="AD5" s="32">
        <v>96.888888888888886</v>
      </c>
      <c r="AE5" s="32">
        <v>10.408333333333333</v>
      </c>
      <c r="AF5" s="37">
        <v>0.10742545871559633</v>
      </c>
      <c r="AG5" s="32">
        <v>0</v>
      </c>
      <c r="AH5" s="32">
        <v>0</v>
      </c>
      <c r="AI5" s="37" t="s">
        <v>186</v>
      </c>
      <c r="AJ5" s="32">
        <v>0</v>
      </c>
      <c r="AK5" s="32">
        <v>0</v>
      </c>
      <c r="AL5" s="37" t="s">
        <v>186</v>
      </c>
      <c r="AM5" t="s">
        <v>0</v>
      </c>
      <c r="AN5" s="34">
        <v>10</v>
      </c>
      <c r="AX5"/>
      <c r="AY5"/>
    </row>
    <row r="6" spans="1:51" x14ac:dyDescent="0.25">
      <c r="A6" t="s">
        <v>50</v>
      </c>
      <c r="B6" t="s">
        <v>27</v>
      </c>
      <c r="C6" t="s">
        <v>39</v>
      </c>
      <c r="D6" t="s">
        <v>48</v>
      </c>
      <c r="E6" s="32">
        <v>52.4</v>
      </c>
      <c r="F6" s="32">
        <v>231.32133333333337</v>
      </c>
      <c r="G6" s="32">
        <v>3.7777777777777777</v>
      </c>
      <c r="H6" s="37">
        <v>1.6331298645655006E-2</v>
      </c>
      <c r="I6" s="32">
        <v>220.29911111111113</v>
      </c>
      <c r="J6" s="32">
        <v>3.7777777777777777</v>
      </c>
      <c r="K6" s="37">
        <v>1.7148402273272901E-2</v>
      </c>
      <c r="L6" s="32">
        <v>58.72266666666669</v>
      </c>
      <c r="M6" s="32">
        <v>0</v>
      </c>
      <c r="N6" s="37">
        <v>0</v>
      </c>
      <c r="O6" s="32">
        <v>47.700444444444464</v>
      </c>
      <c r="P6" s="32">
        <v>0</v>
      </c>
      <c r="Q6" s="37">
        <v>0</v>
      </c>
      <c r="R6" s="32">
        <v>5.6888888888888891</v>
      </c>
      <c r="S6" s="32">
        <v>0</v>
      </c>
      <c r="T6" s="37">
        <v>0</v>
      </c>
      <c r="U6" s="32">
        <v>5.333333333333333</v>
      </c>
      <c r="V6" s="32">
        <v>0</v>
      </c>
      <c r="W6" s="37">
        <v>0</v>
      </c>
      <c r="X6" s="32">
        <v>51.003444444444447</v>
      </c>
      <c r="Y6" s="32">
        <v>1.7777777777777777</v>
      </c>
      <c r="Z6" s="37">
        <v>3.4856033688356554E-2</v>
      </c>
      <c r="AA6" s="32">
        <v>0</v>
      </c>
      <c r="AB6" s="32">
        <v>0</v>
      </c>
      <c r="AC6" s="37" t="s">
        <v>186</v>
      </c>
      <c r="AD6" s="32">
        <v>121.59522222222222</v>
      </c>
      <c r="AE6" s="32">
        <v>2</v>
      </c>
      <c r="AF6" s="37">
        <v>1.6448014678939322E-2</v>
      </c>
      <c r="AG6" s="32">
        <v>0</v>
      </c>
      <c r="AH6" s="32">
        <v>0</v>
      </c>
      <c r="AI6" s="37" t="s">
        <v>186</v>
      </c>
      <c r="AJ6" s="32">
        <v>0</v>
      </c>
      <c r="AK6" s="32">
        <v>0</v>
      </c>
      <c r="AL6" s="37" t="s">
        <v>186</v>
      </c>
      <c r="AM6" t="s">
        <v>13</v>
      </c>
      <c r="AN6" s="34">
        <v>10</v>
      </c>
      <c r="AX6"/>
      <c r="AY6"/>
    </row>
    <row r="7" spans="1:51" x14ac:dyDescent="0.25">
      <c r="A7" t="s">
        <v>50</v>
      </c>
      <c r="B7" t="s">
        <v>26</v>
      </c>
      <c r="C7" t="s">
        <v>38</v>
      </c>
      <c r="D7" t="s">
        <v>48</v>
      </c>
      <c r="E7" s="32">
        <v>64.511111111111106</v>
      </c>
      <c r="F7" s="32">
        <v>351.84266666666667</v>
      </c>
      <c r="G7" s="32">
        <v>0</v>
      </c>
      <c r="H7" s="37">
        <v>0</v>
      </c>
      <c r="I7" s="32">
        <v>336.6204444444445</v>
      </c>
      <c r="J7" s="32">
        <v>0</v>
      </c>
      <c r="K7" s="37">
        <v>0</v>
      </c>
      <c r="L7" s="32">
        <v>133.83200000000002</v>
      </c>
      <c r="M7" s="32">
        <v>0</v>
      </c>
      <c r="N7" s="37">
        <v>0</v>
      </c>
      <c r="O7" s="32">
        <v>119.02644444444445</v>
      </c>
      <c r="P7" s="32">
        <v>0</v>
      </c>
      <c r="Q7" s="37">
        <v>0</v>
      </c>
      <c r="R7" s="32">
        <v>9.8388888888888886</v>
      </c>
      <c r="S7" s="32">
        <v>0</v>
      </c>
      <c r="T7" s="37">
        <v>0</v>
      </c>
      <c r="U7" s="32">
        <v>4.9666666666666668</v>
      </c>
      <c r="V7" s="32">
        <v>0</v>
      </c>
      <c r="W7" s="37">
        <v>0</v>
      </c>
      <c r="X7" s="32">
        <v>27.50266666666667</v>
      </c>
      <c r="Y7" s="32">
        <v>0</v>
      </c>
      <c r="Z7" s="37">
        <v>0</v>
      </c>
      <c r="AA7" s="32">
        <v>0.41666666666666669</v>
      </c>
      <c r="AB7" s="32">
        <v>0</v>
      </c>
      <c r="AC7" s="37">
        <v>0</v>
      </c>
      <c r="AD7" s="32">
        <v>182.33555555555557</v>
      </c>
      <c r="AE7" s="32">
        <v>0</v>
      </c>
      <c r="AF7" s="37">
        <v>0</v>
      </c>
      <c r="AG7" s="32">
        <v>7.7557777777777765</v>
      </c>
      <c r="AH7" s="32">
        <v>0</v>
      </c>
      <c r="AI7" s="37">
        <v>0</v>
      </c>
      <c r="AJ7" s="32">
        <v>0</v>
      </c>
      <c r="AK7" s="32">
        <v>0</v>
      </c>
      <c r="AL7" s="37" t="s">
        <v>186</v>
      </c>
      <c r="AM7" t="s">
        <v>12</v>
      </c>
      <c r="AN7" s="34">
        <v>10</v>
      </c>
      <c r="AX7"/>
      <c r="AY7"/>
    </row>
    <row r="8" spans="1:51" x14ac:dyDescent="0.25">
      <c r="A8" t="s">
        <v>50</v>
      </c>
      <c r="B8" t="s">
        <v>19</v>
      </c>
      <c r="C8" t="s">
        <v>29</v>
      </c>
      <c r="D8" t="s">
        <v>41</v>
      </c>
      <c r="E8" s="32">
        <v>93.8</v>
      </c>
      <c r="F8" s="32">
        <v>510.61088888888884</v>
      </c>
      <c r="G8" s="32">
        <v>1.0130000000000001</v>
      </c>
      <c r="H8" s="37">
        <v>1.9838981542370385E-3</v>
      </c>
      <c r="I8" s="32">
        <v>479.44533333333328</v>
      </c>
      <c r="J8" s="32">
        <v>1.0130000000000001</v>
      </c>
      <c r="K8" s="37">
        <v>2.1128581916881736E-3</v>
      </c>
      <c r="L8" s="32">
        <v>80.149000000000015</v>
      </c>
      <c r="M8" s="32">
        <v>1.0130000000000001</v>
      </c>
      <c r="N8" s="37">
        <v>1.2638959937117118E-2</v>
      </c>
      <c r="O8" s="32">
        <v>59.780888888888896</v>
      </c>
      <c r="P8" s="32">
        <v>1.0130000000000001</v>
      </c>
      <c r="Q8" s="37">
        <v>1.6945214747187878E-2</v>
      </c>
      <c r="R8" s="32">
        <v>14.957000000000001</v>
      </c>
      <c r="S8" s="32">
        <v>0</v>
      </c>
      <c r="T8" s="37">
        <v>0</v>
      </c>
      <c r="U8" s="32">
        <v>5.4111111111111114</v>
      </c>
      <c r="V8" s="32">
        <v>0</v>
      </c>
      <c r="W8" s="37">
        <v>0</v>
      </c>
      <c r="X8" s="32">
        <v>60.843222222222202</v>
      </c>
      <c r="Y8" s="32">
        <v>0</v>
      </c>
      <c r="Z8" s="37">
        <v>0</v>
      </c>
      <c r="AA8" s="32">
        <v>10.797444444444444</v>
      </c>
      <c r="AB8" s="32">
        <v>0</v>
      </c>
      <c r="AC8" s="37">
        <v>0</v>
      </c>
      <c r="AD8" s="32">
        <v>353.6917777777777</v>
      </c>
      <c r="AE8" s="32">
        <v>0</v>
      </c>
      <c r="AF8" s="37">
        <v>0</v>
      </c>
      <c r="AG8" s="32">
        <v>5.1294444444444451</v>
      </c>
      <c r="AH8" s="32">
        <v>0</v>
      </c>
      <c r="AI8" s="37">
        <v>0</v>
      </c>
      <c r="AJ8" s="32">
        <v>0</v>
      </c>
      <c r="AK8" s="32">
        <v>0</v>
      </c>
      <c r="AL8" s="37" t="s">
        <v>186</v>
      </c>
      <c r="AM8" t="s">
        <v>5</v>
      </c>
      <c r="AN8" s="34">
        <v>10</v>
      </c>
      <c r="AX8"/>
      <c r="AY8"/>
    </row>
    <row r="9" spans="1:51" x14ac:dyDescent="0.25">
      <c r="A9" t="s">
        <v>50</v>
      </c>
      <c r="B9" t="s">
        <v>24</v>
      </c>
      <c r="C9" t="s">
        <v>29</v>
      </c>
      <c r="D9" t="s">
        <v>41</v>
      </c>
      <c r="E9" s="32">
        <v>84.555555555555557</v>
      </c>
      <c r="F9" s="32">
        <v>450.24955555555562</v>
      </c>
      <c r="G9" s="32">
        <v>17.12777777777778</v>
      </c>
      <c r="H9" s="37">
        <v>3.8040632281455766E-2</v>
      </c>
      <c r="I9" s="32">
        <v>395.79688888888893</v>
      </c>
      <c r="J9" s="32">
        <v>17.12777777777778</v>
      </c>
      <c r="K9" s="37">
        <v>4.327415969807185E-2</v>
      </c>
      <c r="L9" s="32">
        <v>170.79322222222225</v>
      </c>
      <c r="M9" s="32">
        <v>11.875</v>
      </c>
      <c r="N9" s="37">
        <v>6.952852019238337E-2</v>
      </c>
      <c r="O9" s="32">
        <v>116.34055555555555</v>
      </c>
      <c r="P9" s="32">
        <v>11.875</v>
      </c>
      <c r="Q9" s="37">
        <v>0.10207102710910976</v>
      </c>
      <c r="R9" s="32">
        <v>53.563777777777808</v>
      </c>
      <c r="S9" s="32">
        <v>0</v>
      </c>
      <c r="T9" s="37">
        <v>0</v>
      </c>
      <c r="U9" s="32">
        <v>0.88888888888888884</v>
      </c>
      <c r="V9" s="32">
        <v>0</v>
      </c>
      <c r="W9" s="37">
        <v>0</v>
      </c>
      <c r="X9" s="32">
        <v>36.488888888888887</v>
      </c>
      <c r="Y9" s="32">
        <v>0.1388888888888889</v>
      </c>
      <c r="Z9" s="37">
        <v>3.8063337393422661E-3</v>
      </c>
      <c r="AA9" s="32">
        <v>0</v>
      </c>
      <c r="AB9" s="32">
        <v>0</v>
      </c>
      <c r="AC9" s="37" t="s">
        <v>186</v>
      </c>
      <c r="AD9" s="32">
        <v>242.96744444444445</v>
      </c>
      <c r="AE9" s="32">
        <v>5.1138888888888889</v>
      </c>
      <c r="AF9" s="37">
        <v>2.1047630066579563E-2</v>
      </c>
      <c r="AG9" s="32">
        <v>0</v>
      </c>
      <c r="AH9" s="32">
        <v>0</v>
      </c>
      <c r="AI9" s="37" t="s">
        <v>186</v>
      </c>
      <c r="AJ9" s="32">
        <v>0</v>
      </c>
      <c r="AK9" s="32">
        <v>0</v>
      </c>
      <c r="AL9" s="37" t="s">
        <v>186</v>
      </c>
      <c r="AM9" t="s">
        <v>10</v>
      </c>
      <c r="AN9" s="34">
        <v>10</v>
      </c>
      <c r="AX9"/>
      <c r="AY9"/>
    </row>
    <row r="10" spans="1:51" x14ac:dyDescent="0.25">
      <c r="A10" t="s">
        <v>50</v>
      </c>
      <c r="B10" t="s">
        <v>18</v>
      </c>
      <c r="C10" t="s">
        <v>32</v>
      </c>
      <c r="D10" t="s">
        <v>43</v>
      </c>
      <c r="E10" s="32">
        <v>38.200000000000003</v>
      </c>
      <c r="F10" s="32">
        <v>271.85866666666664</v>
      </c>
      <c r="G10" s="32">
        <v>72.87777777777778</v>
      </c>
      <c r="H10" s="37">
        <v>0.26807229900503859</v>
      </c>
      <c r="I10" s="32">
        <v>237.85022222222221</v>
      </c>
      <c r="J10" s="32">
        <v>72.87777777777778</v>
      </c>
      <c r="K10" s="37">
        <v>0.30640197472545749</v>
      </c>
      <c r="L10" s="32">
        <v>65.164444444444456</v>
      </c>
      <c r="M10" s="32">
        <v>11.477777777777778</v>
      </c>
      <c r="N10" s="37">
        <v>0.17613558859637155</v>
      </c>
      <c r="O10" s="32">
        <v>36.283666666666669</v>
      </c>
      <c r="P10" s="32">
        <v>11.477777777777778</v>
      </c>
      <c r="Q10" s="37">
        <v>0.31633456131164006</v>
      </c>
      <c r="R10" s="32">
        <v>28.880777777777784</v>
      </c>
      <c r="S10" s="32">
        <v>0</v>
      </c>
      <c r="T10" s="37">
        <v>0</v>
      </c>
      <c r="U10" s="32">
        <v>0</v>
      </c>
      <c r="V10" s="32">
        <v>0</v>
      </c>
      <c r="W10" s="37" t="s">
        <v>186</v>
      </c>
      <c r="X10" s="32">
        <v>29.625222222222227</v>
      </c>
      <c r="Y10" s="32">
        <v>4.1333333333333337</v>
      </c>
      <c r="Z10" s="37">
        <v>0.13952075371211467</v>
      </c>
      <c r="AA10" s="32">
        <v>5.1276666666666664</v>
      </c>
      <c r="AB10" s="32">
        <v>0</v>
      </c>
      <c r="AC10" s="37">
        <v>0</v>
      </c>
      <c r="AD10" s="32">
        <v>171.94133333333332</v>
      </c>
      <c r="AE10" s="32">
        <v>57.266666666666666</v>
      </c>
      <c r="AF10" s="37">
        <v>0.33305933806879867</v>
      </c>
      <c r="AG10" s="32">
        <v>0</v>
      </c>
      <c r="AH10" s="32">
        <v>0</v>
      </c>
      <c r="AI10" s="37" t="s">
        <v>186</v>
      </c>
      <c r="AJ10" s="32">
        <v>0</v>
      </c>
      <c r="AK10" s="32">
        <v>0</v>
      </c>
      <c r="AL10" s="37" t="s">
        <v>186</v>
      </c>
      <c r="AM10" t="s">
        <v>4</v>
      </c>
      <c r="AN10" s="34">
        <v>10</v>
      </c>
      <c r="AX10"/>
      <c r="AY10"/>
    </row>
    <row r="11" spans="1:51" x14ac:dyDescent="0.25">
      <c r="A11" t="s">
        <v>50</v>
      </c>
      <c r="B11" t="s">
        <v>15</v>
      </c>
      <c r="C11" t="s">
        <v>29</v>
      </c>
      <c r="D11" t="s">
        <v>41</v>
      </c>
      <c r="E11" s="32">
        <v>40.244444444444447</v>
      </c>
      <c r="F11" s="32">
        <v>262.65399999999994</v>
      </c>
      <c r="G11" s="32">
        <v>36.805555555555557</v>
      </c>
      <c r="H11" s="37">
        <v>0.14012943094548558</v>
      </c>
      <c r="I11" s="32">
        <v>208.38955555555552</v>
      </c>
      <c r="J11" s="32">
        <v>36.805555555555557</v>
      </c>
      <c r="K11" s="37">
        <v>0.17661900308503417</v>
      </c>
      <c r="L11" s="32">
        <v>140.31011111111107</v>
      </c>
      <c r="M11" s="32">
        <v>32.291666666666664</v>
      </c>
      <c r="N11" s="37">
        <v>0.23014497252514476</v>
      </c>
      <c r="O11" s="32">
        <v>86.045666666666648</v>
      </c>
      <c r="P11" s="32">
        <v>32.291666666666664</v>
      </c>
      <c r="Q11" s="37">
        <v>0.37528521676474125</v>
      </c>
      <c r="R11" s="32">
        <v>54.264444444444429</v>
      </c>
      <c r="S11" s="32">
        <v>0</v>
      </c>
      <c r="T11" s="37">
        <v>0</v>
      </c>
      <c r="U11" s="32">
        <v>0</v>
      </c>
      <c r="V11" s="32">
        <v>0</v>
      </c>
      <c r="W11" s="37" t="s">
        <v>186</v>
      </c>
      <c r="X11" s="32">
        <v>13.419555555555556</v>
      </c>
      <c r="Y11" s="32">
        <v>0</v>
      </c>
      <c r="Z11" s="37">
        <v>0</v>
      </c>
      <c r="AA11" s="32">
        <v>0</v>
      </c>
      <c r="AB11" s="32">
        <v>0</v>
      </c>
      <c r="AC11" s="37" t="s">
        <v>186</v>
      </c>
      <c r="AD11" s="32">
        <v>93.833888888888879</v>
      </c>
      <c r="AE11" s="32">
        <v>4.5138888888888893</v>
      </c>
      <c r="AF11" s="37">
        <v>4.8105102989325119E-2</v>
      </c>
      <c r="AG11" s="32">
        <v>0</v>
      </c>
      <c r="AH11" s="32">
        <v>0</v>
      </c>
      <c r="AI11" s="37" t="s">
        <v>186</v>
      </c>
      <c r="AJ11" s="32">
        <v>15.09044444444444</v>
      </c>
      <c r="AK11" s="32">
        <v>0</v>
      </c>
      <c r="AL11" s="37">
        <v>0</v>
      </c>
      <c r="AM11" t="s">
        <v>1</v>
      </c>
      <c r="AN11" s="34">
        <v>10</v>
      </c>
      <c r="AX11"/>
      <c r="AY11"/>
    </row>
    <row r="12" spans="1:51" x14ac:dyDescent="0.25">
      <c r="A12" t="s">
        <v>50</v>
      </c>
      <c r="B12" t="s">
        <v>23</v>
      </c>
      <c r="C12" t="s">
        <v>36</v>
      </c>
      <c r="D12" t="s">
        <v>46</v>
      </c>
      <c r="E12" s="32">
        <v>14.444444444444445</v>
      </c>
      <c r="F12" s="32">
        <v>116.86666666666673</v>
      </c>
      <c r="G12" s="32">
        <v>33.015555555555572</v>
      </c>
      <c r="H12" s="37">
        <v>0.28250617988210686</v>
      </c>
      <c r="I12" s="32">
        <v>110.87777777777784</v>
      </c>
      <c r="J12" s="32">
        <v>33.015555555555572</v>
      </c>
      <c r="K12" s="37">
        <v>0.29776530714500449</v>
      </c>
      <c r="L12" s="32">
        <v>59.196666666666708</v>
      </c>
      <c r="M12" s="32">
        <v>32.571111111111129</v>
      </c>
      <c r="N12" s="37">
        <v>0.55021866846856982</v>
      </c>
      <c r="O12" s="32">
        <v>53.207777777777814</v>
      </c>
      <c r="P12" s="32">
        <v>32.571111111111129</v>
      </c>
      <c r="Q12" s="37">
        <v>0.6121494351285317</v>
      </c>
      <c r="R12" s="32">
        <v>0.65555555555555556</v>
      </c>
      <c r="S12" s="32">
        <v>0</v>
      </c>
      <c r="T12" s="37">
        <v>0</v>
      </c>
      <c r="U12" s="32">
        <v>5.333333333333333</v>
      </c>
      <c r="V12" s="32">
        <v>0</v>
      </c>
      <c r="W12" s="37">
        <v>0</v>
      </c>
      <c r="X12" s="32">
        <v>2.9755555555555557</v>
      </c>
      <c r="Y12" s="32">
        <v>0</v>
      </c>
      <c r="Z12" s="37">
        <v>0</v>
      </c>
      <c r="AA12" s="32">
        <v>0</v>
      </c>
      <c r="AB12" s="32">
        <v>0</v>
      </c>
      <c r="AC12" s="37" t="s">
        <v>186</v>
      </c>
      <c r="AD12" s="32">
        <v>48.120000000000012</v>
      </c>
      <c r="AE12" s="32">
        <v>0.44444444444444442</v>
      </c>
      <c r="AF12" s="37">
        <v>9.2361688371663409E-3</v>
      </c>
      <c r="AG12" s="32">
        <v>6.5744444444444463</v>
      </c>
      <c r="AH12" s="32">
        <v>0</v>
      </c>
      <c r="AI12" s="37">
        <v>0</v>
      </c>
      <c r="AJ12" s="32">
        <v>0</v>
      </c>
      <c r="AK12" s="32">
        <v>0</v>
      </c>
      <c r="AL12" s="37" t="s">
        <v>186</v>
      </c>
      <c r="AM12" t="s">
        <v>9</v>
      </c>
      <c r="AN12" s="34">
        <v>10</v>
      </c>
      <c r="AX12"/>
      <c r="AY12"/>
    </row>
    <row r="13" spans="1:51" x14ac:dyDescent="0.25">
      <c r="A13" t="s">
        <v>50</v>
      </c>
      <c r="B13" t="s">
        <v>22</v>
      </c>
      <c r="C13" t="s">
        <v>35</v>
      </c>
      <c r="D13" t="s">
        <v>43</v>
      </c>
      <c r="E13" s="32">
        <v>21.055555555555557</v>
      </c>
      <c r="F13" s="32">
        <v>152.11000000000001</v>
      </c>
      <c r="G13" s="32">
        <v>2.9</v>
      </c>
      <c r="H13" s="37">
        <v>1.9065150220235354E-2</v>
      </c>
      <c r="I13" s="32">
        <v>132.76666666666665</v>
      </c>
      <c r="J13" s="32">
        <v>2.9</v>
      </c>
      <c r="K13" s="37">
        <v>2.1842832036153656E-2</v>
      </c>
      <c r="L13" s="32">
        <v>50.604444444444447</v>
      </c>
      <c r="M13" s="32">
        <v>0</v>
      </c>
      <c r="N13" s="37">
        <v>0</v>
      </c>
      <c r="O13" s="32">
        <v>31.261111111111113</v>
      </c>
      <c r="P13" s="32">
        <v>0</v>
      </c>
      <c r="Q13" s="37">
        <v>0</v>
      </c>
      <c r="R13" s="32">
        <v>15.682222222222224</v>
      </c>
      <c r="S13" s="32">
        <v>0</v>
      </c>
      <c r="T13" s="37">
        <v>0</v>
      </c>
      <c r="U13" s="32">
        <v>3.661111111111111</v>
      </c>
      <c r="V13" s="32">
        <v>0</v>
      </c>
      <c r="W13" s="37">
        <v>0</v>
      </c>
      <c r="X13" s="32">
        <v>13.936111111111112</v>
      </c>
      <c r="Y13" s="32">
        <v>0</v>
      </c>
      <c r="Z13" s="37">
        <v>0</v>
      </c>
      <c r="AA13" s="32">
        <v>0</v>
      </c>
      <c r="AB13" s="32">
        <v>0</v>
      </c>
      <c r="AC13" s="37" t="s">
        <v>186</v>
      </c>
      <c r="AD13" s="32">
        <v>87.569444444444443</v>
      </c>
      <c r="AE13" s="32">
        <v>2.9</v>
      </c>
      <c r="AF13" s="37">
        <v>3.3116574147501979E-2</v>
      </c>
      <c r="AG13" s="32">
        <v>0</v>
      </c>
      <c r="AH13" s="32">
        <v>0</v>
      </c>
      <c r="AI13" s="37" t="s">
        <v>186</v>
      </c>
      <c r="AJ13" s="32">
        <v>0</v>
      </c>
      <c r="AK13" s="32">
        <v>0</v>
      </c>
      <c r="AL13" s="37" t="s">
        <v>186</v>
      </c>
      <c r="AM13" t="s">
        <v>8</v>
      </c>
      <c r="AN13" s="34">
        <v>10</v>
      </c>
      <c r="AX13"/>
      <c r="AY13"/>
    </row>
    <row r="14" spans="1:51" x14ac:dyDescent="0.25">
      <c r="A14" t="s">
        <v>50</v>
      </c>
      <c r="B14" t="s">
        <v>20</v>
      </c>
      <c r="C14" t="s">
        <v>33</v>
      </c>
      <c r="D14" t="s">
        <v>44</v>
      </c>
      <c r="E14" s="32">
        <v>49</v>
      </c>
      <c r="F14" s="32">
        <v>252.34166666666667</v>
      </c>
      <c r="G14" s="32">
        <v>37.4</v>
      </c>
      <c r="H14" s="37">
        <v>0.14821174994220798</v>
      </c>
      <c r="I14" s="32">
        <v>241.08611111111111</v>
      </c>
      <c r="J14" s="32">
        <v>37.4</v>
      </c>
      <c r="K14" s="37">
        <v>0.15513129241511217</v>
      </c>
      <c r="L14" s="32">
        <v>56.724999999999994</v>
      </c>
      <c r="M14" s="32">
        <v>27.433333333333334</v>
      </c>
      <c r="N14" s="37">
        <v>0.48361980314382258</v>
      </c>
      <c r="O14" s="32">
        <v>45.469444444444441</v>
      </c>
      <c r="P14" s="32">
        <v>27.433333333333334</v>
      </c>
      <c r="Q14" s="37">
        <v>0.60333557333984977</v>
      </c>
      <c r="R14" s="32">
        <v>6.5</v>
      </c>
      <c r="S14" s="32">
        <v>0</v>
      </c>
      <c r="T14" s="37">
        <v>0</v>
      </c>
      <c r="U14" s="32">
        <v>4.7555555555555555</v>
      </c>
      <c r="V14" s="32">
        <v>0</v>
      </c>
      <c r="W14" s="37">
        <v>0</v>
      </c>
      <c r="X14" s="32">
        <v>20.144444444444446</v>
      </c>
      <c r="Y14" s="32">
        <v>0.33333333333333331</v>
      </c>
      <c r="Z14" s="37">
        <v>1.6547159404302261E-2</v>
      </c>
      <c r="AA14" s="32">
        <v>0</v>
      </c>
      <c r="AB14" s="32">
        <v>0</v>
      </c>
      <c r="AC14" s="37" t="s">
        <v>186</v>
      </c>
      <c r="AD14" s="32">
        <v>147.61111111111111</v>
      </c>
      <c r="AE14" s="32">
        <v>9.6333333333333329</v>
      </c>
      <c r="AF14" s="37">
        <v>6.5261573202860371E-2</v>
      </c>
      <c r="AG14" s="32">
        <v>27.861111111111111</v>
      </c>
      <c r="AH14" s="32">
        <v>0</v>
      </c>
      <c r="AI14" s="37">
        <v>0</v>
      </c>
      <c r="AJ14" s="32">
        <v>0</v>
      </c>
      <c r="AK14" s="32">
        <v>0</v>
      </c>
      <c r="AL14" s="37" t="s">
        <v>186</v>
      </c>
      <c r="AM14" t="s">
        <v>6</v>
      </c>
      <c r="AN14" s="34">
        <v>10</v>
      </c>
      <c r="AX14"/>
      <c r="AY14"/>
    </row>
    <row r="15" spans="1:51" x14ac:dyDescent="0.25">
      <c r="A15" t="s">
        <v>50</v>
      </c>
      <c r="B15" t="s">
        <v>25</v>
      </c>
      <c r="C15" t="s">
        <v>37</v>
      </c>
      <c r="D15" t="s">
        <v>47</v>
      </c>
      <c r="E15" s="32">
        <v>14.622222222222222</v>
      </c>
      <c r="F15" s="32">
        <v>153.72444444444449</v>
      </c>
      <c r="G15" s="32">
        <v>71.819444444444457</v>
      </c>
      <c r="H15" s="37">
        <v>0.46719599282988317</v>
      </c>
      <c r="I15" s="32">
        <v>126.15833333333333</v>
      </c>
      <c r="J15" s="32">
        <v>71.819444444444457</v>
      </c>
      <c r="K15" s="37">
        <v>0.56928022546623525</v>
      </c>
      <c r="L15" s="32">
        <v>34.202222222222247</v>
      </c>
      <c r="M15" s="32">
        <v>0</v>
      </c>
      <c r="N15" s="37">
        <v>0</v>
      </c>
      <c r="O15" s="32">
        <v>6.6361111111111111</v>
      </c>
      <c r="P15" s="32">
        <v>0</v>
      </c>
      <c r="Q15" s="37">
        <v>0</v>
      </c>
      <c r="R15" s="32">
        <v>22.943888888888914</v>
      </c>
      <c r="S15" s="32">
        <v>0</v>
      </c>
      <c r="T15" s="37">
        <v>0</v>
      </c>
      <c r="U15" s="32">
        <v>4.6222222222222218</v>
      </c>
      <c r="V15" s="32">
        <v>0</v>
      </c>
      <c r="W15" s="37">
        <v>0</v>
      </c>
      <c r="X15" s="32">
        <v>46.689555555555557</v>
      </c>
      <c r="Y15" s="32">
        <v>10.653444444444444</v>
      </c>
      <c r="Z15" s="37">
        <v>0.22817618025444661</v>
      </c>
      <c r="AA15" s="32">
        <v>0</v>
      </c>
      <c r="AB15" s="32">
        <v>0</v>
      </c>
      <c r="AC15" s="37" t="s">
        <v>186</v>
      </c>
      <c r="AD15" s="32">
        <v>72.832666666666668</v>
      </c>
      <c r="AE15" s="32">
        <v>61.166000000000018</v>
      </c>
      <c r="AF15" s="37">
        <v>0.83981546741846635</v>
      </c>
      <c r="AG15" s="32">
        <v>0</v>
      </c>
      <c r="AH15" s="32">
        <v>0</v>
      </c>
      <c r="AI15" s="37" t="s">
        <v>186</v>
      </c>
      <c r="AJ15" s="32">
        <v>0</v>
      </c>
      <c r="AK15" s="32">
        <v>0</v>
      </c>
      <c r="AL15" s="37" t="s">
        <v>186</v>
      </c>
      <c r="AM15" t="s">
        <v>11</v>
      </c>
      <c r="AN15" s="34">
        <v>10</v>
      </c>
      <c r="AX15"/>
      <c r="AY15"/>
    </row>
    <row r="16" spans="1:51" x14ac:dyDescent="0.25">
      <c r="AY16"/>
    </row>
    <row r="17" spans="51:51" x14ac:dyDescent="0.25">
      <c r="AY17"/>
    </row>
    <row r="18" spans="51:51" x14ac:dyDescent="0.25">
      <c r="AY18"/>
    </row>
    <row r="19" spans="51:51" x14ac:dyDescent="0.25">
      <c r="AY19"/>
    </row>
    <row r="20" spans="51:51" x14ac:dyDescent="0.25">
      <c r="AY20"/>
    </row>
    <row r="21" spans="51:51" x14ac:dyDescent="0.25">
      <c r="AY21"/>
    </row>
    <row r="22" spans="51:51" x14ac:dyDescent="0.25">
      <c r="AY22"/>
    </row>
    <row r="23" spans="51:51" x14ac:dyDescent="0.25">
      <c r="AY23"/>
    </row>
    <row r="24" spans="51:51" x14ac:dyDescent="0.25">
      <c r="AY24"/>
    </row>
    <row r="25" spans="51:51" x14ac:dyDescent="0.25">
      <c r="AY25"/>
    </row>
    <row r="26" spans="51:51" x14ac:dyDescent="0.25">
      <c r="AY26"/>
    </row>
    <row r="27" spans="51:51" x14ac:dyDescent="0.25">
      <c r="AY27"/>
    </row>
    <row r="28" spans="51:51" x14ac:dyDescent="0.25">
      <c r="AY28"/>
    </row>
    <row r="29" spans="51:51" x14ac:dyDescent="0.25">
      <c r="AY29"/>
    </row>
    <row r="30" spans="51:51" x14ac:dyDescent="0.25">
      <c r="AY30"/>
    </row>
    <row r="31" spans="51:51" x14ac:dyDescent="0.25">
      <c r="AY31"/>
    </row>
    <row r="32" spans="51:51" x14ac:dyDescent="0.25">
      <c r="AY32"/>
    </row>
    <row r="33" spans="51:51" x14ac:dyDescent="0.25">
      <c r="AY33"/>
    </row>
    <row r="34" spans="51:51" x14ac:dyDescent="0.25">
      <c r="AY34"/>
    </row>
    <row r="35" spans="51:51" x14ac:dyDescent="0.25">
      <c r="AY35"/>
    </row>
    <row r="36" spans="51:51" x14ac:dyDescent="0.25">
      <c r="AY36"/>
    </row>
    <row r="37" spans="51:51" x14ac:dyDescent="0.25">
      <c r="AY37"/>
    </row>
    <row r="38" spans="51:51" x14ac:dyDescent="0.25">
      <c r="AY38"/>
    </row>
    <row r="39" spans="51:51" x14ac:dyDescent="0.25">
      <c r="AY39"/>
    </row>
    <row r="40" spans="51:51" x14ac:dyDescent="0.25">
      <c r="AY40"/>
    </row>
    <row r="41" spans="51:51" x14ac:dyDescent="0.25">
      <c r="AY41"/>
    </row>
    <row r="42" spans="51:51" x14ac:dyDescent="0.25">
      <c r="AY42"/>
    </row>
    <row r="43" spans="51:51" x14ac:dyDescent="0.25">
      <c r="AY43"/>
    </row>
    <row r="44" spans="51:51" x14ac:dyDescent="0.25">
      <c r="AY44"/>
    </row>
    <row r="45" spans="51:51" x14ac:dyDescent="0.25">
      <c r="AY45"/>
    </row>
    <row r="46" spans="51:51" x14ac:dyDescent="0.25">
      <c r="AY46"/>
    </row>
    <row r="47" spans="51:51" x14ac:dyDescent="0.25">
      <c r="AY47"/>
    </row>
    <row r="48" spans="51:51" x14ac:dyDescent="0.25">
      <c r="AY48"/>
    </row>
    <row r="49" spans="51:51" x14ac:dyDescent="0.25">
      <c r="AY49"/>
    </row>
    <row r="50" spans="51:51" x14ac:dyDescent="0.25">
      <c r="AY50"/>
    </row>
    <row r="51" spans="51:51" x14ac:dyDescent="0.25">
      <c r="AY51"/>
    </row>
    <row r="52" spans="51:51" x14ac:dyDescent="0.25">
      <c r="AY52"/>
    </row>
    <row r="53" spans="51:51" x14ac:dyDescent="0.25">
      <c r="AY53"/>
    </row>
    <row r="54" spans="51:51" x14ac:dyDescent="0.25">
      <c r="AY54"/>
    </row>
    <row r="55" spans="51:51" x14ac:dyDescent="0.25">
      <c r="AY55"/>
    </row>
    <row r="56" spans="51:51" x14ac:dyDescent="0.25">
      <c r="AY56"/>
    </row>
    <row r="57" spans="51:51" x14ac:dyDescent="0.25">
      <c r="AY57"/>
    </row>
    <row r="58" spans="51:51" x14ac:dyDescent="0.25">
      <c r="AY58"/>
    </row>
    <row r="59" spans="51:51" x14ac:dyDescent="0.25">
      <c r="AY59"/>
    </row>
    <row r="60" spans="51:51" x14ac:dyDescent="0.25">
      <c r="AY60"/>
    </row>
    <row r="61" spans="51:51" x14ac:dyDescent="0.25">
      <c r="AY61"/>
    </row>
    <row r="62" spans="51:51" x14ac:dyDescent="0.25">
      <c r="AY62"/>
    </row>
    <row r="63" spans="51:51" x14ac:dyDescent="0.25">
      <c r="AY63"/>
    </row>
    <row r="64" spans="51:51" x14ac:dyDescent="0.25">
      <c r="AY64"/>
    </row>
    <row r="65" spans="51:51" x14ac:dyDescent="0.25">
      <c r="AY65"/>
    </row>
    <row r="66" spans="51:51" x14ac:dyDescent="0.25">
      <c r="AY66"/>
    </row>
    <row r="67" spans="51:51" x14ac:dyDescent="0.25">
      <c r="AY67"/>
    </row>
    <row r="68" spans="51:51" x14ac:dyDescent="0.25">
      <c r="AY68"/>
    </row>
    <row r="69" spans="51:51" x14ac:dyDescent="0.25">
      <c r="AY69"/>
    </row>
    <row r="70" spans="51:51" x14ac:dyDescent="0.25">
      <c r="AY70"/>
    </row>
    <row r="71" spans="51:51" x14ac:dyDescent="0.25">
      <c r="AY71"/>
    </row>
    <row r="72" spans="51:51" x14ac:dyDescent="0.25">
      <c r="AY72"/>
    </row>
    <row r="73" spans="51:51" x14ac:dyDescent="0.25">
      <c r="AY73"/>
    </row>
    <row r="74" spans="51:51" x14ac:dyDescent="0.25">
      <c r="AY74"/>
    </row>
    <row r="81" spans="51:51" x14ac:dyDescent="0.25">
      <c r="AY81"/>
    </row>
  </sheetData>
  <pageMargins left="0.7" right="0.7" top="0.75" bottom="0.75" header="0.3" footer="0.3"/>
  <pageSetup orientation="portrait" horizontalDpi="1200" verticalDpi="1200" r:id="rId1"/>
  <ignoredErrors>
    <ignoredError sqref="A2:D15" calculatedColumn="1"/>
    <ignoredError sqref="AM2:AM1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15"/>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106</v>
      </c>
      <c r="B1" s="29" t="s">
        <v>173</v>
      </c>
      <c r="C1" s="29" t="s">
        <v>174</v>
      </c>
      <c r="D1" s="29" t="s">
        <v>146</v>
      </c>
      <c r="E1" s="29" t="s">
        <v>147</v>
      </c>
      <c r="F1" s="29" t="s">
        <v>223</v>
      </c>
      <c r="G1" s="29" t="s">
        <v>224</v>
      </c>
      <c r="H1" s="29" t="s">
        <v>225</v>
      </c>
      <c r="I1" s="29" t="s">
        <v>226</v>
      </c>
      <c r="J1" s="29" t="s">
        <v>227</v>
      </c>
      <c r="K1" s="29" t="s">
        <v>228</v>
      </c>
      <c r="L1" s="29" t="s">
        <v>229</v>
      </c>
      <c r="M1" s="29" t="s">
        <v>230</v>
      </c>
      <c r="N1" s="29" t="s">
        <v>231</v>
      </c>
      <c r="O1" s="29" t="s">
        <v>232</v>
      </c>
      <c r="P1" s="29" t="s">
        <v>233</v>
      </c>
      <c r="Q1" s="29" t="s">
        <v>234</v>
      </c>
      <c r="R1" s="29" t="s">
        <v>235</v>
      </c>
      <c r="S1" s="29" t="s">
        <v>236</v>
      </c>
      <c r="T1" s="29" t="s">
        <v>237</v>
      </c>
      <c r="U1" s="29" t="s">
        <v>238</v>
      </c>
      <c r="V1" s="29" t="s">
        <v>239</v>
      </c>
      <c r="W1" s="29" t="s">
        <v>240</v>
      </c>
      <c r="X1" s="29" t="s">
        <v>241</v>
      </c>
      <c r="Y1" s="29" t="s">
        <v>242</v>
      </c>
      <c r="Z1" s="29" t="s">
        <v>243</v>
      </c>
      <c r="AA1" s="29" t="s">
        <v>244</v>
      </c>
      <c r="AB1" s="29" t="s">
        <v>245</v>
      </c>
      <c r="AC1" s="29" t="s">
        <v>246</v>
      </c>
      <c r="AD1" s="29" t="s">
        <v>247</v>
      </c>
      <c r="AE1" s="29" t="s">
        <v>248</v>
      </c>
      <c r="AF1" s="29" t="s">
        <v>249</v>
      </c>
      <c r="AG1" s="29" t="s">
        <v>250</v>
      </c>
      <c r="AH1" s="29" t="s">
        <v>172</v>
      </c>
      <c r="AI1" s="31" t="s">
        <v>100</v>
      </c>
    </row>
    <row r="2" spans="1:35" x14ac:dyDescent="0.25">
      <c r="A2" t="s">
        <v>50</v>
      </c>
      <c r="B2" t="s">
        <v>21</v>
      </c>
      <c r="C2" t="s">
        <v>34</v>
      </c>
      <c r="D2" t="s">
        <v>45</v>
      </c>
      <c r="E2" s="33">
        <v>10</v>
      </c>
      <c r="F2" s="33">
        <v>0</v>
      </c>
      <c r="G2" s="33">
        <v>0.7</v>
      </c>
      <c r="H2" s="33">
        <v>0</v>
      </c>
      <c r="I2" s="33">
        <v>0</v>
      </c>
      <c r="J2" s="33">
        <v>0</v>
      </c>
      <c r="K2" s="33">
        <v>0</v>
      </c>
      <c r="L2" s="33">
        <v>0</v>
      </c>
      <c r="M2" s="33">
        <v>0</v>
      </c>
      <c r="N2" s="33">
        <v>0.47222222222222221</v>
      </c>
      <c r="O2" s="33">
        <v>4.7222222222222221E-2</v>
      </c>
      <c r="P2" s="33">
        <v>0</v>
      </c>
      <c r="Q2" s="33">
        <v>5.0194444444444448</v>
      </c>
      <c r="R2" s="33">
        <v>0.50194444444444453</v>
      </c>
      <c r="S2" s="33">
        <v>3.3994444444444443</v>
      </c>
      <c r="T2" s="33">
        <v>0</v>
      </c>
      <c r="U2" s="33">
        <v>0</v>
      </c>
      <c r="V2" s="33">
        <v>0.33994444444444444</v>
      </c>
      <c r="W2" s="33">
        <v>0</v>
      </c>
      <c r="X2" s="33">
        <v>0</v>
      </c>
      <c r="Y2" s="33">
        <v>0.18888888888888888</v>
      </c>
      <c r="Z2" s="33">
        <v>1.8888888888888889E-2</v>
      </c>
      <c r="AA2" s="33">
        <v>0</v>
      </c>
      <c r="AB2" s="33">
        <v>0</v>
      </c>
      <c r="AC2" s="33">
        <v>0</v>
      </c>
      <c r="AD2" s="33">
        <v>0</v>
      </c>
      <c r="AE2" s="33">
        <v>0</v>
      </c>
      <c r="AF2" s="33">
        <v>0</v>
      </c>
      <c r="AG2" s="33">
        <v>0</v>
      </c>
      <c r="AH2" t="s">
        <v>7</v>
      </c>
      <c r="AI2" s="34">
        <v>10</v>
      </c>
    </row>
    <row r="3" spans="1:35" x14ac:dyDescent="0.25">
      <c r="A3" t="s">
        <v>50</v>
      </c>
      <c r="B3" t="s">
        <v>16</v>
      </c>
      <c r="C3" t="s">
        <v>30</v>
      </c>
      <c r="D3" t="s">
        <v>42</v>
      </c>
      <c r="E3" s="33">
        <v>76.588888888888889</v>
      </c>
      <c r="F3" s="33">
        <v>0.66666666666666663</v>
      </c>
      <c r="G3" s="33">
        <v>2.6222222222222222</v>
      </c>
      <c r="H3" s="33">
        <v>1.4369999999999998</v>
      </c>
      <c r="I3" s="33">
        <v>5.7555555555555555</v>
      </c>
      <c r="J3" s="33">
        <v>0</v>
      </c>
      <c r="K3" s="33">
        <v>0</v>
      </c>
      <c r="L3" s="33">
        <v>7.9978888888888884</v>
      </c>
      <c r="M3" s="33">
        <v>3.1051111111111114</v>
      </c>
      <c r="N3" s="33">
        <v>17.398888888888887</v>
      </c>
      <c r="O3" s="33">
        <v>0.26771507326273025</v>
      </c>
      <c r="P3" s="33">
        <v>17.56722222222222</v>
      </c>
      <c r="Q3" s="33">
        <v>2.2508888888888885</v>
      </c>
      <c r="R3" s="33">
        <v>0.25875961119976781</v>
      </c>
      <c r="S3" s="33">
        <v>6.365555555555555</v>
      </c>
      <c r="T3" s="33">
        <v>5.7102222222222228</v>
      </c>
      <c r="U3" s="33">
        <v>0</v>
      </c>
      <c r="V3" s="33">
        <v>0.15767010010155227</v>
      </c>
      <c r="W3" s="33">
        <v>6.1487777777777772</v>
      </c>
      <c r="X3" s="33">
        <v>6.2210000000000001</v>
      </c>
      <c r="Y3" s="33">
        <v>0</v>
      </c>
      <c r="Z3" s="33">
        <v>0.16150877702016539</v>
      </c>
      <c r="AA3" s="33">
        <v>0</v>
      </c>
      <c r="AB3" s="33">
        <v>0</v>
      </c>
      <c r="AC3" s="33">
        <v>0</v>
      </c>
      <c r="AD3" s="33">
        <v>0</v>
      </c>
      <c r="AE3" s="33">
        <v>0</v>
      </c>
      <c r="AF3" s="33">
        <v>0</v>
      </c>
      <c r="AG3" s="33">
        <v>0</v>
      </c>
      <c r="AH3" t="s">
        <v>2</v>
      </c>
      <c r="AI3" s="34">
        <v>10</v>
      </c>
    </row>
    <row r="4" spans="1:35" x14ac:dyDescent="0.25">
      <c r="A4" t="s">
        <v>50</v>
      </c>
      <c r="B4" t="s">
        <v>17</v>
      </c>
      <c r="C4" t="s">
        <v>31</v>
      </c>
      <c r="D4" t="s">
        <v>43</v>
      </c>
      <c r="E4" s="33">
        <v>52.477777777777774</v>
      </c>
      <c r="F4" s="33">
        <v>4.177777777777778</v>
      </c>
      <c r="G4" s="33">
        <v>0.53333333333333333</v>
      </c>
      <c r="H4" s="33">
        <v>0</v>
      </c>
      <c r="I4" s="33">
        <v>0.53333333333333333</v>
      </c>
      <c r="J4" s="33">
        <v>0</v>
      </c>
      <c r="K4" s="33">
        <v>0</v>
      </c>
      <c r="L4" s="33">
        <v>0.10555555555555556</v>
      </c>
      <c r="M4" s="33">
        <v>0</v>
      </c>
      <c r="N4" s="33">
        <v>4.8888888888888893</v>
      </c>
      <c r="O4" s="33">
        <v>9.3161126402710154E-2</v>
      </c>
      <c r="P4" s="33">
        <v>4.1583333333333332</v>
      </c>
      <c r="Q4" s="33">
        <v>9.4972222222222218</v>
      </c>
      <c r="R4" s="33">
        <v>0.2602159644293881</v>
      </c>
      <c r="S4" s="33">
        <v>2.5416666666666665</v>
      </c>
      <c r="T4" s="33">
        <v>0</v>
      </c>
      <c r="U4" s="33">
        <v>0</v>
      </c>
      <c r="V4" s="33">
        <v>4.8433199237772603E-2</v>
      </c>
      <c r="W4" s="33">
        <v>0.20277777777777778</v>
      </c>
      <c r="X4" s="33">
        <v>4.5027777777777782</v>
      </c>
      <c r="Y4" s="33">
        <v>0</v>
      </c>
      <c r="Z4" s="33">
        <v>8.9667584162608518E-2</v>
      </c>
      <c r="AA4" s="33">
        <v>0</v>
      </c>
      <c r="AB4" s="33">
        <v>0</v>
      </c>
      <c r="AC4" s="33">
        <v>0</v>
      </c>
      <c r="AD4" s="33">
        <v>0</v>
      </c>
      <c r="AE4" s="33">
        <v>0</v>
      </c>
      <c r="AF4" s="33">
        <v>0</v>
      </c>
      <c r="AG4" s="33">
        <v>0</v>
      </c>
      <c r="AH4" t="s">
        <v>3</v>
      </c>
      <c r="AI4" s="34">
        <v>10</v>
      </c>
    </row>
    <row r="5" spans="1:35" x14ac:dyDescent="0.25">
      <c r="A5" t="s">
        <v>50</v>
      </c>
      <c r="B5" t="s">
        <v>14</v>
      </c>
      <c r="C5" t="s">
        <v>28</v>
      </c>
      <c r="D5" t="s">
        <v>40</v>
      </c>
      <c r="E5" s="33">
        <v>21.833333333333332</v>
      </c>
      <c r="F5" s="33">
        <v>0.32222222222222224</v>
      </c>
      <c r="G5" s="33">
        <v>0</v>
      </c>
      <c r="H5" s="33">
        <v>0</v>
      </c>
      <c r="I5" s="33">
        <v>0</v>
      </c>
      <c r="J5" s="33">
        <v>0</v>
      </c>
      <c r="K5" s="33">
        <v>0</v>
      </c>
      <c r="L5" s="33">
        <v>0.98044444444444434</v>
      </c>
      <c r="M5" s="33">
        <v>1.7498888888888886</v>
      </c>
      <c r="N5" s="33">
        <v>0</v>
      </c>
      <c r="O5" s="33">
        <v>8.0147582697201014E-2</v>
      </c>
      <c r="P5" s="33">
        <v>0</v>
      </c>
      <c r="Q5" s="33">
        <v>0</v>
      </c>
      <c r="R5" s="33">
        <v>0</v>
      </c>
      <c r="S5" s="33">
        <v>1.3844444444444441</v>
      </c>
      <c r="T5" s="33">
        <v>0</v>
      </c>
      <c r="U5" s="33">
        <v>0</v>
      </c>
      <c r="V5" s="33">
        <v>6.3409669211195924E-2</v>
      </c>
      <c r="W5" s="33">
        <v>0.92388888888888876</v>
      </c>
      <c r="X5" s="33">
        <v>0</v>
      </c>
      <c r="Y5" s="33">
        <v>1.3666666666666667</v>
      </c>
      <c r="Z5" s="33">
        <v>0.10491094147582698</v>
      </c>
      <c r="AA5" s="33">
        <v>0</v>
      </c>
      <c r="AB5" s="33">
        <v>0</v>
      </c>
      <c r="AC5" s="33">
        <v>0</v>
      </c>
      <c r="AD5" s="33">
        <v>0</v>
      </c>
      <c r="AE5" s="33">
        <v>0</v>
      </c>
      <c r="AF5" s="33">
        <v>0</v>
      </c>
      <c r="AG5" s="33">
        <v>0</v>
      </c>
      <c r="AH5" t="s">
        <v>0</v>
      </c>
      <c r="AI5" s="34">
        <v>10</v>
      </c>
    </row>
    <row r="6" spans="1:35" x14ac:dyDescent="0.25">
      <c r="A6" t="s">
        <v>50</v>
      </c>
      <c r="B6" t="s">
        <v>27</v>
      </c>
      <c r="C6" t="s">
        <v>39</v>
      </c>
      <c r="D6" t="s">
        <v>48</v>
      </c>
      <c r="E6" s="33">
        <v>52.4</v>
      </c>
      <c r="F6" s="33">
        <v>5.1555555555555559</v>
      </c>
      <c r="G6" s="33">
        <v>1.6888888888888889</v>
      </c>
      <c r="H6" s="33">
        <v>0</v>
      </c>
      <c r="I6" s="33">
        <v>0</v>
      </c>
      <c r="J6" s="33">
        <v>0.62222222222222223</v>
      </c>
      <c r="K6" s="33">
        <v>0</v>
      </c>
      <c r="L6" s="33">
        <v>5.8086666666666673</v>
      </c>
      <c r="M6" s="33">
        <v>0</v>
      </c>
      <c r="N6" s="33">
        <v>0</v>
      </c>
      <c r="O6" s="33">
        <v>0</v>
      </c>
      <c r="P6" s="33">
        <v>0</v>
      </c>
      <c r="Q6" s="33">
        <v>11.873111111111111</v>
      </c>
      <c r="R6" s="33">
        <v>0.22658608990670059</v>
      </c>
      <c r="S6" s="33">
        <v>19.698333333333334</v>
      </c>
      <c r="T6" s="33">
        <v>0</v>
      </c>
      <c r="U6" s="33">
        <v>0</v>
      </c>
      <c r="V6" s="33">
        <v>0.37592239185750637</v>
      </c>
      <c r="W6" s="33">
        <v>33.592777777777776</v>
      </c>
      <c r="X6" s="33">
        <v>0</v>
      </c>
      <c r="Y6" s="33">
        <v>0</v>
      </c>
      <c r="Z6" s="33">
        <v>0.6410835453774385</v>
      </c>
      <c r="AA6" s="33">
        <v>0</v>
      </c>
      <c r="AB6" s="33">
        <v>0</v>
      </c>
      <c r="AC6" s="33">
        <v>0</v>
      </c>
      <c r="AD6" s="33">
        <v>0</v>
      </c>
      <c r="AE6" s="33">
        <v>0</v>
      </c>
      <c r="AF6" s="33">
        <v>0</v>
      </c>
      <c r="AG6" s="33">
        <v>0</v>
      </c>
      <c r="AH6" t="s">
        <v>13</v>
      </c>
      <c r="AI6" s="34">
        <v>10</v>
      </c>
    </row>
    <row r="7" spans="1:35" x14ac:dyDescent="0.25">
      <c r="A7" t="s">
        <v>50</v>
      </c>
      <c r="B7" t="s">
        <v>26</v>
      </c>
      <c r="C7" t="s">
        <v>38</v>
      </c>
      <c r="D7" t="s">
        <v>48</v>
      </c>
      <c r="E7" s="33">
        <v>64.511111111111106</v>
      </c>
      <c r="F7" s="33">
        <v>5.6888888888888891</v>
      </c>
      <c r="G7" s="33">
        <v>1.7333333333333334</v>
      </c>
      <c r="H7" s="33">
        <v>0</v>
      </c>
      <c r="I7" s="33">
        <v>0</v>
      </c>
      <c r="J7" s="33">
        <v>0</v>
      </c>
      <c r="K7" s="33">
        <v>0</v>
      </c>
      <c r="L7" s="33">
        <v>6.91211111111111</v>
      </c>
      <c r="M7" s="33">
        <v>0</v>
      </c>
      <c r="N7" s="33">
        <v>0</v>
      </c>
      <c r="O7" s="33">
        <v>0</v>
      </c>
      <c r="P7" s="33">
        <v>0</v>
      </c>
      <c r="Q7" s="33">
        <v>3.9425555555555558</v>
      </c>
      <c r="R7" s="33">
        <v>6.1114364450568386E-2</v>
      </c>
      <c r="S7" s="33">
        <v>18.312111111111111</v>
      </c>
      <c r="T7" s="33">
        <v>0</v>
      </c>
      <c r="U7" s="33">
        <v>0</v>
      </c>
      <c r="V7" s="33">
        <v>0.28385980020668278</v>
      </c>
      <c r="W7" s="33">
        <v>16.624444444444443</v>
      </c>
      <c r="X7" s="33">
        <v>0</v>
      </c>
      <c r="Y7" s="33">
        <v>0</v>
      </c>
      <c r="Z7" s="33">
        <v>0.25769893213916639</v>
      </c>
      <c r="AA7" s="33">
        <v>0</v>
      </c>
      <c r="AB7" s="33">
        <v>0</v>
      </c>
      <c r="AC7" s="33">
        <v>0</v>
      </c>
      <c r="AD7" s="33">
        <v>0</v>
      </c>
      <c r="AE7" s="33">
        <v>0</v>
      </c>
      <c r="AF7" s="33">
        <v>0</v>
      </c>
      <c r="AG7" s="33">
        <v>0</v>
      </c>
      <c r="AH7" t="s">
        <v>12</v>
      </c>
      <c r="AI7" s="34">
        <v>10</v>
      </c>
    </row>
    <row r="8" spans="1:35" x14ac:dyDescent="0.25">
      <c r="A8" t="s">
        <v>50</v>
      </c>
      <c r="B8" t="s">
        <v>19</v>
      </c>
      <c r="C8" t="s">
        <v>29</v>
      </c>
      <c r="D8" t="s">
        <v>41</v>
      </c>
      <c r="E8" s="33">
        <v>93.8</v>
      </c>
      <c r="F8" s="33">
        <v>10.822222222222223</v>
      </c>
      <c r="G8" s="33">
        <v>2.7777777777777777</v>
      </c>
      <c r="H8" s="33">
        <v>0.37955555555555559</v>
      </c>
      <c r="I8" s="33">
        <v>2.8555555555555556</v>
      </c>
      <c r="J8" s="33">
        <v>0</v>
      </c>
      <c r="K8" s="33">
        <v>5.677777777777778</v>
      </c>
      <c r="L8" s="33">
        <v>2.9954444444444444</v>
      </c>
      <c r="M8" s="33">
        <v>4.750111111111111</v>
      </c>
      <c r="N8" s="33">
        <v>0</v>
      </c>
      <c r="O8" s="33">
        <v>5.0640843402037429E-2</v>
      </c>
      <c r="P8" s="33">
        <v>4.536777777777778</v>
      </c>
      <c r="Q8" s="33">
        <v>4.953555555555555</v>
      </c>
      <c r="R8" s="33">
        <v>0.10117626154939587</v>
      </c>
      <c r="S8" s="33">
        <v>9.714444444444446</v>
      </c>
      <c r="T8" s="33">
        <v>3.3526666666666673</v>
      </c>
      <c r="U8" s="33">
        <v>0</v>
      </c>
      <c r="V8" s="33">
        <v>0.13930822080075814</v>
      </c>
      <c r="W8" s="33">
        <v>5.1894444444444447</v>
      </c>
      <c r="X8" s="33">
        <v>4.8452222222222225</v>
      </c>
      <c r="Y8" s="33">
        <v>3.8</v>
      </c>
      <c r="Z8" s="33">
        <v>0.14749111584932481</v>
      </c>
      <c r="AA8" s="33">
        <v>0</v>
      </c>
      <c r="AB8" s="33">
        <v>0</v>
      </c>
      <c r="AC8" s="33">
        <v>0</v>
      </c>
      <c r="AD8" s="33">
        <v>0</v>
      </c>
      <c r="AE8" s="33">
        <v>0</v>
      </c>
      <c r="AF8" s="33">
        <v>0</v>
      </c>
      <c r="AG8" s="33">
        <v>0</v>
      </c>
      <c r="AH8" t="s">
        <v>5</v>
      </c>
      <c r="AI8" s="34">
        <v>10</v>
      </c>
    </row>
    <row r="9" spans="1:35" x14ac:dyDescent="0.25">
      <c r="A9" t="s">
        <v>50</v>
      </c>
      <c r="B9" t="s">
        <v>24</v>
      </c>
      <c r="C9" t="s">
        <v>29</v>
      </c>
      <c r="D9" t="s">
        <v>41</v>
      </c>
      <c r="E9" s="33">
        <v>84.555555555555557</v>
      </c>
      <c r="F9" s="33">
        <v>42.344444444444441</v>
      </c>
      <c r="G9" s="33">
        <v>0</v>
      </c>
      <c r="H9" s="33">
        <v>0</v>
      </c>
      <c r="I9" s="33">
        <v>4.8888888888888893</v>
      </c>
      <c r="J9" s="33">
        <v>0</v>
      </c>
      <c r="K9" s="33">
        <v>0</v>
      </c>
      <c r="L9" s="33">
        <v>6.0756666666666677</v>
      </c>
      <c r="M9" s="33">
        <v>7.5555555555555554</v>
      </c>
      <c r="N9" s="33">
        <v>0</v>
      </c>
      <c r="O9" s="33">
        <v>8.9356110381077519E-2</v>
      </c>
      <c r="P9" s="33">
        <v>0</v>
      </c>
      <c r="Q9" s="33">
        <v>8.162333333333331</v>
      </c>
      <c r="R9" s="33">
        <v>9.653219448094609E-2</v>
      </c>
      <c r="S9" s="33">
        <v>9.6328888888888873</v>
      </c>
      <c r="T9" s="33">
        <v>0</v>
      </c>
      <c r="U9" s="33">
        <v>0</v>
      </c>
      <c r="V9" s="33">
        <v>0.1139237844940867</v>
      </c>
      <c r="W9" s="33">
        <v>2.189777777777778</v>
      </c>
      <c r="X9" s="33">
        <v>0.92155555555555557</v>
      </c>
      <c r="Y9" s="33">
        <v>8.1888888888888882</v>
      </c>
      <c r="Z9" s="33">
        <v>0.13364257555847567</v>
      </c>
      <c r="AA9" s="33">
        <v>0</v>
      </c>
      <c r="AB9" s="33">
        <v>0</v>
      </c>
      <c r="AC9" s="33">
        <v>5.1444444444444448</v>
      </c>
      <c r="AD9" s="33">
        <v>0</v>
      </c>
      <c r="AE9" s="33">
        <v>0.65555555555555556</v>
      </c>
      <c r="AF9" s="33">
        <v>0</v>
      </c>
      <c r="AG9" s="33">
        <v>0</v>
      </c>
      <c r="AH9" t="s">
        <v>10</v>
      </c>
      <c r="AI9" s="34">
        <v>10</v>
      </c>
    </row>
    <row r="10" spans="1:35" x14ac:dyDescent="0.25">
      <c r="A10" t="s">
        <v>50</v>
      </c>
      <c r="B10" t="s">
        <v>18</v>
      </c>
      <c r="C10" t="s">
        <v>32</v>
      </c>
      <c r="D10" t="s">
        <v>43</v>
      </c>
      <c r="E10" s="33">
        <v>38.200000000000003</v>
      </c>
      <c r="F10" s="33">
        <v>7.4777777777777779</v>
      </c>
      <c r="G10" s="33">
        <v>0</v>
      </c>
      <c r="H10" s="33">
        <v>0</v>
      </c>
      <c r="I10" s="33">
        <v>2.7</v>
      </c>
      <c r="J10" s="33">
        <v>0</v>
      </c>
      <c r="K10" s="33">
        <v>0</v>
      </c>
      <c r="L10" s="33">
        <v>0</v>
      </c>
      <c r="M10" s="33">
        <v>0</v>
      </c>
      <c r="N10" s="33">
        <v>0</v>
      </c>
      <c r="O10" s="33">
        <v>0</v>
      </c>
      <c r="P10" s="33">
        <v>0</v>
      </c>
      <c r="Q10" s="33">
        <v>0</v>
      </c>
      <c r="R10" s="33">
        <v>0</v>
      </c>
      <c r="S10" s="33">
        <v>0</v>
      </c>
      <c r="T10" s="33">
        <v>0</v>
      </c>
      <c r="U10" s="33">
        <v>0</v>
      </c>
      <c r="V10" s="33">
        <v>0</v>
      </c>
      <c r="W10" s="33">
        <v>0</v>
      </c>
      <c r="X10" s="33">
        <v>0</v>
      </c>
      <c r="Y10" s="33">
        <v>5.5555555555555552E-2</v>
      </c>
      <c r="Z10" s="33">
        <v>1.4543339150668991E-3</v>
      </c>
      <c r="AA10" s="33">
        <v>0</v>
      </c>
      <c r="AB10" s="33">
        <v>0</v>
      </c>
      <c r="AC10" s="33">
        <v>0</v>
      </c>
      <c r="AD10" s="33">
        <v>0</v>
      </c>
      <c r="AE10" s="33">
        <v>0</v>
      </c>
      <c r="AF10" s="33">
        <v>0</v>
      </c>
      <c r="AG10" s="33">
        <v>0</v>
      </c>
      <c r="AH10" t="s">
        <v>4</v>
      </c>
      <c r="AI10" s="34">
        <v>10</v>
      </c>
    </row>
    <row r="11" spans="1:35" x14ac:dyDescent="0.25">
      <c r="A11" t="s">
        <v>50</v>
      </c>
      <c r="B11" t="s">
        <v>15</v>
      </c>
      <c r="C11" t="s">
        <v>29</v>
      </c>
      <c r="D11" t="s">
        <v>41</v>
      </c>
      <c r="E11" s="33">
        <v>40.244444444444447</v>
      </c>
      <c r="F11" s="33">
        <v>50.077777777777776</v>
      </c>
      <c r="G11" s="33">
        <v>0</v>
      </c>
      <c r="H11" s="33">
        <v>5.6888888888888891</v>
      </c>
      <c r="I11" s="33">
        <v>5.3444444444444441</v>
      </c>
      <c r="J11" s="33">
        <v>0</v>
      </c>
      <c r="K11" s="33">
        <v>0</v>
      </c>
      <c r="L11" s="33">
        <v>4.9173333333333336</v>
      </c>
      <c r="M11" s="33">
        <v>10.355555555555556</v>
      </c>
      <c r="N11" s="33">
        <v>0</v>
      </c>
      <c r="O11" s="33">
        <v>0.25731639977912757</v>
      </c>
      <c r="P11" s="33">
        <v>0</v>
      </c>
      <c r="Q11" s="33">
        <v>8.9717777777777776</v>
      </c>
      <c r="R11" s="33">
        <v>0.22293208172280507</v>
      </c>
      <c r="S11" s="33">
        <v>16.377888888888894</v>
      </c>
      <c r="T11" s="33">
        <v>5.5404444444444438</v>
      </c>
      <c r="U11" s="33">
        <v>0</v>
      </c>
      <c r="V11" s="33">
        <v>0.54463003865267812</v>
      </c>
      <c r="W11" s="33">
        <v>22.135555555555555</v>
      </c>
      <c r="X11" s="33">
        <v>8.9241111111111113</v>
      </c>
      <c r="Y11" s="33">
        <v>3.411111111111111</v>
      </c>
      <c r="Z11" s="33">
        <v>0.8565350635008282</v>
      </c>
      <c r="AA11" s="33">
        <v>0</v>
      </c>
      <c r="AB11" s="33">
        <v>0</v>
      </c>
      <c r="AC11" s="33">
        <v>0</v>
      </c>
      <c r="AD11" s="33">
        <v>0</v>
      </c>
      <c r="AE11" s="33">
        <v>0.16666666666666666</v>
      </c>
      <c r="AF11" s="33">
        <v>0</v>
      </c>
      <c r="AG11" s="33">
        <v>0</v>
      </c>
      <c r="AH11" t="s">
        <v>1</v>
      </c>
      <c r="AI11" s="34">
        <v>10</v>
      </c>
    </row>
    <row r="12" spans="1:35" x14ac:dyDescent="0.25">
      <c r="A12" t="s">
        <v>50</v>
      </c>
      <c r="B12" t="s">
        <v>23</v>
      </c>
      <c r="C12" t="s">
        <v>36</v>
      </c>
      <c r="D12" t="s">
        <v>46</v>
      </c>
      <c r="E12" s="33">
        <v>14.444444444444445</v>
      </c>
      <c r="F12" s="33">
        <v>2.4</v>
      </c>
      <c r="G12" s="33">
        <v>0</v>
      </c>
      <c r="H12" s="33">
        <v>0.71111111111111114</v>
      </c>
      <c r="I12" s="33">
        <v>0.45555555555555555</v>
      </c>
      <c r="J12" s="33">
        <v>0</v>
      </c>
      <c r="K12" s="33">
        <v>0</v>
      </c>
      <c r="L12" s="33">
        <v>4.4444444444444446E-2</v>
      </c>
      <c r="M12" s="33">
        <v>2.5333333333333332</v>
      </c>
      <c r="N12" s="33">
        <v>0</v>
      </c>
      <c r="O12" s="33">
        <v>0.17538461538461536</v>
      </c>
      <c r="P12" s="33">
        <v>0</v>
      </c>
      <c r="Q12" s="33">
        <v>5.2855555555555558</v>
      </c>
      <c r="R12" s="33">
        <v>0.36592307692307691</v>
      </c>
      <c r="S12" s="33">
        <v>0.17777777777777778</v>
      </c>
      <c r="T12" s="33">
        <v>0</v>
      </c>
      <c r="U12" s="33">
        <v>0</v>
      </c>
      <c r="V12" s="33">
        <v>1.2307692307692308E-2</v>
      </c>
      <c r="W12" s="33">
        <v>0.52222222222222225</v>
      </c>
      <c r="X12" s="33">
        <v>0</v>
      </c>
      <c r="Y12" s="33">
        <v>0</v>
      </c>
      <c r="Z12" s="33">
        <v>3.6153846153846154E-2</v>
      </c>
      <c r="AA12" s="33">
        <v>0</v>
      </c>
      <c r="AB12" s="33">
        <v>0</v>
      </c>
      <c r="AC12" s="33">
        <v>0</v>
      </c>
      <c r="AD12" s="33">
        <v>0</v>
      </c>
      <c r="AE12" s="33">
        <v>0</v>
      </c>
      <c r="AF12" s="33">
        <v>0</v>
      </c>
      <c r="AG12" s="33">
        <v>0</v>
      </c>
      <c r="AH12" t="s">
        <v>9</v>
      </c>
      <c r="AI12" s="34">
        <v>10</v>
      </c>
    </row>
    <row r="13" spans="1:35" x14ac:dyDescent="0.25">
      <c r="A13" t="s">
        <v>50</v>
      </c>
      <c r="B13" t="s">
        <v>22</v>
      </c>
      <c r="C13" t="s">
        <v>35</v>
      </c>
      <c r="D13" t="s">
        <v>43</v>
      </c>
      <c r="E13" s="33">
        <v>21.055555555555557</v>
      </c>
      <c r="F13" s="33">
        <v>0.57777777777777772</v>
      </c>
      <c r="G13" s="33">
        <v>0.71111111111111114</v>
      </c>
      <c r="H13" s="33">
        <v>4.4444444444444446E-2</v>
      </c>
      <c r="I13" s="33">
        <v>1.0555555555555556</v>
      </c>
      <c r="J13" s="33">
        <v>0</v>
      </c>
      <c r="K13" s="33">
        <v>0</v>
      </c>
      <c r="L13" s="33">
        <v>0.39166666666666666</v>
      </c>
      <c r="M13" s="33">
        <v>3.3805555555555555</v>
      </c>
      <c r="N13" s="33">
        <v>0</v>
      </c>
      <c r="O13" s="33">
        <v>0.16055408970976251</v>
      </c>
      <c r="P13" s="33">
        <v>1.0222222222222221</v>
      </c>
      <c r="Q13" s="33">
        <v>9.469444444444445</v>
      </c>
      <c r="R13" s="33">
        <v>0.49828496042216358</v>
      </c>
      <c r="S13" s="33">
        <v>0</v>
      </c>
      <c r="T13" s="33">
        <v>0</v>
      </c>
      <c r="U13" s="33">
        <v>0</v>
      </c>
      <c r="V13" s="33">
        <v>0</v>
      </c>
      <c r="W13" s="33">
        <v>0.63055555555555554</v>
      </c>
      <c r="X13" s="33">
        <v>0</v>
      </c>
      <c r="Y13" s="33">
        <v>0</v>
      </c>
      <c r="Z13" s="33">
        <v>2.9947229551451186E-2</v>
      </c>
      <c r="AA13" s="33">
        <v>0</v>
      </c>
      <c r="AB13" s="33">
        <v>0</v>
      </c>
      <c r="AC13" s="33">
        <v>0</v>
      </c>
      <c r="AD13" s="33">
        <v>0</v>
      </c>
      <c r="AE13" s="33">
        <v>0</v>
      </c>
      <c r="AF13" s="33">
        <v>0</v>
      </c>
      <c r="AG13" s="33">
        <v>0</v>
      </c>
      <c r="AH13" t="s">
        <v>8</v>
      </c>
      <c r="AI13" s="34">
        <v>10</v>
      </c>
    </row>
    <row r="14" spans="1:35" x14ac:dyDescent="0.25">
      <c r="A14" t="s">
        <v>50</v>
      </c>
      <c r="B14" t="s">
        <v>20</v>
      </c>
      <c r="C14" t="s">
        <v>33</v>
      </c>
      <c r="D14" t="s">
        <v>44</v>
      </c>
      <c r="E14" s="33">
        <v>49</v>
      </c>
      <c r="F14" s="33">
        <v>5.1555555555555559</v>
      </c>
      <c r="G14" s="33">
        <v>0.8666666666666667</v>
      </c>
      <c r="H14" s="33">
        <v>0</v>
      </c>
      <c r="I14" s="33">
        <v>0.14444444444444443</v>
      </c>
      <c r="J14" s="33">
        <v>0</v>
      </c>
      <c r="K14" s="33">
        <v>0</v>
      </c>
      <c r="L14" s="33">
        <v>1.3916666666666666</v>
      </c>
      <c r="M14" s="33">
        <v>5.0666666666666664</v>
      </c>
      <c r="N14" s="33">
        <v>0</v>
      </c>
      <c r="O14" s="33">
        <v>0.10340136054421768</v>
      </c>
      <c r="P14" s="33">
        <v>0</v>
      </c>
      <c r="Q14" s="33">
        <v>10.472222222222221</v>
      </c>
      <c r="R14" s="33">
        <v>0.21371882086167798</v>
      </c>
      <c r="S14" s="33">
        <v>4.875</v>
      </c>
      <c r="T14" s="33">
        <v>0</v>
      </c>
      <c r="U14" s="33">
        <v>0</v>
      </c>
      <c r="V14" s="33">
        <v>9.9489795918367346E-2</v>
      </c>
      <c r="W14" s="33">
        <v>5.3861111111111111</v>
      </c>
      <c r="X14" s="33">
        <v>0</v>
      </c>
      <c r="Y14" s="33">
        <v>0</v>
      </c>
      <c r="Z14" s="33">
        <v>0.10992063492063492</v>
      </c>
      <c r="AA14" s="33">
        <v>0</v>
      </c>
      <c r="AB14" s="33">
        <v>5.1555555555555559</v>
      </c>
      <c r="AC14" s="33">
        <v>0</v>
      </c>
      <c r="AD14" s="33">
        <v>0</v>
      </c>
      <c r="AE14" s="33">
        <v>0</v>
      </c>
      <c r="AF14" s="33">
        <v>0</v>
      </c>
      <c r="AG14" s="33">
        <v>0</v>
      </c>
      <c r="AH14" t="s">
        <v>6</v>
      </c>
      <c r="AI14" s="34">
        <v>10</v>
      </c>
    </row>
    <row r="15" spans="1:35" x14ac:dyDescent="0.25">
      <c r="A15" t="s">
        <v>50</v>
      </c>
      <c r="B15" t="s">
        <v>25</v>
      </c>
      <c r="C15" t="s">
        <v>37</v>
      </c>
      <c r="D15" t="s">
        <v>47</v>
      </c>
      <c r="E15" s="33">
        <v>14.622222222222222</v>
      </c>
      <c r="F15" s="33">
        <v>4.2666666666666666</v>
      </c>
      <c r="G15" s="33">
        <v>1.3333333333333333</v>
      </c>
      <c r="H15" s="33">
        <v>2.6444444444444444</v>
      </c>
      <c r="I15" s="33">
        <v>0.71111111111111114</v>
      </c>
      <c r="J15" s="33">
        <v>0</v>
      </c>
      <c r="K15" s="33">
        <v>0</v>
      </c>
      <c r="L15" s="33">
        <v>0.77777777777777779</v>
      </c>
      <c r="M15" s="33">
        <v>0</v>
      </c>
      <c r="N15" s="33">
        <v>4.8</v>
      </c>
      <c r="O15" s="33">
        <v>0.32826747720364741</v>
      </c>
      <c r="P15" s="33">
        <v>0.44166666666666665</v>
      </c>
      <c r="Q15" s="33">
        <v>4.8327777777777774</v>
      </c>
      <c r="R15" s="33">
        <v>0.36071428571428571</v>
      </c>
      <c r="S15" s="33">
        <v>0.1</v>
      </c>
      <c r="T15" s="33">
        <v>0</v>
      </c>
      <c r="U15" s="33">
        <v>0</v>
      </c>
      <c r="V15" s="33">
        <v>6.8389057750759888E-3</v>
      </c>
      <c r="W15" s="33">
        <v>0.7</v>
      </c>
      <c r="X15" s="33">
        <v>0</v>
      </c>
      <c r="Y15" s="33">
        <v>0</v>
      </c>
      <c r="Z15" s="33">
        <v>4.7872340425531915E-2</v>
      </c>
      <c r="AA15" s="33">
        <v>0</v>
      </c>
      <c r="AB15" s="33">
        <v>0</v>
      </c>
      <c r="AC15" s="33">
        <v>0</v>
      </c>
      <c r="AD15" s="33">
        <v>0</v>
      </c>
      <c r="AE15" s="33">
        <v>0</v>
      </c>
      <c r="AF15" s="33">
        <v>0</v>
      </c>
      <c r="AG15" s="33">
        <v>0</v>
      </c>
      <c r="AH15" t="s">
        <v>11</v>
      </c>
      <c r="AI15" s="34">
        <v>10</v>
      </c>
    </row>
  </sheetData>
  <pageMargins left="0.7" right="0.7" top="0.75" bottom="0.75" header="0.3" footer="0.3"/>
  <pageSetup orientation="portrait" horizontalDpi="1200" verticalDpi="1200" r:id="rId1"/>
  <ignoredErrors>
    <ignoredError sqref="AH2:AH15"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251</v>
      </c>
      <c r="C2" s="1" t="s">
        <v>252</v>
      </c>
      <c r="D2" s="1" t="s">
        <v>253</v>
      </c>
      <c r="E2" s="2"/>
      <c r="F2" s="3" t="s">
        <v>100</v>
      </c>
      <c r="G2" s="3" t="s">
        <v>101</v>
      </c>
      <c r="H2" s="3" t="s">
        <v>102</v>
      </c>
      <c r="I2" s="3" t="s">
        <v>103</v>
      </c>
      <c r="J2" s="4" t="s">
        <v>104</v>
      </c>
      <c r="K2" s="3" t="s">
        <v>105</v>
      </c>
      <c r="L2" s="4" t="s">
        <v>176</v>
      </c>
      <c r="M2" s="3" t="s">
        <v>175</v>
      </c>
      <c r="N2" s="3"/>
      <c r="O2" s="3" t="s">
        <v>106</v>
      </c>
      <c r="P2" s="3" t="s">
        <v>101</v>
      </c>
      <c r="Q2" s="3" t="s">
        <v>102</v>
      </c>
      <c r="R2" s="3" t="s">
        <v>103</v>
      </c>
      <c r="S2" s="4" t="s">
        <v>104</v>
      </c>
      <c r="T2" s="3" t="s">
        <v>105</v>
      </c>
      <c r="U2" s="4" t="s">
        <v>176</v>
      </c>
      <c r="V2" s="3" t="s">
        <v>175</v>
      </c>
      <c r="X2" s="5" t="s">
        <v>107</v>
      </c>
      <c r="Y2" s="5" t="s">
        <v>254</v>
      </c>
      <c r="Z2" s="6" t="s">
        <v>108</v>
      </c>
      <c r="AA2" s="6" t="s">
        <v>109</v>
      </c>
    </row>
    <row r="3" spans="2:33" ht="15" customHeight="1" x14ac:dyDescent="0.25">
      <c r="B3" s="7" t="s">
        <v>110</v>
      </c>
      <c r="C3" s="49">
        <f>AVERAGE(Nurse[MDS Census])</f>
        <v>45.266666666666666</v>
      </c>
      <c r="D3" s="8">
        <v>77.140845685707092</v>
      </c>
      <c r="E3" s="8"/>
      <c r="F3" s="5">
        <v>1</v>
      </c>
      <c r="G3" s="9">
        <v>69115.888888888876</v>
      </c>
      <c r="H3" s="10">
        <v>3.6672718204368535</v>
      </c>
      <c r="I3" s="9">
        <v>5</v>
      </c>
      <c r="J3" s="11">
        <v>0.69112838501518359</v>
      </c>
      <c r="K3" s="9">
        <v>3</v>
      </c>
      <c r="L3" s="30">
        <v>9.5793251673751564E-2</v>
      </c>
      <c r="M3" s="9">
        <v>6</v>
      </c>
      <c r="O3" t="s">
        <v>50</v>
      </c>
      <c r="P3" s="9">
        <v>633.73333333333335</v>
      </c>
      <c r="Q3" s="10">
        <v>6.0408624377586086</v>
      </c>
      <c r="R3" s="12">
        <v>1</v>
      </c>
      <c r="S3" s="11">
        <v>1.8757404095658883</v>
      </c>
      <c r="T3" s="12">
        <v>1</v>
      </c>
      <c r="U3" s="30">
        <v>9.682463009433584E-2</v>
      </c>
      <c r="V3" s="12">
        <v>24</v>
      </c>
      <c r="X3" s="13" t="s">
        <v>111</v>
      </c>
      <c r="Y3" s="9">
        <f>SUM(Nurse[Total Nurse Staff Hours])</f>
        <v>3828.2958888888893</v>
      </c>
      <c r="Z3" s="14" t="s">
        <v>112</v>
      </c>
      <c r="AA3" s="10">
        <f>Category[[#This Row],[State Total]]/D9</f>
        <v>3.3641100748754574E-3</v>
      </c>
    </row>
    <row r="4" spans="2:33" ht="15" customHeight="1" x14ac:dyDescent="0.25">
      <c r="B4" s="15" t="s">
        <v>102</v>
      </c>
      <c r="C4" s="16">
        <f>SUM(Nurse[Total Nurse Staff Hours])/SUM(Nurse[MDS Census])</f>
        <v>6.0408624377586086</v>
      </c>
      <c r="D4" s="16">
        <v>3.6162767648550016</v>
      </c>
      <c r="E4" s="8"/>
      <c r="F4" s="5">
        <v>2</v>
      </c>
      <c r="G4" s="9">
        <v>129923.92222222219</v>
      </c>
      <c r="H4" s="10">
        <v>3.478915026597186</v>
      </c>
      <c r="I4" s="9">
        <v>7</v>
      </c>
      <c r="J4" s="11">
        <v>0.63723178256540391</v>
      </c>
      <c r="K4" s="9">
        <v>6</v>
      </c>
      <c r="L4" s="30">
        <v>0.12604617718952438</v>
      </c>
      <c r="M4" s="9">
        <v>2</v>
      </c>
      <c r="O4" t="s">
        <v>49</v>
      </c>
      <c r="P4" s="9">
        <v>16131.511111111107</v>
      </c>
      <c r="Q4" s="10">
        <v>3.6069247284128507</v>
      </c>
      <c r="R4" s="12">
        <v>34</v>
      </c>
      <c r="S4" s="11">
        <v>0.55170316068757097</v>
      </c>
      <c r="T4" s="12">
        <v>39</v>
      </c>
      <c r="U4" s="30">
        <v>5.0037531820096057E-2</v>
      </c>
      <c r="V4" s="12">
        <v>46</v>
      </c>
      <c r="X4" s="9" t="s">
        <v>113</v>
      </c>
      <c r="Y4" s="9">
        <f>SUM(Nurse[Total Direct Care Staff Hours])</f>
        <v>3491.2534444444445</v>
      </c>
      <c r="Z4" s="14">
        <f>Category[[#This Row],[State Total]]/Y3</f>
        <v>0.91196018953951163</v>
      </c>
      <c r="AA4" s="10">
        <f>Category[[#This Row],[State Total]]/D9</f>
        <v>3.0679344615152028E-3</v>
      </c>
    </row>
    <row r="5" spans="2:33" ht="15" customHeight="1" x14ac:dyDescent="0.25">
      <c r="B5" s="17" t="s">
        <v>114</v>
      </c>
      <c r="C5" s="18">
        <f>SUM(Nurse[Total Direct Care Staff Hours])/SUM(Nurse[MDS Census])</f>
        <v>5.509026053720457</v>
      </c>
      <c r="D5" s="18">
        <v>3.341917987105413</v>
      </c>
      <c r="E5" s="19"/>
      <c r="F5" s="5">
        <v>3</v>
      </c>
      <c r="G5" s="9">
        <v>125277.33333333326</v>
      </c>
      <c r="H5" s="10">
        <v>3.5524562064965219</v>
      </c>
      <c r="I5" s="9">
        <v>6</v>
      </c>
      <c r="J5" s="11">
        <v>0.67245584197194497</v>
      </c>
      <c r="K5" s="9">
        <v>5</v>
      </c>
      <c r="L5" s="30">
        <v>0.12712919180650573</v>
      </c>
      <c r="M5" s="9">
        <v>1</v>
      </c>
      <c r="O5" t="s">
        <v>52</v>
      </c>
      <c r="P5" s="9">
        <v>14363.788888888885</v>
      </c>
      <c r="Q5" s="10">
        <v>3.8190037447562974</v>
      </c>
      <c r="R5" s="12">
        <v>19</v>
      </c>
      <c r="S5" s="11">
        <v>0.36973406119245866</v>
      </c>
      <c r="T5" s="12">
        <v>48</v>
      </c>
      <c r="U5" s="30">
        <v>2.0994468864578082E-2</v>
      </c>
      <c r="V5" s="12">
        <v>50</v>
      </c>
      <c r="X5" s="13" t="s">
        <v>115</v>
      </c>
      <c r="Y5" s="9">
        <f>SUM(Nurse[Total RN Hours (w/ Admin, DON)])</f>
        <v>1188.7192222222222</v>
      </c>
      <c r="Z5" s="14">
        <f>Category[[#This Row],[State Total]]/Y3</f>
        <v>0.31050871111408052</v>
      </c>
      <c r="AA5" s="10">
        <f>Category[[#This Row],[State Total]]/D9</f>
        <v>1.0445854833954712E-3</v>
      </c>
      <c r="AB5" s="20"/>
      <c r="AC5" s="20"/>
      <c r="AF5" s="20"/>
      <c r="AG5" s="20"/>
    </row>
    <row r="6" spans="2:33" ht="15" customHeight="1" x14ac:dyDescent="0.25">
      <c r="B6" s="21" t="s">
        <v>116</v>
      </c>
      <c r="C6" s="18">
        <f>SUM(Nurse[Total RN Hours (w/ Admin, DON)])/SUM(Nurse[MDS Census])</f>
        <v>1.8757404095658883</v>
      </c>
      <c r="D6" s="18">
        <v>0.6053127868931506</v>
      </c>
      <c r="E6"/>
      <c r="F6" s="5">
        <v>4</v>
      </c>
      <c r="G6" s="9">
        <v>213135.8888888885</v>
      </c>
      <c r="H6" s="10">
        <v>3.7068517101504894</v>
      </c>
      <c r="I6" s="9">
        <v>4</v>
      </c>
      <c r="J6" s="11">
        <v>0.55803789966025963</v>
      </c>
      <c r="K6" s="9">
        <v>9</v>
      </c>
      <c r="L6" s="30">
        <v>0.10911916801909696</v>
      </c>
      <c r="M6" s="9">
        <v>4</v>
      </c>
      <c r="O6" t="s">
        <v>51</v>
      </c>
      <c r="P6" s="9">
        <v>10745.944444444447</v>
      </c>
      <c r="Q6" s="10">
        <v>3.8629575912359715</v>
      </c>
      <c r="R6" s="12">
        <v>17</v>
      </c>
      <c r="S6" s="11">
        <v>0.63364813598928815</v>
      </c>
      <c r="T6" s="12">
        <v>33</v>
      </c>
      <c r="U6" s="30">
        <v>9.0585542030926697E-2</v>
      </c>
      <c r="V6" s="12">
        <v>32</v>
      </c>
      <c r="X6" s="22" t="s">
        <v>117</v>
      </c>
      <c r="Y6" s="9">
        <f>SUM(Nurse[RN Hours (excl. Admin, DON)])</f>
        <v>868.01855555555562</v>
      </c>
      <c r="Z6" s="14">
        <f>Category[[#This Row],[State Total]]/Y3</f>
        <v>0.22673758266043698</v>
      </c>
      <c r="AA6" s="10">
        <f>Category[[#This Row],[State Total]]/D9</f>
        <v>7.6277018618088285E-4</v>
      </c>
      <c r="AB6" s="20"/>
      <c r="AC6" s="20"/>
      <c r="AF6" s="20"/>
      <c r="AG6" s="20"/>
    </row>
    <row r="7" spans="2:33" ht="15" customHeight="1" thickBot="1" x14ac:dyDescent="0.3">
      <c r="B7" s="23" t="s">
        <v>118</v>
      </c>
      <c r="C7" s="18">
        <f>SUM(Nurse[RN Hours (excl. Admin, DON)])/SUM(Nurse[MDS Census])</f>
        <v>1.3696905463216216</v>
      </c>
      <c r="D7" s="18">
        <v>0.40828202400980046</v>
      </c>
      <c r="E7"/>
      <c r="F7" s="5">
        <v>5</v>
      </c>
      <c r="G7" s="9">
        <v>223314.35555555581</v>
      </c>
      <c r="H7" s="10">
        <v>3.4643764455208377</v>
      </c>
      <c r="I7" s="9">
        <v>8</v>
      </c>
      <c r="J7" s="11">
        <v>0.67870255392846079</v>
      </c>
      <c r="K7" s="9">
        <v>4</v>
      </c>
      <c r="L7" s="30">
        <v>9.3639223792473358E-2</v>
      </c>
      <c r="M7" s="9">
        <v>7</v>
      </c>
      <c r="O7" t="s">
        <v>53</v>
      </c>
      <c r="P7" s="9">
        <v>90543.855555555419</v>
      </c>
      <c r="Q7" s="10">
        <v>4.139123059703298</v>
      </c>
      <c r="R7" s="12">
        <v>7</v>
      </c>
      <c r="S7" s="11">
        <v>0.54285651385387712</v>
      </c>
      <c r="T7" s="12">
        <v>40</v>
      </c>
      <c r="U7" s="30">
        <v>4.2846744192113692E-2</v>
      </c>
      <c r="V7" s="12">
        <v>49</v>
      </c>
      <c r="X7" s="22" t="s">
        <v>119</v>
      </c>
      <c r="Y7" s="9">
        <f>SUM(Nurse[RN Admin Hours])</f>
        <v>264.03955555555558</v>
      </c>
      <c r="Z7" s="14">
        <f>Category[[#This Row],[State Total]]/Y3</f>
        <v>6.8970519316935416E-2</v>
      </c>
      <c r="AA7" s="10">
        <f>Category[[#This Row],[State Total]]/D9</f>
        <v>2.3202441890349479E-4</v>
      </c>
      <c r="AB7" s="20"/>
      <c r="AC7" s="20"/>
      <c r="AD7" s="20"/>
      <c r="AE7" s="20"/>
      <c r="AF7" s="20"/>
      <c r="AG7" s="20"/>
    </row>
    <row r="8" spans="2:33" ht="15" customHeight="1" thickTop="1" x14ac:dyDescent="0.25">
      <c r="B8" s="24" t="s">
        <v>120</v>
      </c>
      <c r="C8" s="25">
        <f>COUNTA(Nurse[Provider])</f>
        <v>14</v>
      </c>
      <c r="D8" s="25">
        <v>14752</v>
      </c>
      <c r="F8" s="5">
        <v>6</v>
      </c>
      <c r="G8" s="9">
        <v>136685.9333333332</v>
      </c>
      <c r="H8" s="10">
        <v>3.4116199317917255</v>
      </c>
      <c r="I8" s="9">
        <v>10</v>
      </c>
      <c r="J8" s="11">
        <v>0.34571454479506697</v>
      </c>
      <c r="K8" s="9">
        <v>10</v>
      </c>
      <c r="L8" s="30">
        <v>6.5849029186353242E-2</v>
      </c>
      <c r="M8" s="9">
        <v>9</v>
      </c>
      <c r="O8" t="s">
        <v>54</v>
      </c>
      <c r="P8" s="9">
        <v>14179.644444444439</v>
      </c>
      <c r="Q8" s="10">
        <v>3.608602864199701</v>
      </c>
      <c r="R8" s="12">
        <v>33</v>
      </c>
      <c r="S8" s="11">
        <v>0.84407096087662437</v>
      </c>
      <c r="T8" s="12">
        <v>11</v>
      </c>
      <c r="U8" s="30">
        <v>0.12009944446296228</v>
      </c>
      <c r="V8" s="12">
        <v>12</v>
      </c>
      <c r="X8" s="22" t="s">
        <v>121</v>
      </c>
      <c r="Y8" s="9">
        <f>SUM(Nurse[RN DON Hours])</f>
        <v>56.661111111111104</v>
      </c>
      <c r="Z8" s="14">
        <f>Category[[#This Row],[State Total]]/Y3</f>
        <v>1.4800609136708141E-2</v>
      </c>
      <c r="AA8" s="10">
        <f>Category[[#This Row],[State Total]]/D9</f>
        <v>4.9790878311093597E-5</v>
      </c>
      <c r="AB8" s="20"/>
      <c r="AC8" s="20"/>
      <c r="AD8" s="20"/>
      <c r="AE8" s="20"/>
      <c r="AF8" s="20"/>
      <c r="AG8" s="20"/>
    </row>
    <row r="9" spans="2:33" ht="15" customHeight="1" x14ac:dyDescent="0.25">
      <c r="B9" s="24" t="s">
        <v>122</v>
      </c>
      <c r="C9" s="25">
        <f>SUM(Nurse[MDS Census])</f>
        <v>633.73333333333335</v>
      </c>
      <c r="D9" s="25">
        <v>1137981.755555551</v>
      </c>
      <c r="F9" s="5">
        <v>7</v>
      </c>
      <c r="G9" s="9">
        <v>75220.511111111104</v>
      </c>
      <c r="H9" s="10">
        <v>3.4625035872307905</v>
      </c>
      <c r="I9" s="9">
        <v>9</v>
      </c>
      <c r="J9" s="11">
        <v>0.5754256167717845</v>
      </c>
      <c r="K9" s="9">
        <v>8</v>
      </c>
      <c r="L9" s="30">
        <v>0.10630393346411013</v>
      </c>
      <c r="M9" s="9">
        <v>5</v>
      </c>
      <c r="O9" t="s">
        <v>55</v>
      </c>
      <c r="P9" s="9">
        <v>18939.155555555557</v>
      </c>
      <c r="Q9" s="10">
        <v>3.5327644550619404</v>
      </c>
      <c r="R9" s="12">
        <v>40</v>
      </c>
      <c r="S9" s="11">
        <v>0.65219798606531798</v>
      </c>
      <c r="T9" s="12">
        <v>28</v>
      </c>
      <c r="U9" s="30">
        <v>6.2207938320487134E-2</v>
      </c>
      <c r="V9" s="12">
        <v>43</v>
      </c>
      <c r="X9" s="13" t="s">
        <v>123</v>
      </c>
      <c r="Y9" s="9">
        <f>SUM(Nurse[Total LPN Hours (w/ Admin)])</f>
        <v>385.62077777777779</v>
      </c>
      <c r="Z9" s="14">
        <f>Category[[#This Row],[State Total]]/Y3</f>
        <v>0.10072909434638788</v>
      </c>
      <c r="AA9" s="10">
        <f>Category[[#This Row],[State Total]]/D9</f>
        <v>3.3886376112376396E-4</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57</v>
      </c>
      <c r="P10" s="9">
        <v>1995.3555555555556</v>
      </c>
      <c r="Q10" s="10">
        <v>3.6311877025537078</v>
      </c>
      <c r="R10" s="12">
        <v>29</v>
      </c>
      <c r="S10" s="11">
        <v>1.0242601151563075</v>
      </c>
      <c r="T10" s="12">
        <v>6</v>
      </c>
      <c r="U10" s="30">
        <v>2.0791633501174179E-2</v>
      </c>
      <c r="V10" s="12">
        <v>51</v>
      </c>
      <c r="X10" s="22" t="s">
        <v>124</v>
      </c>
      <c r="Y10" s="9">
        <f>SUM(Nurse[LPN Hours (excl. Admin)])</f>
        <v>369.27900000000005</v>
      </c>
      <c r="Z10" s="14">
        <f>Category[[#This Row],[State Total]]/Y3</f>
        <v>9.6460412339543125E-2</v>
      </c>
      <c r="AA10" s="10">
        <f>Category[[#This Row],[State Total]]/D9</f>
        <v>3.2450344497809795E-4</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56</v>
      </c>
      <c r="P11" s="9">
        <v>3466.344444444444</v>
      </c>
      <c r="Q11" s="10">
        <v>4.0400154822082825</v>
      </c>
      <c r="R11" s="12">
        <v>12</v>
      </c>
      <c r="S11" s="11">
        <v>0.93927759310961634</v>
      </c>
      <c r="T11" s="12">
        <v>8</v>
      </c>
      <c r="U11" s="30">
        <v>9.6508608476128244E-2</v>
      </c>
      <c r="V11" s="12">
        <v>26</v>
      </c>
      <c r="X11" s="22" t="s">
        <v>125</v>
      </c>
      <c r="Y11" s="9">
        <f>SUM(Nurse[LPN Admin Hours])</f>
        <v>16.341777777777779</v>
      </c>
      <c r="Z11" s="14">
        <f>Category[[#This Row],[State Total]]/Y3</f>
        <v>4.2686820068447628E-3</v>
      </c>
      <c r="AA11" s="10">
        <f>Category[[#This Row],[State Total]]/D9</f>
        <v>1.4360316145666052E-5</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58</v>
      </c>
      <c r="P12" s="9">
        <v>66243.377777777816</v>
      </c>
      <c r="Q12" s="10">
        <v>4.0475484157410087</v>
      </c>
      <c r="R12" s="12">
        <v>10</v>
      </c>
      <c r="S12" s="11">
        <v>0.64545731195940048</v>
      </c>
      <c r="T12" s="12">
        <v>30</v>
      </c>
      <c r="U12" s="30">
        <v>0.11186683571267629</v>
      </c>
      <c r="V12" s="12">
        <v>16</v>
      </c>
      <c r="X12" s="13" t="s">
        <v>126</v>
      </c>
      <c r="Y12" s="9">
        <f>SUM(Nurse[Total CNA, NA TR, Med Aide/Tech Hours])</f>
        <v>2253.9558888888887</v>
      </c>
      <c r="Z12" s="14">
        <f>Category[[#This Row],[State Total]]/Y3</f>
        <v>0.58876219453953149</v>
      </c>
      <c r="AA12" s="10">
        <f>Category[[#This Row],[State Total]]/D9</f>
        <v>1.9806608303562217E-3</v>
      </c>
      <c r="AB12" s="20"/>
      <c r="AC12" s="20"/>
      <c r="AD12" s="20"/>
      <c r="AE12" s="20"/>
      <c r="AF12" s="20"/>
      <c r="AG12" s="20"/>
    </row>
    <row r="13" spans="2:33" ht="15" customHeight="1" x14ac:dyDescent="0.25">
      <c r="I13" s="9"/>
      <c r="J13" s="9"/>
      <c r="K13" s="9"/>
      <c r="L13" s="9"/>
      <c r="M13" s="9"/>
      <c r="O13" t="s">
        <v>59</v>
      </c>
      <c r="P13" s="9">
        <v>26792.522222222229</v>
      </c>
      <c r="Q13" s="10">
        <v>3.3340848130510681</v>
      </c>
      <c r="R13" s="12">
        <v>47</v>
      </c>
      <c r="S13" s="11">
        <v>0.40397606794930702</v>
      </c>
      <c r="T13" s="12">
        <v>46</v>
      </c>
      <c r="U13" s="30">
        <v>0.10382108270128565</v>
      </c>
      <c r="V13" s="12">
        <v>22</v>
      </c>
      <c r="X13" s="22" t="s">
        <v>127</v>
      </c>
      <c r="Y13" s="9">
        <f>SUM(Nurse[CNA Hours])</f>
        <v>2148.9389999999999</v>
      </c>
      <c r="Z13" s="14">
        <f>Category[[#This Row],[State Total]]/Y3</f>
        <v>0.56133043588323583</v>
      </c>
      <c r="AA13" s="10">
        <f>Category[[#This Row],[State Total]]/D9</f>
        <v>1.8883773746890256E-3</v>
      </c>
      <c r="AB13" s="20"/>
      <c r="AC13" s="20"/>
      <c r="AD13" s="20"/>
      <c r="AE13" s="20"/>
      <c r="AF13" s="20"/>
      <c r="AG13" s="20"/>
    </row>
    <row r="14" spans="2:33" ht="15" customHeight="1" x14ac:dyDescent="0.25">
      <c r="G14" s="10"/>
      <c r="I14" s="9"/>
      <c r="J14" s="9"/>
      <c r="K14" s="9"/>
      <c r="L14" s="9"/>
      <c r="M14" s="9"/>
      <c r="O14" t="s">
        <v>60</v>
      </c>
      <c r="P14" s="9">
        <v>3182.6222222222227</v>
      </c>
      <c r="Q14" s="10">
        <v>4.4477925609909361</v>
      </c>
      <c r="R14" s="12">
        <v>4</v>
      </c>
      <c r="S14" s="11">
        <v>1.4693429247720258</v>
      </c>
      <c r="T14" s="12">
        <v>2</v>
      </c>
      <c r="U14" s="30">
        <v>4.4632540782262482E-2</v>
      </c>
      <c r="V14" s="12">
        <v>48</v>
      </c>
      <c r="X14" s="22" t="s">
        <v>128</v>
      </c>
      <c r="Y14" s="9">
        <f>SUM(Nurse[NA TR Hours])</f>
        <v>64.220777777777784</v>
      </c>
      <c r="Z14" s="14">
        <f>Category[[#This Row],[State Total]]/Y3</f>
        <v>1.6775291054218117E-2</v>
      </c>
      <c r="AA14" s="10">
        <f>Category[[#This Row],[State Total]]/D9</f>
        <v>5.6433925644463307E-5</v>
      </c>
    </row>
    <row r="15" spans="2:33" ht="15" customHeight="1" x14ac:dyDescent="0.25">
      <c r="I15" s="9"/>
      <c r="J15" s="9"/>
      <c r="K15" s="9"/>
      <c r="L15" s="9"/>
      <c r="M15" s="9"/>
      <c r="O15" t="s">
        <v>64</v>
      </c>
      <c r="P15" s="9">
        <v>19943.144444444424</v>
      </c>
      <c r="Q15" s="10">
        <v>3.6351922214428489</v>
      </c>
      <c r="R15" s="12">
        <v>28</v>
      </c>
      <c r="S15" s="11">
        <v>0.69859209764647734</v>
      </c>
      <c r="T15" s="12">
        <v>23</v>
      </c>
      <c r="U15" s="30">
        <v>0.11811421029817698</v>
      </c>
      <c r="V15" s="12">
        <v>13</v>
      </c>
      <c r="X15" s="26" t="s">
        <v>129</v>
      </c>
      <c r="Y15" s="27">
        <f>SUM(Nurse[Med Aide/Tech Hours])</f>
        <v>40.796111111111102</v>
      </c>
      <c r="Z15" s="14">
        <f>Category[[#This Row],[State Total]]/Y3</f>
        <v>1.0656467602077543E-2</v>
      </c>
      <c r="AA15" s="10">
        <f>Category[[#This Row],[State Total]]/D9</f>
        <v>3.5849530022732973E-5</v>
      </c>
    </row>
    <row r="16" spans="2:33" ht="15" customHeight="1" x14ac:dyDescent="0.25">
      <c r="I16" s="9"/>
      <c r="J16" s="9"/>
      <c r="K16" s="9"/>
      <c r="L16" s="9"/>
      <c r="M16" s="9"/>
      <c r="O16" t="s">
        <v>61</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62</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63</v>
      </c>
      <c r="P18" s="9">
        <v>33971.28888888895</v>
      </c>
      <c r="Q18" s="10">
        <v>3.4103972406764318</v>
      </c>
      <c r="R18" s="12">
        <v>45</v>
      </c>
      <c r="S18" s="11">
        <v>0.56801137300256033</v>
      </c>
      <c r="T18" s="12">
        <v>37</v>
      </c>
      <c r="U18" s="30">
        <v>9.4044956305848859E-2</v>
      </c>
      <c r="V18" s="12">
        <v>29</v>
      </c>
      <c r="X18" s="5" t="s">
        <v>130</v>
      </c>
      <c r="Y18" s="5" t="s">
        <v>254</v>
      </c>
    </row>
    <row r="19" spans="9:27" ht="15" customHeight="1" x14ac:dyDescent="0.25">
      <c r="O19" t="s">
        <v>65</v>
      </c>
      <c r="P19" s="9">
        <v>14539.022222222233</v>
      </c>
      <c r="Q19" s="10">
        <v>3.7830361127754224</v>
      </c>
      <c r="R19" s="12">
        <v>22</v>
      </c>
      <c r="S19" s="11">
        <v>0.66929399195421835</v>
      </c>
      <c r="T19" s="12">
        <v>26</v>
      </c>
      <c r="U19" s="30">
        <v>0.10640719510586769</v>
      </c>
      <c r="V19" s="12">
        <v>20</v>
      </c>
      <c r="X19" s="5" t="s">
        <v>131</v>
      </c>
      <c r="Y19" s="9">
        <f>SUM(Nurse[RN Hours Contract (excl. Admin, DON)])</f>
        <v>173.0577777777778</v>
      </c>
    </row>
    <row r="20" spans="9:27" ht="15" customHeight="1" x14ac:dyDescent="0.25">
      <c r="O20" t="s">
        <v>66</v>
      </c>
      <c r="P20" s="9">
        <v>19903.311111111125</v>
      </c>
      <c r="Q20" s="10">
        <v>3.6214136062229723</v>
      </c>
      <c r="R20" s="12">
        <v>31</v>
      </c>
      <c r="S20" s="11">
        <v>0.63213508305150701</v>
      </c>
      <c r="T20" s="12">
        <v>34</v>
      </c>
      <c r="U20" s="30">
        <v>0.1026357196584672</v>
      </c>
      <c r="V20" s="12">
        <v>23</v>
      </c>
      <c r="X20" s="5" t="s">
        <v>132</v>
      </c>
      <c r="Y20" s="9">
        <f>SUM(Nurse[RN Admin Hours Contract])</f>
        <v>0</v>
      </c>
      <c r="AA20" s="9"/>
    </row>
    <row r="21" spans="9:27" ht="15" customHeight="1" x14ac:dyDescent="0.25">
      <c r="O21" t="s">
        <v>67</v>
      </c>
      <c r="P21" s="9">
        <v>21850.977777777804</v>
      </c>
      <c r="Q21" s="10">
        <v>3.3855345807052606</v>
      </c>
      <c r="R21" s="12">
        <v>46</v>
      </c>
      <c r="S21" s="11">
        <v>0.23443491468472266</v>
      </c>
      <c r="T21" s="12">
        <v>51</v>
      </c>
      <c r="U21" s="30">
        <v>7.876193237857794E-2</v>
      </c>
      <c r="V21" s="12">
        <v>38</v>
      </c>
      <c r="X21" s="5" t="s">
        <v>133</v>
      </c>
      <c r="Y21" s="9">
        <f>SUM(Nurse[RN DON Hours Contract])</f>
        <v>0</v>
      </c>
    </row>
    <row r="22" spans="9:27" ht="15" customHeight="1" x14ac:dyDescent="0.25">
      <c r="O22" t="s">
        <v>70</v>
      </c>
      <c r="P22" s="9">
        <v>31441.377777777765</v>
      </c>
      <c r="Q22" s="10">
        <v>3.612648449106699</v>
      </c>
      <c r="R22" s="12">
        <v>32</v>
      </c>
      <c r="S22" s="11">
        <v>0.64042077248523221</v>
      </c>
      <c r="T22" s="12">
        <v>31</v>
      </c>
      <c r="U22" s="30">
        <v>9.1118562469651498E-2</v>
      </c>
      <c r="V22" s="12">
        <v>30</v>
      </c>
      <c r="X22" s="5" t="s">
        <v>134</v>
      </c>
      <c r="Y22" s="9">
        <f>SUM(Nurse[LPN Hours Contract (excl. Admin)])</f>
        <v>26.112333333333332</v>
      </c>
    </row>
    <row r="23" spans="9:27" ht="15" customHeight="1" x14ac:dyDescent="0.25">
      <c r="O23" t="s">
        <v>69</v>
      </c>
      <c r="P23" s="9">
        <v>21280.533333333344</v>
      </c>
      <c r="Q23" s="10">
        <v>3.7019066773597968</v>
      </c>
      <c r="R23" s="12">
        <v>23</v>
      </c>
      <c r="S23" s="11">
        <v>0.75533815986232589</v>
      </c>
      <c r="T23" s="12">
        <v>16</v>
      </c>
      <c r="U23" s="30">
        <v>0.13465961777276614</v>
      </c>
      <c r="V23" s="12">
        <v>7</v>
      </c>
      <c r="X23" s="5" t="s">
        <v>135</v>
      </c>
      <c r="Y23" s="9">
        <f>SUM(Nurse[LPN Admin Hours Contract])</f>
        <v>0</v>
      </c>
    </row>
    <row r="24" spans="9:27" ht="15" customHeight="1" x14ac:dyDescent="0.25">
      <c r="O24" t="s">
        <v>68</v>
      </c>
      <c r="P24" s="9">
        <v>4669.8666666666668</v>
      </c>
      <c r="Q24" s="10">
        <v>4.3362414344449514</v>
      </c>
      <c r="R24" s="12">
        <v>5</v>
      </c>
      <c r="S24" s="11">
        <v>1.0474073968326478</v>
      </c>
      <c r="T24" s="12">
        <v>4</v>
      </c>
      <c r="U24" s="30">
        <v>0.1764471116960461</v>
      </c>
      <c r="V24" s="12">
        <v>2</v>
      </c>
      <c r="X24" s="5" t="s">
        <v>136</v>
      </c>
      <c r="Y24" s="9">
        <f>SUM(Nurse[CNA Hours Contract])</f>
        <v>171.50322222222226</v>
      </c>
    </row>
    <row r="25" spans="9:27" ht="15" customHeight="1" x14ac:dyDescent="0.25">
      <c r="O25" t="s">
        <v>71</v>
      </c>
      <c r="P25" s="9">
        <v>31828.177777777779</v>
      </c>
      <c r="Q25" s="10">
        <v>3.7844598008193975</v>
      </c>
      <c r="R25" s="12">
        <v>21</v>
      </c>
      <c r="S25" s="11">
        <v>0.6969405690834396</v>
      </c>
      <c r="T25" s="12">
        <v>24</v>
      </c>
      <c r="U25" s="30">
        <v>8.3478585199017852E-2</v>
      </c>
      <c r="V25" s="12">
        <v>35</v>
      </c>
      <c r="X25" s="5" t="s">
        <v>137</v>
      </c>
      <c r="Y25" s="9">
        <f>SUM(Nurse[NA TR Hours Contract])</f>
        <v>0</v>
      </c>
    </row>
    <row r="26" spans="9:27" ht="15" customHeight="1" x14ac:dyDescent="0.25">
      <c r="O26" t="s">
        <v>72</v>
      </c>
      <c r="P26" s="9">
        <v>19703.922222222227</v>
      </c>
      <c r="Q26" s="10">
        <v>4.1595973672472448</v>
      </c>
      <c r="R26" s="12">
        <v>6</v>
      </c>
      <c r="S26" s="11">
        <v>1.0329733392054474</v>
      </c>
      <c r="T26" s="12">
        <v>5</v>
      </c>
      <c r="U26" s="30">
        <v>6.6358337756642433E-2</v>
      </c>
      <c r="V26" s="12">
        <v>41</v>
      </c>
      <c r="X26" s="5" t="s">
        <v>138</v>
      </c>
      <c r="Y26" s="9">
        <f>SUM(Nurse[Med Aide/Tech Hours Contract])</f>
        <v>0</v>
      </c>
    </row>
    <row r="27" spans="9:27" ht="15" customHeight="1" x14ac:dyDescent="0.25">
      <c r="O27" t="s">
        <v>74</v>
      </c>
      <c r="P27" s="9">
        <v>31408.444444444438</v>
      </c>
      <c r="Q27" s="10">
        <v>3.0728472986741018</v>
      </c>
      <c r="R27" s="12">
        <v>50</v>
      </c>
      <c r="S27" s="11">
        <v>0.40359808402552727</v>
      </c>
      <c r="T27" s="12">
        <v>47</v>
      </c>
      <c r="U27" s="30">
        <v>9.531767465274292E-2</v>
      </c>
      <c r="V27" s="12">
        <v>28</v>
      </c>
      <c r="X27" s="5" t="s">
        <v>139</v>
      </c>
      <c r="Y27" s="9">
        <f>SUM(Nurse[Total Contract Hours])</f>
        <v>370.67333333333335</v>
      </c>
    </row>
    <row r="28" spans="9:27" ht="15" customHeight="1" x14ac:dyDescent="0.25">
      <c r="O28" t="s">
        <v>73</v>
      </c>
      <c r="P28" s="9">
        <v>13539.144444444451</v>
      </c>
      <c r="Q28" s="10">
        <v>3.8714198008572667</v>
      </c>
      <c r="R28" s="12">
        <v>16</v>
      </c>
      <c r="S28" s="11">
        <v>0.53560995565943359</v>
      </c>
      <c r="T28" s="12">
        <v>41</v>
      </c>
      <c r="U28" s="30">
        <v>0.10681777824095051</v>
      </c>
      <c r="V28" s="12">
        <v>18</v>
      </c>
      <c r="X28" s="5" t="s">
        <v>140</v>
      </c>
      <c r="Y28" s="9">
        <f>SUM(Nurse[Total Nurse Staff Hours])</f>
        <v>3828.2958888888893</v>
      </c>
    </row>
    <row r="29" spans="9:27" ht="15" customHeight="1" x14ac:dyDescent="0.25">
      <c r="O29" t="s">
        <v>75</v>
      </c>
      <c r="P29" s="9">
        <v>3092.2666666666673</v>
      </c>
      <c r="Q29" s="10">
        <v>3.7017095693917428</v>
      </c>
      <c r="R29" s="12">
        <v>24</v>
      </c>
      <c r="S29" s="11">
        <v>0.83524200155225914</v>
      </c>
      <c r="T29" s="12">
        <v>14</v>
      </c>
      <c r="U29" s="30">
        <v>0.15404402121381064</v>
      </c>
      <c r="V29" s="12">
        <v>3</v>
      </c>
      <c r="X29" s="5" t="s">
        <v>141</v>
      </c>
      <c r="Y29" s="28">
        <f>Y27/Y28</f>
        <v>9.682463009433584E-2</v>
      </c>
    </row>
    <row r="30" spans="9:27" ht="15" customHeight="1" x14ac:dyDescent="0.25">
      <c r="O30" t="s">
        <v>82</v>
      </c>
      <c r="P30" s="9">
        <v>31580.033333333373</v>
      </c>
      <c r="Q30" s="10">
        <v>3.4683107716092008</v>
      </c>
      <c r="R30" s="12">
        <v>41</v>
      </c>
      <c r="S30" s="11">
        <v>0.50992706361931184</v>
      </c>
      <c r="T30" s="12">
        <v>44</v>
      </c>
      <c r="U30" s="30">
        <v>0.15179285834331796</v>
      </c>
      <c r="V30" s="12">
        <v>4</v>
      </c>
    </row>
    <row r="31" spans="9:27" ht="15" customHeight="1" x14ac:dyDescent="0.25">
      <c r="O31" t="s">
        <v>83</v>
      </c>
      <c r="P31" s="9">
        <v>4496.5</v>
      </c>
      <c r="Q31" s="10">
        <v>4.4839297725391347</v>
      </c>
      <c r="R31" s="12">
        <v>3</v>
      </c>
      <c r="S31" s="11">
        <v>0.84335767325203514</v>
      </c>
      <c r="T31" s="12">
        <v>12</v>
      </c>
      <c r="U31" s="30">
        <v>0.1363681678426896</v>
      </c>
      <c r="V31" s="12">
        <v>6</v>
      </c>
      <c r="Y31" s="9"/>
    </row>
    <row r="32" spans="9:27" ht="15" customHeight="1" x14ac:dyDescent="0.25">
      <c r="O32" t="s">
        <v>76</v>
      </c>
      <c r="P32" s="9">
        <v>9329.8999999999942</v>
      </c>
      <c r="Q32" s="10">
        <v>3.9056288086927231</v>
      </c>
      <c r="R32" s="12">
        <v>15</v>
      </c>
      <c r="S32" s="11">
        <v>0.7443185528962446</v>
      </c>
      <c r="T32" s="12">
        <v>18</v>
      </c>
      <c r="U32" s="30">
        <v>0.11174944138799575</v>
      </c>
      <c r="V32" s="12">
        <v>17</v>
      </c>
    </row>
    <row r="33" spans="15:27" ht="15" customHeight="1" x14ac:dyDescent="0.25">
      <c r="O33" t="s">
        <v>78</v>
      </c>
      <c r="P33" s="9">
        <v>5365.7111111111117</v>
      </c>
      <c r="Q33" s="10">
        <v>3.8162251042628679</v>
      </c>
      <c r="R33" s="12">
        <v>20</v>
      </c>
      <c r="S33" s="11">
        <v>0.73197927581308475</v>
      </c>
      <c r="T33" s="12">
        <v>20</v>
      </c>
      <c r="U33" s="30">
        <v>8.9797522397923935E-2</v>
      </c>
      <c r="V33" s="12">
        <v>33</v>
      </c>
      <c r="X33" s="5" t="s">
        <v>107</v>
      </c>
      <c r="Y33" s="6" t="s">
        <v>109</v>
      </c>
    </row>
    <row r="34" spans="15:27" ht="15" customHeight="1" x14ac:dyDescent="0.25">
      <c r="O34" t="s">
        <v>79</v>
      </c>
      <c r="P34" s="9">
        <v>37460.744444444455</v>
      </c>
      <c r="Q34" s="10">
        <v>3.6413362995989567</v>
      </c>
      <c r="R34" s="12">
        <v>27</v>
      </c>
      <c r="S34" s="11">
        <v>0.66883166289333307</v>
      </c>
      <c r="T34" s="12">
        <v>27</v>
      </c>
      <c r="U34" s="30">
        <v>0.12463542513544852</v>
      </c>
      <c r="V34" s="12">
        <v>10</v>
      </c>
      <c r="X34" s="50" t="s">
        <v>142</v>
      </c>
      <c r="Y34" s="10">
        <f>SUM(Nurse[Total Nurse Staff Hours])/SUM(Nurse[MDS Census])</f>
        <v>6.0408624377586086</v>
      </c>
    </row>
    <row r="35" spans="15:27" ht="15" customHeight="1" x14ac:dyDescent="0.25">
      <c r="O35" t="s">
        <v>80</v>
      </c>
      <c r="P35" s="9">
        <v>4885.844444444444</v>
      </c>
      <c r="Q35" s="10">
        <v>3.430016965110092</v>
      </c>
      <c r="R35" s="12">
        <v>43</v>
      </c>
      <c r="S35" s="11">
        <v>0.6266838440301461</v>
      </c>
      <c r="T35" s="12">
        <v>35</v>
      </c>
      <c r="U35" s="30">
        <v>0.12207197523643744</v>
      </c>
      <c r="V35" s="12">
        <v>11</v>
      </c>
      <c r="X35" s="9" t="s">
        <v>143</v>
      </c>
      <c r="Y35" s="18">
        <f>SUM(Nurse[Total RN Hours (w/ Admin, DON)])/SUM(Nurse[MDS Census])</f>
        <v>1.8757404095658883</v>
      </c>
    </row>
    <row r="36" spans="15:27" ht="15" customHeight="1" x14ac:dyDescent="0.25">
      <c r="O36" t="s">
        <v>77</v>
      </c>
      <c r="P36" s="9">
        <v>4987.2666666666664</v>
      </c>
      <c r="Q36" s="10">
        <v>3.9056977770054404</v>
      </c>
      <c r="R36" s="12">
        <v>14</v>
      </c>
      <c r="S36" s="11">
        <v>0.7421679209720754</v>
      </c>
      <c r="T36" s="12">
        <v>19</v>
      </c>
      <c r="U36" s="30">
        <v>7.9975097885413154E-2</v>
      </c>
      <c r="V36" s="12">
        <v>37</v>
      </c>
      <c r="X36" s="9" t="s">
        <v>144</v>
      </c>
      <c r="Y36" s="18">
        <f>SUM(Nurse[Total LPN Hours (w/ Admin)])/SUM(Nurse[MDS Census])</f>
        <v>0.60849060242653763</v>
      </c>
    </row>
    <row r="37" spans="15:27" ht="15" customHeight="1" x14ac:dyDescent="0.25">
      <c r="O37" t="s">
        <v>81</v>
      </c>
      <c r="P37" s="9">
        <v>92388.255555555588</v>
      </c>
      <c r="Q37" s="10">
        <v>3.4130274230382516</v>
      </c>
      <c r="R37" s="12">
        <v>44</v>
      </c>
      <c r="S37" s="11">
        <v>0.62277743936428642</v>
      </c>
      <c r="T37" s="12">
        <v>36</v>
      </c>
      <c r="U37" s="30">
        <v>0.12676177749909556</v>
      </c>
      <c r="V37" s="12">
        <v>8</v>
      </c>
      <c r="X37" s="9" t="s">
        <v>145</v>
      </c>
      <c r="Y37" s="18">
        <f>SUM(Nurse[Total CNA, NA TR, Med Aide/Tech Hours])/SUM(Nurse[MDS Census])</f>
        <v>3.5566314257661822</v>
      </c>
      <c r="AA37" s="10"/>
    </row>
    <row r="38" spans="15:27" ht="15" customHeight="1" x14ac:dyDescent="0.25">
      <c r="O38" t="s">
        <v>84</v>
      </c>
      <c r="P38" s="9">
        <v>63300.822222222116</v>
      </c>
      <c r="Q38" s="10">
        <v>3.4499657561056791</v>
      </c>
      <c r="R38" s="12">
        <v>42</v>
      </c>
      <c r="S38" s="11">
        <v>0.56644055527451564</v>
      </c>
      <c r="T38" s="12">
        <v>38</v>
      </c>
      <c r="U38" s="30">
        <v>0.11426020867290131</v>
      </c>
      <c r="V38" s="12">
        <v>14</v>
      </c>
    </row>
    <row r="39" spans="15:27" ht="15" customHeight="1" x14ac:dyDescent="0.25">
      <c r="O39" t="s">
        <v>85</v>
      </c>
      <c r="P39" s="9">
        <v>15008.399999999994</v>
      </c>
      <c r="Q39" s="10">
        <v>3.6774995113847346</v>
      </c>
      <c r="R39" s="12">
        <v>25</v>
      </c>
      <c r="S39" s="11">
        <v>0.34457592637012174</v>
      </c>
      <c r="T39" s="12">
        <v>50</v>
      </c>
      <c r="U39" s="30">
        <v>5.8758763905221979E-2</v>
      </c>
      <c r="V39" s="12">
        <v>44</v>
      </c>
    </row>
    <row r="40" spans="15:27" ht="15" customHeight="1" x14ac:dyDescent="0.25">
      <c r="O40" t="s">
        <v>86</v>
      </c>
      <c r="P40" s="9">
        <v>6114.1222222222214</v>
      </c>
      <c r="Q40" s="10">
        <v>4.8794973931026719</v>
      </c>
      <c r="R40" s="12">
        <v>2</v>
      </c>
      <c r="S40" s="11">
        <v>0.70236496199145571</v>
      </c>
      <c r="T40" s="12">
        <v>22</v>
      </c>
      <c r="U40" s="30">
        <v>0.12607208269299203</v>
      </c>
      <c r="V40" s="12">
        <v>9</v>
      </c>
    </row>
    <row r="41" spans="15:27" ht="15" customHeight="1" x14ac:dyDescent="0.25">
      <c r="O41" t="s">
        <v>87</v>
      </c>
      <c r="P41" s="9">
        <v>64129.100000000064</v>
      </c>
      <c r="Q41" s="10">
        <v>3.5513666269377713</v>
      </c>
      <c r="R41" s="12">
        <v>39</v>
      </c>
      <c r="S41" s="11">
        <v>0.69262959665216972</v>
      </c>
      <c r="T41" s="12">
        <v>25</v>
      </c>
      <c r="U41" s="30">
        <v>0.14341731835489568</v>
      </c>
      <c r="V41" s="12">
        <v>5</v>
      </c>
    </row>
    <row r="42" spans="15:27" ht="15" customHeight="1" x14ac:dyDescent="0.25">
      <c r="O42" t="s">
        <v>88</v>
      </c>
      <c r="P42" s="9">
        <v>6509.5222222222219</v>
      </c>
      <c r="Q42" s="10">
        <v>3.5910978276268777</v>
      </c>
      <c r="R42" s="12">
        <v>35</v>
      </c>
      <c r="S42" s="11">
        <v>0.75295208557719706</v>
      </c>
      <c r="T42" s="12">
        <v>17</v>
      </c>
      <c r="U42" s="30">
        <v>9.0587839608705881E-2</v>
      </c>
      <c r="V42" s="12">
        <v>31</v>
      </c>
    </row>
    <row r="43" spans="15:27" ht="15" customHeight="1" x14ac:dyDescent="0.25">
      <c r="O43" t="s">
        <v>89</v>
      </c>
      <c r="P43" s="9">
        <v>15186.211111111117</v>
      </c>
      <c r="Q43" s="10">
        <v>3.6276710817342326</v>
      </c>
      <c r="R43" s="12">
        <v>30</v>
      </c>
      <c r="S43" s="11">
        <v>0.52269220835567909</v>
      </c>
      <c r="T43" s="12">
        <v>43</v>
      </c>
      <c r="U43" s="30">
        <v>9.6755928483920478E-2</v>
      </c>
      <c r="V43" s="12">
        <v>25</v>
      </c>
    </row>
    <row r="44" spans="15:27" ht="15" customHeight="1" x14ac:dyDescent="0.25">
      <c r="O44" t="s">
        <v>90</v>
      </c>
      <c r="P44" s="9">
        <v>4648.6333333333323</v>
      </c>
      <c r="Q44" s="10">
        <v>3.5707482724910817</v>
      </c>
      <c r="R44" s="12">
        <v>38</v>
      </c>
      <c r="S44" s="11">
        <v>0.84182213649411886</v>
      </c>
      <c r="T44" s="12">
        <v>13</v>
      </c>
      <c r="U44" s="30">
        <v>6.5365935682119805E-2</v>
      </c>
      <c r="V44" s="12">
        <v>42</v>
      </c>
    </row>
    <row r="45" spans="15:27" ht="15" customHeight="1" x14ac:dyDescent="0.25">
      <c r="O45" t="s">
        <v>91</v>
      </c>
      <c r="P45" s="9">
        <v>23759.777777777777</v>
      </c>
      <c r="Q45" s="10">
        <v>3.5906221953067243</v>
      </c>
      <c r="R45" s="12">
        <v>36</v>
      </c>
      <c r="S45" s="11">
        <v>0.52958315640812159</v>
      </c>
      <c r="T45" s="12">
        <v>42</v>
      </c>
      <c r="U45" s="30">
        <v>0.10641439767292675</v>
      </c>
      <c r="V45" s="12">
        <v>19</v>
      </c>
    </row>
    <row r="46" spans="15:27" ht="15" customHeight="1" x14ac:dyDescent="0.25">
      <c r="O46" t="s">
        <v>92</v>
      </c>
      <c r="P46" s="9">
        <v>80576.922222222172</v>
      </c>
      <c r="Q46" s="10">
        <v>3.2954340993416555</v>
      </c>
      <c r="R46" s="12">
        <v>49</v>
      </c>
      <c r="S46" s="11">
        <v>0.35478505770124719</v>
      </c>
      <c r="T46" s="12">
        <v>49</v>
      </c>
      <c r="U46" s="30">
        <v>6.9443172093357111E-2</v>
      </c>
      <c r="V46" s="12">
        <v>40</v>
      </c>
    </row>
    <row r="47" spans="15:27" ht="15" customHeight="1" x14ac:dyDescent="0.25">
      <c r="O47" t="s">
        <v>93</v>
      </c>
      <c r="P47" s="9">
        <v>5266.666666666667</v>
      </c>
      <c r="Q47" s="10">
        <v>3.9413782067510534</v>
      </c>
      <c r="R47" s="12">
        <v>13</v>
      </c>
      <c r="S47" s="11">
        <v>1.1104552742616027</v>
      </c>
      <c r="T47" s="12">
        <v>3</v>
      </c>
      <c r="U47" s="30">
        <v>0.11206664857915286</v>
      </c>
      <c r="V47" s="12">
        <v>15</v>
      </c>
    </row>
    <row r="48" spans="15:27" ht="15" customHeight="1" x14ac:dyDescent="0.25">
      <c r="O48" t="s">
        <v>95</v>
      </c>
      <c r="P48" s="9">
        <v>25625.711111111112</v>
      </c>
      <c r="Q48" s="10">
        <v>3.3270070380702683</v>
      </c>
      <c r="R48" s="12">
        <v>48</v>
      </c>
      <c r="S48" s="11">
        <v>0.50090903060034342</v>
      </c>
      <c r="T48" s="12">
        <v>45</v>
      </c>
      <c r="U48" s="30">
        <v>0.10524352854397334</v>
      </c>
      <c r="V48" s="12">
        <v>21</v>
      </c>
    </row>
    <row r="49" spans="15:22" ht="15" customHeight="1" x14ac:dyDescent="0.25">
      <c r="O49" t="s">
        <v>94</v>
      </c>
      <c r="P49" s="9">
        <v>2190.2555555555559</v>
      </c>
      <c r="Q49" s="10">
        <v>4.0496505227700457</v>
      </c>
      <c r="R49" s="12">
        <v>9</v>
      </c>
      <c r="S49" s="11">
        <v>0.71222810123628377</v>
      </c>
      <c r="T49" s="12">
        <v>21</v>
      </c>
      <c r="U49" s="30">
        <v>0.25243054667360382</v>
      </c>
      <c r="V49" s="12">
        <v>1</v>
      </c>
    </row>
    <row r="50" spans="15:22" ht="15" customHeight="1" x14ac:dyDescent="0.25">
      <c r="O50" t="s">
        <v>96</v>
      </c>
      <c r="P50" s="9">
        <v>11890.588888888882</v>
      </c>
      <c r="Q50" s="10">
        <v>4.1317546182648659</v>
      </c>
      <c r="R50" s="12">
        <v>8</v>
      </c>
      <c r="S50" s="11">
        <v>0.87754235142077852</v>
      </c>
      <c r="T50" s="12">
        <v>9</v>
      </c>
      <c r="U50" s="30">
        <v>8.1717044851721002E-2</v>
      </c>
      <c r="V50" s="12">
        <v>36</v>
      </c>
    </row>
    <row r="51" spans="15:22" ht="15" customHeight="1" x14ac:dyDescent="0.25">
      <c r="O51" t="s">
        <v>98</v>
      </c>
      <c r="P51" s="9">
        <v>17355.088888888884</v>
      </c>
      <c r="Q51" s="10">
        <v>3.8241929680567601</v>
      </c>
      <c r="R51" s="12">
        <v>18</v>
      </c>
      <c r="S51" s="11">
        <v>0.96725767914374128</v>
      </c>
      <c r="T51" s="12">
        <v>7</v>
      </c>
      <c r="U51" s="30">
        <v>7.2288399533598988E-2</v>
      </c>
      <c r="V51" s="12">
        <v>39</v>
      </c>
    </row>
    <row r="52" spans="15:22" ht="15" customHeight="1" x14ac:dyDescent="0.25">
      <c r="O52" t="s">
        <v>97</v>
      </c>
      <c r="P52" s="9">
        <v>8780.2888888888938</v>
      </c>
      <c r="Q52" s="10">
        <v>3.6458059339986262</v>
      </c>
      <c r="R52" s="12">
        <v>26</v>
      </c>
      <c r="S52" s="11">
        <v>0.6396133764264903</v>
      </c>
      <c r="T52" s="12">
        <v>32</v>
      </c>
      <c r="U52" s="30">
        <v>8.8467653142718011E-2</v>
      </c>
      <c r="V52" s="12">
        <v>34</v>
      </c>
    </row>
    <row r="53" spans="15:22" ht="15" customHeight="1" x14ac:dyDescent="0.25">
      <c r="O53" t="s">
        <v>99</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192</v>
      </c>
      <c r="D2" s="40"/>
    </row>
    <row r="3" spans="2:4" x14ac:dyDescent="0.25">
      <c r="C3" s="41" t="s">
        <v>127</v>
      </c>
      <c r="D3" s="42" t="s">
        <v>193</v>
      </c>
    </row>
    <row r="4" spans="2:4" x14ac:dyDescent="0.25">
      <c r="C4" s="43" t="s">
        <v>109</v>
      </c>
      <c r="D4" s="44" t="s">
        <v>194</v>
      </c>
    </row>
    <row r="5" spans="2:4" x14ac:dyDescent="0.25">
      <c r="C5" s="43" t="s">
        <v>195</v>
      </c>
      <c r="D5" s="44" t="s">
        <v>196</v>
      </c>
    </row>
    <row r="6" spans="2:4" ht="15.6" customHeight="1" x14ac:dyDescent="0.25">
      <c r="C6" s="43" t="s">
        <v>129</v>
      </c>
      <c r="D6" s="44" t="s">
        <v>197</v>
      </c>
    </row>
    <row r="7" spans="2:4" ht="15.6" customHeight="1" x14ac:dyDescent="0.25">
      <c r="C7" s="43" t="s">
        <v>128</v>
      </c>
      <c r="D7" s="44" t="s">
        <v>198</v>
      </c>
    </row>
    <row r="8" spans="2:4" x14ac:dyDescent="0.25">
      <c r="C8" s="43" t="s">
        <v>199</v>
      </c>
      <c r="D8" s="44" t="s">
        <v>200</v>
      </c>
    </row>
    <row r="9" spans="2:4" x14ac:dyDescent="0.25">
      <c r="C9" s="45" t="s">
        <v>201</v>
      </c>
      <c r="D9" s="43" t="s">
        <v>202</v>
      </c>
    </row>
    <row r="10" spans="2:4" x14ac:dyDescent="0.25">
      <c r="B10" s="46"/>
      <c r="C10" s="43" t="s">
        <v>203</v>
      </c>
      <c r="D10" s="44" t="s">
        <v>204</v>
      </c>
    </row>
    <row r="11" spans="2:4" x14ac:dyDescent="0.25">
      <c r="C11" s="43" t="s">
        <v>87</v>
      </c>
      <c r="D11" s="44" t="s">
        <v>205</v>
      </c>
    </row>
    <row r="12" spans="2:4" x14ac:dyDescent="0.25">
      <c r="C12" s="43" t="s">
        <v>206</v>
      </c>
      <c r="D12" s="44" t="s">
        <v>207</v>
      </c>
    </row>
    <row r="13" spans="2:4" x14ac:dyDescent="0.25">
      <c r="C13" s="43" t="s">
        <v>203</v>
      </c>
      <c r="D13" s="44" t="s">
        <v>204</v>
      </c>
    </row>
    <row r="14" spans="2:4" x14ac:dyDescent="0.25">
      <c r="C14" s="43" t="s">
        <v>87</v>
      </c>
      <c r="D14" s="44" t="s">
        <v>208</v>
      </c>
    </row>
    <row r="15" spans="2:4" x14ac:dyDescent="0.25">
      <c r="C15" s="47" t="s">
        <v>206</v>
      </c>
      <c r="D15" s="48" t="s">
        <v>207</v>
      </c>
    </row>
    <row r="17" spans="3:4" ht="23.25" x14ac:dyDescent="0.35">
      <c r="C17" s="39" t="s">
        <v>209</v>
      </c>
      <c r="D17" s="40"/>
    </row>
    <row r="18" spans="3:4" x14ac:dyDescent="0.25">
      <c r="C18" s="43" t="s">
        <v>109</v>
      </c>
      <c r="D18" s="44" t="s">
        <v>210</v>
      </c>
    </row>
    <row r="19" spans="3:4" x14ac:dyDescent="0.25">
      <c r="C19" s="43" t="s">
        <v>142</v>
      </c>
      <c r="D19" s="44" t="s">
        <v>211</v>
      </c>
    </row>
    <row r="20" spans="3:4" x14ac:dyDescent="0.25">
      <c r="C20" s="45" t="s">
        <v>212</v>
      </c>
      <c r="D20" s="43" t="s">
        <v>213</v>
      </c>
    </row>
    <row r="21" spans="3:4" x14ac:dyDescent="0.25">
      <c r="C21" s="43" t="s">
        <v>214</v>
      </c>
      <c r="D21" s="44" t="s">
        <v>215</v>
      </c>
    </row>
    <row r="22" spans="3:4" x14ac:dyDescent="0.25">
      <c r="C22" s="43" t="s">
        <v>216</v>
      </c>
      <c r="D22" s="44" t="s">
        <v>217</v>
      </c>
    </row>
    <row r="23" spans="3:4" x14ac:dyDescent="0.25">
      <c r="C23" s="43" t="s">
        <v>218</v>
      </c>
      <c r="D23" s="44" t="s">
        <v>219</v>
      </c>
    </row>
    <row r="24" spans="3:4" x14ac:dyDescent="0.25">
      <c r="C24" s="43" t="s">
        <v>220</v>
      </c>
      <c r="D24" s="44" t="s">
        <v>221</v>
      </c>
    </row>
    <row r="25" spans="3:4" x14ac:dyDescent="0.25">
      <c r="C25" s="43" t="s">
        <v>115</v>
      </c>
      <c r="D25" s="44" t="s">
        <v>222</v>
      </c>
    </row>
    <row r="26" spans="3:4" x14ac:dyDescent="0.25">
      <c r="C26" s="43" t="s">
        <v>216</v>
      </c>
      <c r="D26" s="44" t="s">
        <v>217</v>
      </c>
    </row>
    <row r="27" spans="3:4" x14ac:dyDescent="0.25">
      <c r="C27" s="43" t="s">
        <v>218</v>
      </c>
      <c r="D27" s="44" t="s">
        <v>219</v>
      </c>
    </row>
    <row r="28" spans="3:4" x14ac:dyDescent="0.25">
      <c r="C28" s="47" t="s">
        <v>220</v>
      </c>
      <c r="D28" s="48" t="s">
        <v>221</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2022-08-16T19:48:36Z</dcterms:modified>
</cp:coreProperties>
</file>