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DC00CC8A-9C67-4479-989E-933A1C66E1EB}"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6" l="1"/>
  <c r="C8" i="6"/>
  <c r="C7" i="6"/>
  <c r="C3" i="6"/>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S10" i="4" l="1"/>
  <c r="S27" i="4"/>
  <c r="S4" i="4"/>
  <c r="S35" i="4"/>
  <c r="S28" i="4"/>
  <c r="S30" i="4"/>
  <c r="S5" i="4"/>
  <c r="S18" i="4"/>
  <c r="S3" i="4"/>
  <c r="S6" i="4"/>
  <c r="S7" i="4"/>
  <c r="S16" i="4"/>
  <c r="S33" i="4"/>
  <c r="S13" i="4"/>
  <c r="S14" i="4"/>
  <c r="S32" i="4"/>
  <c r="S20" i="4"/>
  <c r="S21" i="4"/>
  <c r="S31" i="4"/>
  <c r="S8" i="4"/>
  <c r="S24" i="4"/>
  <c r="S11" i="4"/>
  <c r="S19" i="4"/>
  <c r="S25" i="4"/>
  <c r="S34" i="4"/>
  <c r="S12" i="4"/>
  <c r="S15" i="4"/>
  <c r="S29" i="4"/>
  <c r="S17" i="4"/>
  <c r="S23" i="4"/>
  <c r="S22" i="4"/>
  <c r="S9" i="4"/>
  <c r="S2" i="4"/>
  <c r="S26" i="4"/>
  <c r="P10" i="4"/>
  <c r="P27" i="4"/>
  <c r="P4" i="4"/>
  <c r="P35" i="4"/>
  <c r="P28" i="4"/>
  <c r="P30" i="4"/>
  <c r="P5" i="4"/>
  <c r="P18" i="4"/>
  <c r="P3" i="4"/>
  <c r="P6" i="4"/>
  <c r="P7" i="4"/>
  <c r="P16" i="4"/>
  <c r="P33" i="4"/>
  <c r="P13" i="4"/>
  <c r="P14" i="4"/>
  <c r="P32" i="4"/>
  <c r="P20" i="4"/>
  <c r="P21" i="4"/>
  <c r="P31" i="4"/>
  <c r="P8" i="4"/>
  <c r="P24" i="4"/>
  <c r="P11" i="4"/>
  <c r="P19" i="4"/>
  <c r="P25" i="4"/>
  <c r="P34" i="4"/>
  <c r="P12" i="4"/>
  <c r="P15" i="4"/>
  <c r="P29" i="4"/>
  <c r="P17" i="4"/>
  <c r="P23" i="4"/>
  <c r="P22" i="4"/>
  <c r="P9" i="4"/>
  <c r="P2" i="4"/>
  <c r="P26" i="4"/>
  <c r="L10" i="4"/>
  <c r="L27" i="4"/>
  <c r="L4" i="4"/>
  <c r="L35" i="4"/>
  <c r="H35" i="4" s="1"/>
  <c r="L28" i="4"/>
  <c r="L30" i="4"/>
  <c r="L5" i="4"/>
  <c r="L18" i="4"/>
  <c r="L3" i="4"/>
  <c r="L6" i="4"/>
  <c r="L7" i="4"/>
  <c r="L16" i="4"/>
  <c r="H16" i="4" s="1"/>
  <c r="L33" i="4"/>
  <c r="L13" i="4"/>
  <c r="L14" i="4"/>
  <c r="L32" i="4"/>
  <c r="L20" i="4"/>
  <c r="L21" i="4"/>
  <c r="L31" i="4"/>
  <c r="L8" i="4"/>
  <c r="H8" i="4" s="1"/>
  <c r="L24" i="4"/>
  <c r="L11" i="4"/>
  <c r="L19" i="4"/>
  <c r="L25" i="4"/>
  <c r="L34" i="4"/>
  <c r="L12" i="4"/>
  <c r="L15" i="4"/>
  <c r="L29" i="4"/>
  <c r="H29" i="4" s="1"/>
  <c r="L17" i="4"/>
  <c r="L23" i="4"/>
  <c r="L22" i="4"/>
  <c r="L9" i="4"/>
  <c r="L2" i="4"/>
  <c r="L26" i="4"/>
  <c r="K10" i="4"/>
  <c r="K27" i="4"/>
  <c r="G27" i="4" s="1"/>
  <c r="K4" i="4"/>
  <c r="K35" i="4"/>
  <c r="K28" i="4"/>
  <c r="K30" i="4"/>
  <c r="K5" i="4"/>
  <c r="K18" i="4"/>
  <c r="K3" i="4"/>
  <c r="K6" i="4"/>
  <c r="G6" i="4" s="1"/>
  <c r="K7" i="4"/>
  <c r="K16" i="4"/>
  <c r="K33" i="4"/>
  <c r="K13" i="4"/>
  <c r="K14" i="4"/>
  <c r="K32" i="4"/>
  <c r="K20" i="4"/>
  <c r="K21" i="4"/>
  <c r="G21" i="4" s="1"/>
  <c r="K31" i="4"/>
  <c r="K8" i="4"/>
  <c r="K24" i="4"/>
  <c r="K11" i="4"/>
  <c r="K19" i="4"/>
  <c r="K25" i="4"/>
  <c r="K34" i="4"/>
  <c r="K12" i="4"/>
  <c r="G12" i="4" s="1"/>
  <c r="K15" i="4"/>
  <c r="K29" i="4"/>
  <c r="K17" i="4"/>
  <c r="K23" i="4"/>
  <c r="K22" i="4"/>
  <c r="K9" i="4"/>
  <c r="K2" i="4"/>
  <c r="K26" i="4"/>
  <c r="G26" i="4" s="1"/>
  <c r="W10" i="4"/>
  <c r="W27" i="4"/>
  <c r="W4" i="4"/>
  <c r="W35" i="4"/>
  <c r="W28" i="4"/>
  <c r="W30" i="4"/>
  <c r="W5" i="4"/>
  <c r="W18" i="4"/>
  <c r="W3" i="4"/>
  <c r="W6" i="4"/>
  <c r="W7" i="4"/>
  <c r="W16" i="4"/>
  <c r="W33" i="4"/>
  <c r="W13" i="4"/>
  <c r="W14" i="4"/>
  <c r="W32" i="4"/>
  <c r="W20" i="4"/>
  <c r="W21" i="4"/>
  <c r="W31" i="4"/>
  <c r="W8" i="4"/>
  <c r="W24" i="4"/>
  <c r="W11" i="4"/>
  <c r="W19" i="4"/>
  <c r="W25" i="4"/>
  <c r="W34" i="4"/>
  <c r="W12" i="4"/>
  <c r="W15" i="4"/>
  <c r="W29" i="4"/>
  <c r="W17" i="4"/>
  <c r="W23" i="4"/>
  <c r="W22" i="4"/>
  <c r="W9" i="4"/>
  <c r="W2" i="4"/>
  <c r="W26" i="4"/>
  <c r="I10" i="4"/>
  <c r="I27" i="4"/>
  <c r="I4" i="4"/>
  <c r="I35" i="4"/>
  <c r="I28" i="4"/>
  <c r="I30" i="4"/>
  <c r="I5" i="4"/>
  <c r="I18" i="4"/>
  <c r="I3" i="4"/>
  <c r="I6" i="4"/>
  <c r="I7" i="4"/>
  <c r="I16" i="4"/>
  <c r="I33" i="4"/>
  <c r="I13" i="4"/>
  <c r="I14" i="4"/>
  <c r="I32" i="4"/>
  <c r="I20" i="4"/>
  <c r="I21" i="4"/>
  <c r="I31" i="4"/>
  <c r="I8" i="4"/>
  <c r="I24" i="4"/>
  <c r="I11" i="4"/>
  <c r="I19" i="4"/>
  <c r="I25" i="4"/>
  <c r="I34" i="4"/>
  <c r="I12" i="4"/>
  <c r="I15" i="4"/>
  <c r="I29" i="4"/>
  <c r="I17" i="4"/>
  <c r="I23" i="4"/>
  <c r="I22" i="4"/>
  <c r="I9" i="4"/>
  <c r="I2" i="4"/>
  <c r="I26" i="4"/>
  <c r="J10" i="4"/>
  <c r="F10" i="4" s="1"/>
  <c r="J27" i="4"/>
  <c r="F27" i="4" s="1"/>
  <c r="J4" i="4"/>
  <c r="F4" i="4" s="1"/>
  <c r="J35" i="4"/>
  <c r="F35" i="4" s="1"/>
  <c r="J28" i="4"/>
  <c r="F28" i="4" s="1"/>
  <c r="J30" i="4"/>
  <c r="F30" i="4" s="1"/>
  <c r="J5" i="4"/>
  <c r="F5" i="4" s="1"/>
  <c r="J18" i="4"/>
  <c r="F18" i="4" s="1"/>
  <c r="J3" i="4"/>
  <c r="F3" i="4" s="1"/>
  <c r="J6" i="4"/>
  <c r="F6" i="4" s="1"/>
  <c r="J7" i="4"/>
  <c r="F7" i="4" s="1"/>
  <c r="J16" i="4"/>
  <c r="F16" i="4" s="1"/>
  <c r="J33" i="4"/>
  <c r="F33" i="4" s="1"/>
  <c r="J13" i="4"/>
  <c r="F13" i="4" s="1"/>
  <c r="J14" i="4"/>
  <c r="F14" i="4" s="1"/>
  <c r="J32" i="4"/>
  <c r="F32" i="4" s="1"/>
  <c r="J20" i="4"/>
  <c r="F20" i="4" s="1"/>
  <c r="J21" i="4"/>
  <c r="F21" i="4" s="1"/>
  <c r="J31" i="4"/>
  <c r="F31" i="4" s="1"/>
  <c r="J8" i="4"/>
  <c r="F8" i="4" s="1"/>
  <c r="J24" i="4"/>
  <c r="F24" i="4" s="1"/>
  <c r="J11" i="4"/>
  <c r="F11" i="4" s="1"/>
  <c r="J19" i="4"/>
  <c r="F19" i="4" s="1"/>
  <c r="J25" i="4"/>
  <c r="F25" i="4" s="1"/>
  <c r="J34" i="4"/>
  <c r="F34" i="4" s="1"/>
  <c r="J12" i="4"/>
  <c r="F12" i="4" s="1"/>
  <c r="J15" i="4"/>
  <c r="F15" i="4" s="1"/>
  <c r="J29" i="4"/>
  <c r="F29" i="4" s="1"/>
  <c r="J17" i="4"/>
  <c r="F17" i="4" s="1"/>
  <c r="J23" i="4"/>
  <c r="F23" i="4" s="1"/>
  <c r="J22" i="4"/>
  <c r="F22" i="4" s="1"/>
  <c r="J9" i="4"/>
  <c r="F9" i="4" s="1"/>
  <c r="J2" i="4"/>
  <c r="J26" i="4"/>
  <c r="F26" i="4" s="1"/>
  <c r="H10" i="4"/>
  <c r="H27" i="4"/>
  <c r="H4" i="4"/>
  <c r="H28" i="4"/>
  <c r="H30" i="4"/>
  <c r="H5" i="4"/>
  <c r="H18" i="4"/>
  <c r="H3" i="4"/>
  <c r="H6" i="4"/>
  <c r="H7" i="4"/>
  <c r="H33" i="4"/>
  <c r="H13" i="4"/>
  <c r="H14" i="4"/>
  <c r="H32" i="4"/>
  <c r="H20" i="4"/>
  <c r="H21" i="4"/>
  <c r="H31" i="4"/>
  <c r="H24" i="4"/>
  <c r="H11" i="4"/>
  <c r="H19" i="4"/>
  <c r="H25" i="4"/>
  <c r="H34" i="4"/>
  <c r="H12" i="4"/>
  <c r="H15" i="4"/>
  <c r="H17" i="4"/>
  <c r="H23" i="4"/>
  <c r="H22" i="4"/>
  <c r="H9" i="4"/>
  <c r="H2" i="4"/>
  <c r="H26" i="4"/>
  <c r="G10" i="4"/>
  <c r="G4" i="4"/>
  <c r="G35" i="4"/>
  <c r="G28" i="4"/>
  <c r="G30" i="4"/>
  <c r="G5" i="4"/>
  <c r="G18" i="4"/>
  <c r="G3" i="4"/>
  <c r="G7" i="4"/>
  <c r="G16" i="4"/>
  <c r="G33" i="4"/>
  <c r="G13" i="4"/>
  <c r="G14" i="4"/>
  <c r="G32" i="4"/>
  <c r="G20" i="4"/>
  <c r="G31" i="4"/>
  <c r="G8" i="4"/>
  <c r="G24" i="4"/>
  <c r="G11" i="4"/>
  <c r="G19" i="4"/>
  <c r="G25" i="4"/>
  <c r="G34" i="4"/>
  <c r="G15" i="4"/>
  <c r="G29" i="4"/>
  <c r="G17" i="4"/>
  <c r="G23" i="4"/>
  <c r="G22" i="4"/>
  <c r="G9" i="4"/>
  <c r="G2" i="4"/>
  <c r="C6" i="6" l="1"/>
  <c r="C4" i="6"/>
  <c r="C5" i="6"/>
  <c r="U9" i="6"/>
  <c r="W9" i="6" s="1"/>
  <c r="U27" i="6"/>
  <c r="U37" i="6"/>
  <c r="U12" i="6"/>
  <c r="W12" i="6" s="1"/>
  <c r="U28" i="6"/>
  <c r="U3" i="6"/>
  <c r="F2" i="4"/>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<sst xmlns="http://schemas.openxmlformats.org/spreadsheetml/2006/main" count="760" uniqueCount="290">
  <si>
    <t>53A002</t>
  </si>
  <si>
    <t>53A050</t>
  </si>
  <si>
    <t>GRANITE REHABILITATION AND WELLNESS</t>
  </si>
  <si>
    <t>SUBLETTE CENTER</t>
  </si>
  <si>
    <t>BONNIE BLUEJACKET MEMORIAL NURSING HOME</t>
  </si>
  <si>
    <t>WYOMING RETIREMENT CENTER</t>
  </si>
  <si>
    <t>THE LEGACY LIVING AND REHABILITATION CENTER</t>
  </si>
  <si>
    <t>WESTON COUNTY HEALTH SERVICES</t>
  </si>
  <si>
    <t>CASPER MOUNTAIN REHABILITATION AND CARE CENTER</t>
  </si>
  <si>
    <t>POLARIS REHABILITATION AND CARE CENTER</t>
  </si>
  <si>
    <t>BIG HORN REHABILITATION AND CARE CENTER</t>
  </si>
  <si>
    <t>CODY REGIONAL HEALTH LONG TERM CARE CENTER</t>
  </si>
  <si>
    <t>CROOK COUNTY MEDICAL SERVICES DISTRICT LTC</t>
  </si>
  <si>
    <t>NEW HORIZONS CARE CENTER</t>
  </si>
  <si>
    <t>WIND RIVER REHABILITATON AND WELLNESS</t>
  </si>
  <si>
    <t>LIFE CARE CENTER OF CHEYENNE</t>
  </si>
  <si>
    <t>MISSION AT CASTLE ROCK REHABILITATION CENTER</t>
  </si>
  <si>
    <t>WESTWARD HEIGHTS CARE CENTER</t>
  </si>
  <si>
    <t>RAWLINS REHABILITATION AND WELLNESS</t>
  </si>
  <si>
    <t>ROCKY MOUNTAIN CARE - EVANSTON</t>
  </si>
  <si>
    <t>WESTVIEW HEALTH CARE CENTER</t>
  </si>
  <si>
    <t>DOUGLAS CARE CENTER LLC</t>
  </si>
  <si>
    <t>SHEPHERD OF THE VALLEY REHABILITATION AND WELLNESS</t>
  </si>
  <si>
    <t>LARAMIE CARE CENTER</t>
  </si>
  <si>
    <t>POWELL VALLEY CARE CENTER</t>
  </si>
  <si>
    <t>ST JOHN'S HEALTH SAGE LIVING</t>
  </si>
  <si>
    <t>WORLAND HEALTHCARE AND REHABILITATION CENTER</t>
  </si>
  <si>
    <t>LIFE CARE CENTER OF CASPER</t>
  </si>
  <si>
    <t>MORNING STAR CARE CENTER</t>
  </si>
  <si>
    <t>THERMOPOLIS REHABILITATION AND WELLNESS</t>
  </si>
  <si>
    <t>PLATTE COUNTY LEGACY HOME</t>
  </si>
  <si>
    <t>SARATOGA CARE CENTER LLC</t>
  </si>
  <si>
    <t>SAGE VIEW CARE CENTER</t>
  </si>
  <si>
    <t>GOSHEN HEALTHCARE COMMUNITY</t>
  </si>
  <si>
    <t>AMIE HOLT CARE CENTER</t>
  </si>
  <si>
    <t>STAR VALLEY CARE CENTER</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</si>
  <si>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</si>
  <si>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</si>
  <si>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</si>
  <si>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</si>
  <si>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</si>
  <si>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</si>
  <si>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</si>
  <si>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</si>
  <si>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</si>
  <si>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</si>
  <si>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</si>
  <si>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</si>
  <si>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</si>
  <si>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</si>
  <si>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</si>
  <si>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</si>
  <si>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</si>
  <si>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</si>
  <si>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</si>
  <si>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</si>
  <si>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</si>
  <si>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</si>
  <si>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</si>
  <si>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</si>
  <si>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</si>
  <si>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</si>
  <si>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</si>
  <si>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</si>
  <si>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</si>
  <si>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</si>
  <si>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</si>
  <si>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</si>
  <si>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</si>
  <si>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</si>
  <si>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</si>
  <si>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</si>
  <si>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</si>
  <si>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</si>
  <si>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</si>
  <si>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</si>
  <si>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</si>
  <si>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</si>
  <si>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</si>
  <si>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</si>
  <si>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</si>
  <si>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</si>
  <si>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</si>
  <si>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</si>
  <si>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</si>
  <si>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</si>
  <si>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</si>
  <si>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Johnson</t>
  </si>
  <si>
    <t>Lincoln</t>
  </si>
  <si>
    <t>Fremont</t>
  </si>
  <si>
    <t>Sheridan</t>
  </si>
  <si>
    <t>Campbell</t>
  </si>
  <si>
    <t>Platte</t>
  </si>
  <si>
    <t>Park</t>
  </si>
  <si>
    <t>Carbon</t>
  </si>
  <si>
    <t>Big Horn</t>
  </si>
  <si>
    <t>Albany</t>
  </si>
  <si>
    <t>Crook</t>
  </si>
  <si>
    <t>Laramie</t>
  </si>
  <si>
    <t>Sublette</t>
  </si>
  <si>
    <t>Weston</t>
  </si>
  <si>
    <t>Natrona</t>
  </si>
  <si>
    <t>Sweetwater</t>
  </si>
  <si>
    <t>Uinta</t>
  </si>
  <si>
    <t>Converse</t>
  </si>
  <si>
    <t>Teton</t>
  </si>
  <si>
    <t>Washakie</t>
  </si>
  <si>
    <t>Hot Springs</t>
  </si>
  <si>
    <t>Goshen</t>
  </si>
  <si>
    <t>JACKSON</t>
  </si>
  <si>
    <t>SHERIDAN</t>
  </si>
  <si>
    <t>DOUGLAS</t>
  </si>
  <si>
    <t>SARATOGA</t>
  </si>
  <si>
    <t>TORRINGTON</t>
  </si>
  <si>
    <t>WHEATLAND</t>
  </si>
  <si>
    <t>EVANSTON</t>
  </si>
  <si>
    <t>BUFFALO</t>
  </si>
  <si>
    <t>RIVERTON</t>
  </si>
  <si>
    <t>CHEYENNE</t>
  </si>
  <si>
    <t>PINEDALE</t>
  </si>
  <si>
    <t>BASIN</t>
  </si>
  <si>
    <t>GILLETTE</t>
  </si>
  <si>
    <t>NEWCASTLE</t>
  </si>
  <si>
    <t>CASPER</t>
  </si>
  <si>
    <t>CODY</t>
  </si>
  <si>
    <t>SUNDANCE</t>
  </si>
  <si>
    <t>LOVELL</t>
  </si>
  <si>
    <t>GREEN RIVER</t>
  </si>
  <si>
    <t>LANDER</t>
  </si>
  <si>
    <t>RAWLINS</t>
  </si>
  <si>
    <t>LARAMIE</t>
  </si>
  <si>
    <t>POWELL</t>
  </si>
  <si>
    <t>WORLAND</t>
  </si>
  <si>
    <t>FORT WASHAKIE</t>
  </si>
  <si>
    <t>THERMOPOLIS</t>
  </si>
  <si>
    <t>ROCK SPRINGS</t>
  </si>
  <si>
    <t>AFTON</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</si>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</sst>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35" totalsRowShown="0" headerRowDxfId="131">
  <autoFilter ref="A1:AG35" xr:uid="{F6C3CB19-CE12-4B14-8BE9-BE2DA56924F3}"/>
  <sortState xmlns:xlrd2="http://schemas.microsoft.com/office/spreadsheetml/2017/richdata2" ref="A2:AG35">
    <sortCondition ref="A1:A35"/>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35" totalsRowShown="0" headerRowDxfId="102">
  <autoFilter ref="A1:AN35" xr:uid="{F6C3CB19-CE12-4B14-8BE9-BE2DA56924F3}"/>
  <sortState xmlns:xlrd2="http://schemas.microsoft.com/office/spreadsheetml/2017/richdata2" ref="A2:AN35">
    <sortCondition ref="A1:A35"/>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35" totalsRowShown="0" headerRowDxfId="67">
  <autoFilter ref="A1:AI35"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26"/>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137</v>
      </c>
      <c r="B1" s="2" t="s">
        <v>139</v>
      </c>
      <c r="C1" s="2" t="s">
        <v>140</v>
      </c>
      <c r="D1" s="2" t="s">
        <v>141</v>
      </c>
      <c r="E1" s="2" t="s">
        <v>142</v>
      </c>
      <c r="F1" s="2" t="s">
        <v>143</v>
      </c>
      <c r="G1" s="2" t="s">
        <v>144</v>
      </c>
      <c r="H1" s="2" t="s">
        <v>145</v>
      </c>
      <c r="I1" s="2" t="s">
        <v>146</v>
      </c>
      <c r="J1" s="2" t="s">
        <v>147</v>
      </c>
      <c r="K1" s="2" t="s">
        <v>148</v>
      </c>
      <c r="L1" s="2" t="s">
        <v>149</v>
      </c>
      <c r="M1" s="2" t="s">
        <v>150</v>
      </c>
      <c r="N1" s="2" t="s">
        <v>151</v>
      </c>
      <c r="O1" s="2" t="s">
        <v>152</v>
      </c>
      <c r="P1" s="2" t="s">
        <v>153</v>
      </c>
      <c r="Q1" s="2" t="s">
        <v>154</v>
      </c>
      <c r="R1" s="2" t="s">
        <v>155</v>
      </c>
      <c r="S1" s="2" t="s">
        <v>156</v>
      </c>
      <c r="T1" s="2" t="s">
        <v>157</v>
      </c>
      <c r="U1" s="2" t="s">
        <v>158</v>
      </c>
      <c r="V1" s="2" t="s">
        <v>159</v>
      </c>
      <c r="W1" s="2" t="s">
        <v>160</v>
      </c>
      <c r="X1" s="2" t="s">
        <v>161</v>
      </c>
      <c r="Y1" s="2" t="s">
        <v>162</v>
      </c>
      <c r="Z1" s="2" t="s">
        <v>163</v>
      </c>
      <c r="AA1" s="2" t="s">
        <v>164</v>
      </c>
      <c r="AB1" s="2" t="s">
        <v>165</v>
      </c>
      <c r="AC1" s="2" t="s">
        <v>166</v>
      </c>
      <c r="AD1" s="2" t="s">
        <v>167</v>
      </c>
      <c r="AE1" s="2" t="s">
        <v>168</v>
      </c>
      <c r="AF1" s="2" t="s">
        <v>169</v>
      </c>
      <c r="AG1" s="3" t="s">
        <v>170</v>
      </c>
    </row>
    <row r="2" spans="1:34" x14ac:dyDescent="0.25">
      <c r="A2" t="s">
        <v>86</v>
      </c>
      <c r="B2" t="s">
        <v>34</v>
      </c>
      <c r="C2" t="s">
        <v>116</v>
      </c>
      <c r="D2" t="s">
        <v>87</v>
      </c>
      <c r="E2" s="4">
        <v>36.815217391304351</v>
      </c>
      <c r="F2" s="4">
        <f>Nurse[[#This Row],[Total Nurse Staff Hours]]/Nurse[[#This Row],[MDS Census]]</f>
        <v>4.8204605845881314</v>
      </c>
      <c r="G2" s="4">
        <f>Nurse[[#This Row],[Total Direct Care Staff Hours]]/Nurse[[#This Row],[MDS Census]]</f>
        <v>4.5294065544729847</v>
      </c>
      <c r="H2" s="4">
        <f>Nurse[[#This Row],[Total RN Hours (w/ Admin, DON)]]/Nurse[[#This Row],[MDS Census]]</f>
        <v>0.80448774726896932</v>
      </c>
      <c r="I2" s="4">
        <f>Nurse[[#This Row],[RN Hours (excl. Admin, DON)]]/Nurse[[#This Row],[MDS Census]]</f>
        <v>0.5484794803661055</v>
      </c>
      <c r="J2" s="4">
        <f>SUM(Nurse[[#This Row],[RN Hours (excl. Admin, DON)]],Nurse[[#This Row],[RN Admin Hours]],Nurse[[#This Row],[RN DON Hours]],Nurse[[#This Row],[LPN Hours (excl. Admin)]],Nurse[[#This Row],[LPN Admin Hours]],Nurse[[#This Row],[CNA Hours]],Nurse[[#This Row],[NA TR Hours]],Nurse[[#This Row],[Med Aide/Tech Hours]])</f>
        <v>177.46630434782611</v>
      </c>
      <c r="K2" s="4">
        <f>SUM(Nurse[[#This Row],[RN Hours (excl. Admin, DON)]],Nurse[[#This Row],[LPN Hours (excl. Admin)]],Nurse[[#This Row],[CNA Hours]],Nurse[[#This Row],[NA TR Hours]],Nurse[[#This Row],[Med Aide/Tech Hours]])</f>
        <v>166.75108695652176</v>
      </c>
      <c r="L2" s="4">
        <f>SUM(Nurse[[#This Row],[RN Hours (excl. Admin, DON)]],Nurse[[#This Row],[RN Admin Hours]],Nurse[[#This Row],[RN DON Hours]])</f>
        <v>29.617391304347819</v>
      </c>
      <c r="M2" s="4">
        <v>20.192391304347819</v>
      </c>
      <c r="N2" s="4">
        <v>4.3815217391304335</v>
      </c>
      <c r="O2" s="4">
        <v>5.0434782608695654</v>
      </c>
      <c r="P2" s="4">
        <f>SUM(Nurse[[#This Row],[LPN Hours (excl. Admin)]],Nurse[[#This Row],[LPN Admin Hours]])</f>
        <v>30.227173913043472</v>
      </c>
      <c r="Q2" s="4">
        <v>28.936956521739123</v>
      </c>
      <c r="R2" s="4">
        <v>1.2902173913043478</v>
      </c>
      <c r="S2" s="4">
        <f>SUM(Nurse[[#This Row],[CNA Hours]],Nurse[[#This Row],[NA TR Hours]],Nurse[[#This Row],[Med Aide/Tech Hours]])</f>
        <v>117.62173913043479</v>
      </c>
      <c r="T2" s="4">
        <v>84.168478260869577</v>
      </c>
      <c r="U2" s="4">
        <v>21.239130434782613</v>
      </c>
      <c r="V2" s="4">
        <v>12.214130434782609</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 s="4">
        <v>0</v>
      </c>
      <c r="Y2" s="4">
        <v>0</v>
      </c>
      <c r="Z2" s="4">
        <v>0</v>
      </c>
      <c r="AA2" s="4">
        <v>0</v>
      </c>
      <c r="AB2" s="4">
        <v>0</v>
      </c>
      <c r="AC2" s="4">
        <v>0</v>
      </c>
      <c r="AD2" s="4">
        <v>0</v>
      </c>
      <c r="AE2" s="4">
        <v>0</v>
      </c>
      <c r="AF2" t="s">
        <v>0</v>
      </c>
      <c r="AG2" s="1">
        <v>8</v>
      </c>
      <c r="AH2"/>
    </row>
    <row r="3" spans="1:34" x14ac:dyDescent="0.25">
      <c r="A3" t="s">
        <v>86</v>
      </c>
      <c r="B3" t="s">
        <v>10</v>
      </c>
      <c r="C3" t="s">
        <v>110</v>
      </c>
      <c r="D3" t="s">
        <v>90</v>
      </c>
      <c r="E3" s="4">
        <v>73.304347826086953</v>
      </c>
      <c r="F3" s="4">
        <f>Nurse[[#This Row],[Total Nurse Staff Hours]]/Nurse[[#This Row],[MDS Census]]</f>
        <v>3.1909549228944245</v>
      </c>
      <c r="G3" s="4">
        <f>Nurse[[#This Row],[Total Direct Care Staff Hours]]/Nurse[[#This Row],[MDS Census]]</f>
        <v>2.9181198102016608</v>
      </c>
      <c r="H3" s="4">
        <f>Nurse[[#This Row],[Total RN Hours (w/ Admin, DON)]]/Nurse[[#This Row],[MDS Census]]</f>
        <v>1.0873057532621588</v>
      </c>
      <c r="I3" s="4">
        <f>Nurse[[#This Row],[RN Hours (excl. Admin, DON)]]/Nurse[[#This Row],[MDS Census]]</f>
        <v>0.814470640569395</v>
      </c>
      <c r="J3" s="4">
        <f>SUM(Nurse[[#This Row],[RN Hours (excl. Admin, DON)]],Nurse[[#This Row],[RN Admin Hours]],Nurse[[#This Row],[RN DON Hours]],Nurse[[#This Row],[LPN Hours (excl. Admin)]],Nurse[[#This Row],[LPN Admin Hours]],Nurse[[#This Row],[CNA Hours]],Nurse[[#This Row],[NA TR Hours]],Nurse[[#This Row],[Med Aide/Tech Hours]])</f>
        <v>233.91086956521738</v>
      </c>
      <c r="K3" s="4">
        <f>SUM(Nurse[[#This Row],[RN Hours (excl. Admin, DON)]],Nurse[[#This Row],[LPN Hours (excl. Admin)]],Nurse[[#This Row],[CNA Hours]],Nurse[[#This Row],[NA TR Hours]],Nurse[[#This Row],[Med Aide/Tech Hours]])</f>
        <v>213.91086956521738</v>
      </c>
      <c r="L3" s="4">
        <f>SUM(Nurse[[#This Row],[RN Hours (excl. Admin, DON)]],Nurse[[#This Row],[RN Admin Hours]],Nurse[[#This Row],[RN DON Hours]])</f>
        <v>79.704239130434772</v>
      </c>
      <c r="M3" s="4">
        <v>59.704239130434779</v>
      </c>
      <c r="N3" s="4">
        <v>14.956521739130435</v>
      </c>
      <c r="O3" s="4">
        <v>5.0434782608695654</v>
      </c>
      <c r="P3" s="4">
        <f>SUM(Nurse[[#This Row],[LPN Hours (excl. Admin)]],Nurse[[#This Row],[LPN Admin Hours]])</f>
        <v>33.945108695652173</v>
      </c>
      <c r="Q3" s="4">
        <v>33.945108695652173</v>
      </c>
      <c r="R3" s="4">
        <v>0</v>
      </c>
      <c r="S3" s="4">
        <f>SUM(Nurse[[#This Row],[CNA Hours]],Nurse[[#This Row],[NA TR Hours]],Nurse[[#This Row],[Med Aide/Tech Hours]])</f>
        <v>120.26152173913044</v>
      </c>
      <c r="T3" s="4">
        <v>100.36402173913044</v>
      </c>
      <c r="U3" s="4">
        <v>19.897500000000001</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2.5706521739130435</v>
      </c>
      <c r="X3" s="4">
        <v>0</v>
      </c>
      <c r="Y3" s="4">
        <v>0</v>
      </c>
      <c r="Z3" s="4">
        <v>0</v>
      </c>
      <c r="AA3" s="4">
        <v>0</v>
      </c>
      <c r="AB3" s="4">
        <v>0</v>
      </c>
      <c r="AC3" s="4">
        <v>2.5706521739130435</v>
      </c>
      <c r="AD3" s="4">
        <v>0</v>
      </c>
      <c r="AE3" s="4">
        <v>0</v>
      </c>
      <c r="AF3" s="1">
        <v>535026</v>
      </c>
      <c r="AG3" s="1">
        <v>8</v>
      </c>
      <c r="AH3"/>
    </row>
    <row r="4" spans="1:34" x14ac:dyDescent="0.25">
      <c r="A4" t="s">
        <v>86</v>
      </c>
      <c r="B4" t="s">
        <v>4</v>
      </c>
      <c r="C4" t="s">
        <v>120</v>
      </c>
      <c r="D4" t="s">
        <v>95</v>
      </c>
      <c r="E4" s="4">
        <v>25.934782608695652</v>
      </c>
      <c r="F4" s="4">
        <f>Nurse[[#This Row],[Total Nurse Staff Hours]]/Nurse[[#This Row],[MDS Census]]</f>
        <v>2.8393126571668059</v>
      </c>
      <c r="G4" s="4">
        <f>Nurse[[#This Row],[Total Direct Care Staff Hours]]/Nurse[[#This Row],[MDS Census]]</f>
        <v>2.6871751886001674</v>
      </c>
      <c r="H4" s="4">
        <f>Nurse[[#This Row],[Total RN Hours (w/ Admin, DON)]]/Nurse[[#This Row],[MDS Census]]</f>
        <v>0.56831517183570823</v>
      </c>
      <c r="I4" s="4">
        <f>Nurse[[#This Row],[RN Hours (excl. Admin, DON)]]/Nurse[[#This Row],[MDS Census]]</f>
        <v>0.41617770326906955</v>
      </c>
      <c r="J4" s="4">
        <f>SUM(Nurse[[#This Row],[RN Hours (excl. Admin, DON)]],Nurse[[#This Row],[RN Admin Hours]],Nurse[[#This Row],[RN DON Hours]],Nurse[[#This Row],[LPN Hours (excl. Admin)]],Nurse[[#This Row],[LPN Admin Hours]],Nurse[[#This Row],[CNA Hours]],Nurse[[#This Row],[NA TR Hours]],Nurse[[#This Row],[Med Aide/Tech Hours]])</f>
        <v>73.636956521739123</v>
      </c>
      <c r="K4" s="4">
        <f>SUM(Nurse[[#This Row],[RN Hours (excl. Admin, DON)]],Nurse[[#This Row],[LPN Hours (excl. Admin)]],Nurse[[#This Row],[CNA Hours]],Nurse[[#This Row],[NA TR Hours]],Nurse[[#This Row],[Med Aide/Tech Hours]])</f>
        <v>69.691304347826076</v>
      </c>
      <c r="L4" s="4">
        <f>SUM(Nurse[[#This Row],[RN Hours (excl. Admin, DON)]],Nurse[[#This Row],[RN Admin Hours]],Nurse[[#This Row],[RN DON Hours]])</f>
        <v>14.739130434782608</v>
      </c>
      <c r="M4" s="4">
        <v>10.793478260869565</v>
      </c>
      <c r="N4" s="4">
        <v>3.9456521739130435</v>
      </c>
      <c r="O4" s="4">
        <v>0</v>
      </c>
      <c r="P4" s="4">
        <f>SUM(Nurse[[#This Row],[LPN Hours (excl. Admin)]],Nurse[[#This Row],[LPN Admin Hours]])</f>
        <v>10.799999999999999</v>
      </c>
      <c r="Q4" s="4">
        <v>10.799999999999999</v>
      </c>
      <c r="R4" s="4">
        <v>0</v>
      </c>
      <c r="S4" s="4">
        <f>SUM(Nurse[[#This Row],[CNA Hours]],Nurse[[#This Row],[NA TR Hours]],Nurse[[#This Row],[Med Aide/Tech Hours]])</f>
        <v>48.097826086956516</v>
      </c>
      <c r="T4" s="4">
        <v>47.054347826086953</v>
      </c>
      <c r="U4" s="4">
        <v>1.0434782608695652</v>
      </c>
      <c r="V4" s="4">
        <v>0</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 s="4">
        <v>0</v>
      </c>
      <c r="Y4" s="4">
        <v>0</v>
      </c>
      <c r="Z4" s="4">
        <v>0</v>
      </c>
      <c r="AA4" s="4">
        <v>0</v>
      </c>
      <c r="AB4" s="4">
        <v>0</v>
      </c>
      <c r="AC4" s="4">
        <v>0</v>
      </c>
      <c r="AD4" s="4">
        <v>0</v>
      </c>
      <c r="AE4" s="4">
        <v>0</v>
      </c>
      <c r="AF4" s="1">
        <v>535019</v>
      </c>
      <c r="AG4" s="1">
        <v>8</v>
      </c>
      <c r="AH4"/>
    </row>
    <row r="5" spans="1:34" x14ac:dyDescent="0.25">
      <c r="A5" t="s">
        <v>86</v>
      </c>
      <c r="B5" t="s">
        <v>8</v>
      </c>
      <c r="C5" t="s">
        <v>123</v>
      </c>
      <c r="D5" t="s">
        <v>101</v>
      </c>
      <c r="E5" s="4">
        <v>89.923913043478265</v>
      </c>
      <c r="F5" s="4">
        <f>Nurse[[#This Row],[Total Nurse Staff Hours]]/Nurse[[#This Row],[MDS Census]]</f>
        <v>3.6909452435633976</v>
      </c>
      <c r="G5" s="4">
        <f>Nurse[[#This Row],[Total Direct Care Staff Hours]]/Nurse[[#This Row],[MDS Census]]</f>
        <v>3.4197630847334697</v>
      </c>
      <c r="H5" s="4">
        <f>Nurse[[#This Row],[Total RN Hours (w/ Admin, DON)]]/Nurse[[#This Row],[MDS Census]]</f>
        <v>0.71960594705669034</v>
      </c>
      <c r="I5" s="4">
        <f>Nurse[[#This Row],[RN Hours (excl. Admin, DON)]]/Nurse[[#This Row],[MDS Census]]</f>
        <v>0.52644747975341466</v>
      </c>
      <c r="J5" s="4">
        <f>SUM(Nurse[[#This Row],[RN Hours (excl. Admin, DON)]],Nurse[[#This Row],[RN Admin Hours]],Nurse[[#This Row],[RN DON Hours]],Nurse[[#This Row],[LPN Hours (excl. Admin)]],Nurse[[#This Row],[LPN Admin Hours]],Nurse[[#This Row],[CNA Hours]],Nurse[[#This Row],[NA TR Hours]],Nurse[[#This Row],[Med Aide/Tech Hours]])</f>
        <v>331.90423913043469</v>
      </c>
      <c r="K5" s="4">
        <f>SUM(Nurse[[#This Row],[RN Hours (excl. Admin, DON)]],Nurse[[#This Row],[LPN Hours (excl. Admin)]],Nurse[[#This Row],[CNA Hours]],Nurse[[#This Row],[NA TR Hours]],Nurse[[#This Row],[Med Aide/Tech Hours]])</f>
        <v>307.51847826086953</v>
      </c>
      <c r="L5" s="4">
        <f>SUM(Nurse[[#This Row],[RN Hours (excl. Admin, DON)]],Nurse[[#This Row],[RN Admin Hours]],Nurse[[#This Row],[RN DON Hours]])</f>
        <v>64.709782608695647</v>
      </c>
      <c r="M5" s="4">
        <v>47.340217391304343</v>
      </c>
      <c r="N5" s="4">
        <v>14.586956521739131</v>
      </c>
      <c r="O5" s="4">
        <v>2.7826086956521738</v>
      </c>
      <c r="P5" s="4">
        <f>SUM(Nurse[[#This Row],[LPN Hours (excl. Admin)]],Nurse[[#This Row],[LPN Admin Hours]])</f>
        <v>56.868478260869566</v>
      </c>
      <c r="Q5" s="4">
        <v>49.852282608695653</v>
      </c>
      <c r="R5" s="4">
        <v>7.0161956521739128</v>
      </c>
      <c r="S5" s="4">
        <f>SUM(Nurse[[#This Row],[CNA Hours]],Nurse[[#This Row],[NA TR Hours]],Nurse[[#This Row],[Med Aide/Tech Hours]])</f>
        <v>210.3259782608695</v>
      </c>
      <c r="T5" s="4">
        <v>181.38467391304343</v>
      </c>
      <c r="U5" s="4">
        <v>13.383152173913043</v>
      </c>
      <c r="V5" s="4">
        <v>15.558152173913042</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 s="4">
        <v>0</v>
      </c>
      <c r="Y5" s="4">
        <v>0</v>
      </c>
      <c r="Z5" s="4">
        <v>0</v>
      </c>
      <c r="AA5" s="4">
        <v>0</v>
      </c>
      <c r="AB5" s="4">
        <v>0</v>
      </c>
      <c r="AC5" s="4">
        <v>0</v>
      </c>
      <c r="AD5" s="4">
        <v>0</v>
      </c>
      <c r="AE5" s="4">
        <v>0</v>
      </c>
      <c r="AF5" s="1">
        <v>535024</v>
      </c>
      <c r="AG5" s="1">
        <v>8</v>
      </c>
      <c r="AH5"/>
    </row>
    <row r="6" spans="1:34" x14ac:dyDescent="0.25">
      <c r="A6" t="s">
        <v>86</v>
      </c>
      <c r="B6" t="s">
        <v>11</v>
      </c>
      <c r="C6" t="s">
        <v>124</v>
      </c>
      <c r="D6" t="s">
        <v>93</v>
      </c>
      <c r="E6" s="4">
        <v>52.978260869565219</v>
      </c>
      <c r="F6" s="4">
        <f>Nurse[[#This Row],[Total Nurse Staff Hours]]/Nurse[[#This Row],[MDS Census]]</f>
        <v>3.8269901518260152</v>
      </c>
      <c r="G6" s="4">
        <f>Nurse[[#This Row],[Total Direct Care Staff Hours]]/Nurse[[#This Row],[MDS Census]]</f>
        <v>3.3032416906032007</v>
      </c>
      <c r="H6" s="4">
        <f>Nurse[[#This Row],[Total RN Hours (w/ Admin, DON)]]/Nurse[[#This Row],[MDS Census]]</f>
        <v>0.86571604431678284</v>
      </c>
      <c r="I6" s="4">
        <f>Nurse[[#This Row],[RN Hours (excl. Admin, DON)]]/Nurse[[#This Row],[MDS Census]]</f>
        <v>0.43203734099302421</v>
      </c>
      <c r="J6" s="4">
        <f>SUM(Nurse[[#This Row],[RN Hours (excl. Admin, DON)]],Nurse[[#This Row],[RN Admin Hours]],Nurse[[#This Row],[RN DON Hours]],Nurse[[#This Row],[LPN Hours (excl. Admin)]],Nurse[[#This Row],[LPN Admin Hours]],Nurse[[#This Row],[CNA Hours]],Nurse[[#This Row],[NA TR Hours]],Nurse[[#This Row],[Med Aide/Tech Hours]])</f>
        <v>202.74728260869563</v>
      </c>
      <c r="K6" s="4">
        <f>SUM(Nurse[[#This Row],[RN Hours (excl. Admin, DON)]],Nurse[[#This Row],[LPN Hours (excl. Admin)]],Nurse[[#This Row],[CNA Hours]],Nurse[[#This Row],[NA TR Hours]],Nurse[[#This Row],[Med Aide/Tech Hours]])</f>
        <v>175</v>
      </c>
      <c r="L6" s="4">
        <f>SUM(Nurse[[#This Row],[RN Hours (excl. Admin, DON)]],Nurse[[#This Row],[RN Admin Hours]],Nurse[[#This Row],[RN DON Hours]])</f>
        <v>45.864130434782602</v>
      </c>
      <c r="M6" s="4">
        <v>22.888586956521738</v>
      </c>
      <c r="N6" s="4">
        <v>17.323369565217391</v>
      </c>
      <c r="O6" s="4">
        <v>5.6521739130434785</v>
      </c>
      <c r="P6" s="4">
        <f>SUM(Nurse[[#This Row],[LPN Hours (excl. Admin)]],Nurse[[#This Row],[LPN Admin Hours]])</f>
        <v>30.353260869565215</v>
      </c>
      <c r="Q6" s="4">
        <v>25.581521739130434</v>
      </c>
      <c r="R6" s="4">
        <v>4.7717391304347823</v>
      </c>
      <c r="S6" s="4">
        <f>SUM(Nurse[[#This Row],[CNA Hours]],Nurse[[#This Row],[NA TR Hours]],Nurse[[#This Row],[Med Aide/Tech Hours]])</f>
        <v>126.52989130434781</v>
      </c>
      <c r="T6" s="4">
        <v>118.81010869565216</v>
      </c>
      <c r="U6" s="4">
        <v>7.5947826086956525</v>
      </c>
      <c r="V6" s="4">
        <v>0.125</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40.570652173913047</v>
      </c>
      <c r="X6" s="4">
        <v>2.5</v>
      </c>
      <c r="Y6" s="4">
        <v>0</v>
      </c>
      <c r="Z6" s="4">
        <v>0</v>
      </c>
      <c r="AA6" s="4">
        <v>6.9239130434782608</v>
      </c>
      <c r="AB6" s="4">
        <v>0</v>
      </c>
      <c r="AC6" s="4">
        <v>31.146739130434781</v>
      </c>
      <c r="AD6" s="4">
        <v>0</v>
      </c>
      <c r="AE6" s="4">
        <v>0</v>
      </c>
      <c r="AF6" s="1">
        <v>535027</v>
      </c>
      <c r="AG6" s="1">
        <v>8</v>
      </c>
      <c r="AH6"/>
    </row>
    <row r="7" spans="1:34" x14ac:dyDescent="0.25">
      <c r="A7" t="s">
        <v>86</v>
      </c>
      <c r="B7" t="s">
        <v>12</v>
      </c>
      <c r="C7" t="s">
        <v>125</v>
      </c>
      <c r="D7" t="s">
        <v>97</v>
      </c>
      <c r="E7" s="4">
        <v>23.608695652173914</v>
      </c>
      <c r="F7" s="4">
        <f>Nurse[[#This Row],[Total Nurse Staff Hours]]/Nurse[[#This Row],[MDS Census]]</f>
        <v>5.2169106813996313</v>
      </c>
      <c r="G7" s="4">
        <f>Nurse[[#This Row],[Total Direct Care Staff Hours]]/Nurse[[#This Row],[MDS Census]]</f>
        <v>4.9867081031307547</v>
      </c>
      <c r="H7" s="4">
        <f>Nurse[[#This Row],[Total RN Hours (w/ Admin, DON)]]/Nurse[[#This Row],[MDS Census]]</f>
        <v>0.80099447513812128</v>
      </c>
      <c r="I7" s="4">
        <f>Nurse[[#This Row],[RN Hours (excl. Admin, DON)]]/Nurse[[#This Row],[MDS Census]]</f>
        <v>0.57079189686924459</v>
      </c>
      <c r="J7" s="4">
        <f>SUM(Nurse[[#This Row],[RN Hours (excl. Admin, DON)]],Nurse[[#This Row],[RN Admin Hours]],Nurse[[#This Row],[RN DON Hours]],Nurse[[#This Row],[LPN Hours (excl. Admin)]],Nurse[[#This Row],[LPN Admin Hours]],Nurse[[#This Row],[CNA Hours]],Nurse[[#This Row],[NA TR Hours]],Nurse[[#This Row],[Med Aide/Tech Hours]])</f>
        <v>123.16445652173913</v>
      </c>
      <c r="K7" s="4">
        <f>SUM(Nurse[[#This Row],[RN Hours (excl. Admin, DON)]],Nurse[[#This Row],[LPN Hours (excl. Admin)]],Nurse[[#This Row],[CNA Hours]],Nurse[[#This Row],[NA TR Hours]],Nurse[[#This Row],[Med Aide/Tech Hours]])</f>
        <v>117.72967391304347</v>
      </c>
      <c r="L7" s="4">
        <f>SUM(Nurse[[#This Row],[RN Hours (excl. Admin, DON)]],Nurse[[#This Row],[RN Admin Hours]],Nurse[[#This Row],[RN DON Hours]])</f>
        <v>18.910434782608689</v>
      </c>
      <c r="M7" s="4">
        <v>13.475652173913035</v>
      </c>
      <c r="N7" s="4">
        <v>0</v>
      </c>
      <c r="O7" s="4">
        <v>5.4347826086956523</v>
      </c>
      <c r="P7" s="4">
        <f>SUM(Nurse[[#This Row],[LPN Hours (excl. Admin)]],Nurse[[#This Row],[LPN Admin Hours]])</f>
        <v>15.12728260869565</v>
      </c>
      <c r="Q7" s="4">
        <v>15.12728260869565</v>
      </c>
      <c r="R7" s="4">
        <v>0</v>
      </c>
      <c r="S7" s="4">
        <f>SUM(Nurse[[#This Row],[CNA Hours]],Nurse[[#This Row],[NA TR Hours]],Nurse[[#This Row],[Med Aide/Tech Hours]])</f>
        <v>89.126739130434785</v>
      </c>
      <c r="T7" s="4">
        <v>87.541521739130431</v>
      </c>
      <c r="U7" s="4">
        <v>0</v>
      </c>
      <c r="V7" s="4">
        <v>1.5852173913043475</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535029</v>
      </c>
      <c r="AG7" s="1">
        <v>8</v>
      </c>
      <c r="AH7"/>
    </row>
    <row r="8" spans="1:34" x14ac:dyDescent="0.25">
      <c r="A8" t="s">
        <v>86</v>
      </c>
      <c r="B8" t="s">
        <v>21</v>
      </c>
      <c r="C8" t="s">
        <v>111</v>
      </c>
      <c r="D8" t="s">
        <v>104</v>
      </c>
      <c r="E8" s="4">
        <v>49.858695652173914</v>
      </c>
      <c r="F8" s="4">
        <f>Nurse[[#This Row],[Total Nurse Staff Hours]]/Nurse[[#This Row],[MDS Census]]</f>
        <v>2.4999781992587744</v>
      </c>
      <c r="G8" s="4">
        <f>Nurse[[#This Row],[Total Direct Care Staff Hours]]/Nurse[[#This Row],[MDS Census]]</f>
        <v>2.2486788750817523</v>
      </c>
      <c r="H8" s="4">
        <f>Nurse[[#This Row],[Total RN Hours (w/ Admin, DON)]]/Nurse[[#This Row],[MDS Census]]</f>
        <v>0.5338129496402878</v>
      </c>
      <c r="I8" s="4">
        <f>Nurse[[#This Row],[RN Hours (excl. Admin, DON)]]/Nurse[[#This Row],[MDS Census]]</f>
        <v>0.41587747983431439</v>
      </c>
      <c r="J8" s="4">
        <f>SUM(Nurse[[#This Row],[RN Hours (excl. Admin, DON)]],Nurse[[#This Row],[RN Admin Hours]],Nurse[[#This Row],[RN DON Hours]],Nurse[[#This Row],[LPN Hours (excl. Admin)]],Nurse[[#This Row],[LPN Admin Hours]],Nurse[[#This Row],[CNA Hours]],Nurse[[#This Row],[NA TR Hours]],Nurse[[#This Row],[Med Aide/Tech Hours]])</f>
        <v>124.64565217391302</v>
      </c>
      <c r="K8" s="4">
        <f>SUM(Nurse[[#This Row],[RN Hours (excl. Admin, DON)]],Nurse[[#This Row],[LPN Hours (excl. Admin)]],Nurse[[#This Row],[CNA Hours]],Nurse[[#This Row],[NA TR Hours]],Nurse[[#This Row],[Med Aide/Tech Hours]])</f>
        <v>112.11619565217389</v>
      </c>
      <c r="L8" s="4">
        <f>SUM(Nurse[[#This Row],[RN Hours (excl. Admin, DON)]],Nurse[[#This Row],[RN Admin Hours]],Nurse[[#This Row],[RN DON Hours]])</f>
        <v>26.615217391304352</v>
      </c>
      <c r="M8" s="4">
        <v>20.735108695652176</v>
      </c>
      <c r="N8" s="4">
        <v>5.7467391304347819</v>
      </c>
      <c r="O8" s="4">
        <v>0.13336956521739129</v>
      </c>
      <c r="P8" s="4">
        <f>SUM(Nurse[[#This Row],[LPN Hours (excl. Admin)]],Nurse[[#This Row],[LPN Admin Hours]])</f>
        <v>23.70402173913044</v>
      </c>
      <c r="Q8" s="4">
        <v>17.054673913043484</v>
      </c>
      <c r="R8" s="4">
        <v>6.6493478260869567</v>
      </c>
      <c r="S8" s="4">
        <f>SUM(Nurse[[#This Row],[CNA Hours]],Nurse[[#This Row],[NA TR Hours]],Nurse[[#This Row],[Med Aide/Tech Hours]])</f>
        <v>74.326413043478226</v>
      </c>
      <c r="T8" s="4">
        <v>53.649347826086924</v>
      </c>
      <c r="U8" s="4">
        <v>15.008586956521736</v>
      </c>
      <c r="V8" s="4">
        <v>5.6684782608695636</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 s="4">
        <v>0</v>
      </c>
      <c r="Y8" s="4">
        <v>0</v>
      </c>
      <c r="Z8" s="4">
        <v>0</v>
      </c>
      <c r="AA8" s="4">
        <v>0</v>
      </c>
      <c r="AB8" s="4">
        <v>0</v>
      </c>
      <c r="AC8" s="4">
        <v>0</v>
      </c>
      <c r="AD8" s="4">
        <v>0</v>
      </c>
      <c r="AE8" s="4">
        <v>0</v>
      </c>
      <c r="AF8" s="1">
        <v>535040</v>
      </c>
      <c r="AG8" s="1">
        <v>8</v>
      </c>
      <c r="AH8"/>
    </row>
    <row r="9" spans="1:34" x14ac:dyDescent="0.25">
      <c r="A9" t="s">
        <v>86</v>
      </c>
      <c r="B9" t="s">
        <v>33</v>
      </c>
      <c r="C9" t="s">
        <v>113</v>
      </c>
      <c r="D9" t="s">
        <v>108</v>
      </c>
      <c r="E9" s="4">
        <v>61.413043478260867</v>
      </c>
      <c r="F9" s="4">
        <f>Nurse[[#This Row],[Total Nurse Staff Hours]]/Nurse[[#This Row],[MDS Census]]</f>
        <v>3.4534424778761066</v>
      </c>
      <c r="G9" s="4">
        <f>Nurse[[#This Row],[Total Direct Care Staff Hours]]/Nurse[[#This Row],[MDS Census]]</f>
        <v>3.2462283185840715</v>
      </c>
      <c r="H9" s="4">
        <f>Nurse[[#This Row],[Total RN Hours (w/ Admin, DON)]]/Nurse[[#This Row],[MDS Census]]</f>
        <v>0.64057168141592924</v>
      </c>
      <c r="I9" s="4">
        <f>Nurse[[#This Row],[RN Hours (excl. Admin, DON)]]/Nurse[[#This Row],[MDS Census]]</f>
        <v>0.43335752212389383</v>
      </c>
      <c r="J9" s="4">
        <f>SUM(Nurse[[#This Row],[RN Hours (excl. Admin, DON)]],Nurse[[#This Row],[RN Admin Hours]],Nurse[[#This Row],[RN DON Hours]],Nurse[[#This Row],[LPN Hours (excl. Admin)]],Nurse[[#This Row],[LPN Admin Hours]],Nurse[[#This Row],[CNA Hours]],Nurse[[#This Row],[NA TR Hours]],Nurse[[#This Row],[Med Aide/Tech Hours]])</f>
        <v>212.08641304347827</v>
      </c>
      <c r="K9" s="4">
        <f>SUM(Nurse[[#This Row],[RN Hours (excl. Admin, DON)]],Nurse[[#This Row],[LPN Hours (excl. Admin)]],Nurse[[#This Row],[CNA Hours]],Nurse[[#This Row],[NA TR Hours]],Nurse[[#This Row],[Med Aide/Tech Hours]])</f>
        <v>199.36076086956524</v>
      </c>
      <c r="L9" s="4">
        <f>SUM(Nurse[[#This Row],[RN Hours (excl. Admin, DON)]],Nurse[[#This Row],[RN Admin Hours]],Nurse[[#This Row],[RN DON Hours]])</f>
        <v>39.33945652173913</v>
      </c>
      <c r="M9" s="4">
        <v>26.613804347826086</v>
      </c>
      <c r="N9" s="4">
        <v>6.1549999999999985</v>
      </c>
      <c r="O9" s="4">
        <v>6.5706521739130439</v>
      </c>
      <c r="P9" s="4">
        <f>SUM(Nurse[[#This Row],[LPN Hours (excl. Admin)]],Nurse[[#This Row],[LPN Admin Hours]])</f>
        <v>39.280652173913062</v>
      </c>
      <c r="Q9" s="4">
        <v>39.280652173913062</v>
      </c>
      <c r="R9" s="4">
        <v>0</v>
      </c>
      <c r="S9" s="4">
        <f>SUM(Nurse[[#This Row],[CNA Hours]],Nurse[[#This Row],[NA TR Hours]],Nurse[[#This Row],[Med Aide/Tech Hours]])</f>
        <v>133.46630434782608</v>
      </c>
      <c r="T9" s="4">
        <v>106.1645652173913</v>
      </c>
      <c r="U9" s="4">
        <v>14.073804347826089</v>
      </c>
      <c r="V9" s="4">
        <v>13.227934782608688</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35.736847826086951</v>
      </c>
      <c r="X9" s="4">
        <v>5.3071739130434779</v>
      </c>
      <c r="Y9" s="4">
        <v>0</v>
      </c>
      <c r="Z9" s="4">
        <v>0</v>
      </c>
      <c r="AA9" s="4">
        <v>6.6539130434782603</v>
      </c>
      <c r="AB9" s="4">
        <v>0</v>
      </c>
      <c r="AC9" s="4">
        <v>23.775760869565215</v>
      </c>
      <c r="AD9" s="4">
        <v>0</v>
      </c>
      <c r="AE9" s="4">
        <v>0</v>
      </c>
      <c r="AF9" s="1">
        <v>535057</v>
      </c>
      <c r="AG9" s="1">
        <v>8</v>
      </c>
      <c r="AH9"/>
    </row>
    <row r="10" spans="1:34" x14ac:dyDescent="0.25">
      <c r="A10" t="s">
        <v>86</v>
      </c>
      <c r="B10" t="s">
        <v>2</v>
      </c>
      <c r="C10" t="s">
        <v>118</v>
      </c>
      <c r="D10" t="s">
        <v>98</v>
      </c>
      <c r="E10" s="4">
        <v>113.76086956521739</v>
      </c>
      <c r="F10" s="4">
        <f>Nurse[[#This Row],[Total Nurse Staff Hours]]/Nurse[[#This Row],[MDS Census]]</f>
        <v>2.7111704567169879</v>
      </c>
      <c r="G10" s="4">
        <f>Nurse[[#This Row],[Total Direct Care Staff Hours]]/Nurse[[#This Row],[MDS Census]]</f>
        <v>2.5066749474488814</v>
      </c>
      <c r="H10" s="4">
        <f>Nurse[[#This Row],[Total RN Hours (w/ Admin, DON)]]/Nurse[[#This Row],[MDS Census]]</f>
        <v>0.53117236766673037</v>
      </c>
      <c r="I10" s="4">
        <f>Nurse[[#This Row],[RN Hours (excl. Admin, DON)]]/Nurse[[#This Row],[MDS Census]]</f>
        <v>0.35455283776036689</v>
      </c>
      <c r="J10" s="4">
        <f>SUM(Nurse[[#This Row],[RN Hours (excl. Admin, DON)]],Nurse[[#This Row],[RN Admin Hours]],Nurse[[#This Row],[RN DON Hours]],Nurse[[#This Row],[LPN Hours (excl. Admin)]],Nurse[[#This Row],[LPN Admin Hours]],Nurse[[#This Row],[CNA Hours]],Nurse[[#This Row],[NA TR Hours]],Nurse[[#This Row],[Med Aide/Tech Hours]])</f>
        <v>308.42510869565211</v>
      </c>
      <c r="K10" s="4">
        <f>SUM(Nurse[[#This Row],[RN Hours (excl. Admin, DON)]],Nurse[[#This Row],[LPN Hours (excl. Admin)]],Nurse[[#This Row],[CNA Hours]],Nurse[[#This Row],[NA TR Hours]],Nurse[[#This Row],[Med Aide/Tech Hours]])</f>
        <v>285.16152173913036</v>
      </c>
      <c r="L10" s="4">
        <f>SUM(Nurse[[#This Row],[RN Hours (excl. Admin, DON)]],Nurse[[#This Row],[RN Admin Hours]],Nurse[[#This Row],[RN DON Hours]])</f>
        <v>60.426630434782609</v>
      </c>
      <c r="M10" s="4">
        <v>40.334239130434781</v>
      </c>
      <c r="N10" s="4">
        <v>15.222826086956522</v>
      </c>
      <c r="O10" s="4">
        <v>4.8695652173913047</v>
      </c>
      <c r="P10" s="4">
        <f>SUM(Nurse[[#This Row],[LPN Hours (excl. Admin)]],Nurse[[#This Row],[LPN Admin Hours]])</f>
        <v>77.421195652173907</v>
      </c>
      <c r="Q10" s="4">
        <v>74.25</v>
      </c>
      <c r="R10" s="4">
        <v>3.1711956521739131</v>
      </c>
      <c r="S10" s="4">
        <f>SUM(Nurse[[#This Row],[CNA Hours]],Nurse[[#This Row],[NA TR Hours]],Nurse[[#This Row],[Med Aide/Tech Hours]])</f>
        <v>170.57728260869564</v>
      </c>
      <c r="T10" s="4">
        <v>170.27293478260867</v>
      </c>
      <c r="U10" s="4">
        <v>0</v>
      </c>
      <c r="V10" s="4">
        <v>0.30434782608695654</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7.7267391304347823</v>
      </c>
      <c r="X10" s="4">
        <v>0</v>
      </c>
      <c r="Y10" s="4">
        <v>0</v>
      </c>
      <c r="Z10" s="4">
        <v>0</v>
      </c>
      <c r="AA10" s="4">
        <v>0.33695652173913043</v>
      </c>
      <c r="AB10" s="4">
        <v>0</v>
      </c>
      <c r="AC10" s="4">
        <v>7.3897826086956515</v>
      </c>
      <c r="AD10" s="4">
        <v>0</v>
      </c>
      <c r="AE10" s="4">
        <v>0</v>
      </c>
      <c r="AF10" s="1">
        <v>535013</v>
      </c>
      <c r="AG10" s="1">
        <v>8</v>
      </c>
      <c r="AH10"/>
    </row>
    <row r="11" spans="1:34" x14ac:dyDescent="0.25">
      <c r="A11" t="s">
        <v>86</v>
      </c>
      <c r="B11" t="s">
        <v>23</v>
      </c>
      <c r="C11" t="s">
        <v>130</v>
      </c>
      <c r="D11" t="s">
        <v>96</v>
      </c>
      <c r="E11" s="4">
        <v>53.347826086956523</v>
      </c>
      <c r="F11" s="4">
        <f>Nurse[[#This Row],[Total Nurse Staff Hours]]/Nurse[[#This Row],[MDS Census]]</f>
        <v>3.7238610431947854</v>
      </c>
      <c r="G11" s="4">
        <f>Nurse[[#This Row],[Total Direct Care Staff Hours]]/Nurse[[#This Row],[MDS Census]]</f>
        <v>3.2914160554197243</v>
      </c>
      <c r="H11" s="4">
        <f>Nurse[[#This Row],[Total RN Hours (w/ Admin, DON)]]/Nurse[[#This Row],[MDS Census]]</f>
        <v>0.8393704156479217</v>
      </c>
      <c r="I11" s="4">
        <f>Nurse[[#This Row],[RN Hours (excl. Admin, DON)]]/Nurse[[#This Row],[MDS Census]]</f>
        <v>0.59571719641401788</v>
      </c>
      <c r="J11" s="4">
        <f>SUM(Nurse[[#This Row],[RN Hours (excl. Admin, DON)]],Nurse[[#This Row],[RN Admin Hours]],Nurse[[#This Row],[RN DON Hours]],Nurse[[#This Row],[LPN Hours (excl. Admin)]],Nurse[[#This Row],[LPN Admin Hours]],Nurse[[#This Row],[CNA Hours]],Nurse[[#This Row],[NA TR Hours]],Nurse[[#This Row],[Med Aide/Tech Hours]])</f>
        <v>198.65989130434789</v>
      </c>
      <c r="K11" s="4">
        <f>SUM(Nurse[[#This Row],[RN Hours (excl. Admin, DON)]],Nurse[[#This Row],[LPN Hours (excl. Admin)]],Nurse[[#This Row],[CNA Hours]],Nurse[[#This Row],[NA TR Hours]],Nurse[[#This Row],[Med Aide/Tech Hours]])</f>
        <v>175.5898913043479</v>
      </c>
      <c r="L11" s="4">
        <f>SUM(Nurse[[#This Row],[RN Hours (excl. Admin, DON)]],Nurse[[#This Row],[RN Admin Hours]],Nurse[[#This Row],[RN DON Hours]])</f>
        <v>44.778586956521735</v>
      </c>
      <c r="M11" s="4">
        <v>31.780217391304344</v>
      </c>
      <c r="N11" s="4">
        <v>7.259239130434783</v>
      </c>
      <c r="O11" s="4">
        <v>5.7391304347826084</v>
      </c>
      <c r="P11" s="4">
        <f>SUM(Nurse[[#This Row],[LPN Hours (excl. Admin)]],Nurse[[#This Row],[LPN Admin Hours]])</f>
        <v>33.456521739130451</v>
      </c>
      <c r="Q11" s="4">
        <v>23.384891304347835</v>
      </c>
      <c r="R11" s="4">
        <v>10.071630434782612</v>
      </c>
      <c r="S11" s="4">
        <f>SUM(Nurse[[#This Row],[CNA Hours]],Nurse[[#This Row],[NA TR Hours]],Nurse[[#This Row],[Med Aide/Tech Hours]])</f>
        <v>120.42478260869574</v>
      </c>
      <c r="T11" s="4">
        <v>112.48206521739139</v>
      </c>
      <c r="U11" s="4">
        <v>7.9427173913043481</v>
      </c>
      <c r="V11" s="4">
        <v>0</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535043</v>
      </c>
      <c r="AG11" s="1">
        <v>8</v>
      </c>
      <c r="AH11"/>
    </row>
    <row r="12" spans="1:34" x14ac:dyDescent="0.25">
      <c r="A12" t="s">
        <v>86</v>
      </c>
      <c r="B12" t="s">
        <v>27</v>
      </c>
      <c r="C12" t="s">
        <v>123</v>
      </c>
      <c r="D12" t="s">
        <v>101</v>
      </c>
      <c r="E12" s="4">
        <v>75.434782608695656</v>
      </c>
      <c r="F12" s="4">
        <f>Nurse[[#This Row],[Total Nurse Staff Hours]]/Nurse[[#This Row],[MDS Census]]</f>
        <v>4.057404899135447</v>
      </c>
      <c r="G12" s="4">
        <f>Nurse[[#This Row],[Total Direct Care Staff Hours]]/Nurse[[#This Row],[MDS Census]]</f>
        <v>3.767809798270894</v>
      </c>
      <c r="H12" s="4">
        <f>Nurse[[#This Row],[Total RN Hours (w/ Admin, DON)]]/Nurse[[#This Row],[MDS Census]]</f>
        <v>1.0281210374639771</v>
      </c>
      <c r="I12" s="4">
        <f>Nurse[[#This Row],[RN Hours (excl. Admin, DON)]]/Nurse[[#This Row],[MDS Census]]</f>
        <v>0.74587752161383314</v>
      </c>
      <c r="J12" s="4">
        <f>SUM(Nurse[[#This Row],[RN Hours (excl. Admin, DON)]],Nurse[[#This Row],[RN Admin Hours]],Nurse[[#This Row],[RN DON Hours]],Nurse[[#This Row],[LPN Hours (excl. Admin)]],Nurse[[#This Row],[LPN Admin Hours]],Nurse[[#This Row],[CNA Hours]],Nurse[[#This Row],[NA TR Hours]],Nurse[[#This Row],[Med Aide/Tech Hours]])</f>
        <v>306.0694565217392</v>
      </c>
      <c r="K12" s="4">
        <f>SUM(Nurse[[#This Row],[RN Hours (excl. Admin, DON)]],Nurse[[#This Row],[LPN Hours (excl. Admin)]],Nurse[[#This Row],[CNA Hours]],Nurse[[#This Row],[NA TR Hours]],Nurse[[#This Row],[Med Aide/Tech Hours]])</f>
        <v>284.22391304347832</v>
      </c>
      <c r="L12" s="4">
        <f>SUM(Nurse[[#This Row],[RN Hours (excl. Admin, DON)]],Nurse[[#This Row],[RN Admin Hours]],Nurse[[#This Row],[RN DON Hours]])</f>
        <v>77.556086956521753</v>
      </c>
      <c r="M12" s="4">
        <v>56.265108695652195</v>
      </c>
      <c r="N12" s="4">
        <v>15.794565217391305</v>
      </c>
      <c r="O12" s="4">
        <v>5.4964130434782605</v>
      </c>
      <c r="P12" s="4">
        <f>SUM(Nurse[[#This Row],[LPN Hours (excl. Admin)]],Nurse[[#This Row],[LPN Admin Hours]])</f>
        <v>56.251956521739132</v>
      </c>
      <c r="Q12" s="4">
        <v>55.697391304347825</v>
      </c>
      <c r="R12" s="4">
        <v>0.55456521739130438</v>
      </c>
      <c r="S12" s="4">
        <f>SUM(Nurse[[#This Row],[CNA Hours]],Nurse[[#This Row],[NA TR Hours]],Nurse[[#This Row],[Med Aide/Tech Hours]])</f>
        <v>172.26141304347826</v>
      </c>
      <c r="T12" s="4">
        <v>162.86684782608697</v>
      </c>
      <c r="U12" s="4">
        <v>3.2684782608695655</v>
      </c>
      <c r="V12" s="4">
        <v>6.1260869565217391</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535049</v>
      </c>
      <c r="AG12" s="1">
        <v>8</v>
      </c>
      <c r="AH12"/>
    </row>
    <row r="13" spans="1:34" x14ac:dyDescent="0.25">
      <c r="A13" t="s">
        <v>86</v>
      </c>
      <c r="B13" t="s">
        <v>15</v>
      </c>
      <c r="C13" t="s">
        <v>118</v>
      </c>
      <c r="D13" t="s">
        <v>98</v>
      </c>
      <c r="E13" s="4">
        <v>91.619565217391298</v>
      </c>
      <c r="F13" s="4">
        <f>Nurse[[#This Row],[Total Nurse Staff Hours]]/Nurse[[#This Row],[MDS Census]]</f>
        <v>3.171487720963341</v>
      </c>
      <c r="G13" s="4">
        <f>Nurse[[#This Row],[Total Direct Care Staff Hours]]/Nurse[[#This Row],[MDS Census]]</f>
        <v>2.9294578241784319</v>
      </c>
      <c r="H13" s="4">
        <f>Nurse[[#This Row],[Total RN Hours (w/ Admin, DON)]]/Nurse[[#This Row],[MDS Census]]</f>
        <v>1.030309645272274</v>
      </c>
      <c r="I13" s="4">
        <f>Nurse[[#This Row],[RN Hours (excl. Admin, DON)]]/Nurse[[#This Row],[MDS Census]]</f>
        <v>0.78827974848736482</v>
      </c>
      <c r="J13" s="4">
        <f>SUM(Nurse[[#This Row],[RN Hours (excl. Admin, DON)]],Nurse[[#This Row],[RN Admin Hours]],Nurse[[#This Row],[RN DON Hours]],Nurse[[#This Row],[LPN Hours (excl. Admin)]],Nurse[[#This Row],[LPN Admin Hours]],Nurse[[#This Row],[CNA Hours]],Nurse[[#This Row],[NA TR Hours]],Nurse[[#This Row],[Med Aide/Tech Hours]])</f>
        <v>290.57032608695653</v>
      </c>
      <c r="K13" s="4">
        <f>SUM(Nurse[[#This Row],[RN Hours (excl. Admin, DON)]],Nurse[[#This Row],[LPN Hours (excl. Admin)]],Nurse[[#This Row],[CNA Hours]],Nurse[[#This Row],[NA TR Hours]],Nurse[[#This Row],[Med Aide/Tech Hours]])</f>
        <v>268.39565217391305</v>
      </c>
      <c r="L13" s="4">
        <f>SUM(Nurse[[#This Row],[RN Hours (excl. Admin, DON)]],Nurse[[#This Row],[RN Admin Hours]],Nurse[[#This Row],[RN DON Hours]])</f>
        <v>94.396521739130407</v>
      </c>
      <c r="M13" s="4">
        <v>72.221847826086929</v>
      </c>
      <c r="N13" s="4">
        <v>16.579239130434786</v>
      </c>
      <c r="O13" s="4">
        <v>5.595434782608697</v>
      </c>
      <c r="P13" s="4">
        <f>SUM(Nurse[[#This Row],[LPN Hours (excl. Admin)]],Nurse[[#This Row],[LPN Admin Hours]])</f>
        <v>35.766956521739125</v>
      </c>
      <c r="Q13" s="4">
        <v>35.766956521739125</v>
      </c>
      <c r="R13" s="4">
        <v>0</v>
      </c>
      <c r="S13" s="4">
        <f>SUM(Nurse[[#This Row],[CNA Hours]],Nurse[[#This Row],[NA TR Hours]],Nurse[[#This Row],[Med Aide/Tech Hours]])</f>
        <v>160.40684782608699</v>
      </c>
      <c r="T13" s="4">
        <v>143.15695652173915</v>
      </c>
      <c r="U13" s="4">
        <v>17.24989130434783</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 s="4">
        <v>0</v>
      </c>
      <c r="Y13" s="4">
        <v>0</v>
      </c>
      <c r="Z13" s="4">
        <v>0</v>
      </c>
      <c r="AA13" s="4">
        <v>0</v>
      </c>
      <c r="AB13" s="4">
        <v>0</v>
      </c>
      <c r="AC13" s="4">
        <v>0</v>
      </c>
      <c r="AD13" s="4">
        <v>0</v>
      </c>
      <c r="AE13" s="4">
        <v>0</v>
      </c>
      <c r="AF13" s="1">
        <v>535032</v>
      </c>
      <c r="AG13" s="1">
        <v>8</v>
      </c>
      <c r="AH13"/>
    </row>
    <row r="14" spans="1:34" x14ac:dyDescent="0.25">
      <c r="A14" t="s">
        <v>86</v>
      </c>
      <c r="B14" t="s">
        <v>16</v>
      </c>
      <c r="C14" t="s">
        <v>127</v>
      </c>
      <c r="D14" t="s">
        <v>102</v>
      </c>
      <c r="E14" s="4">
        <v>48</v>
      </c>
      <c r="F14" s="4">
        <f>Nurse[[#This Row],[Total Nurse Staff Hours]]/Nurse[[#This Row],[MDS Census]]</f>
        <v>3.3932744565217394</v>
      </c>
      <c r="G14" s="4">
        <f>Nurse[[#This Row],[Total Direct Care Staff Hours]]/Nurse[[#This Row],[MDS Census]]</f>
        <v>3.0813677536231885</v>
      </c>
      <c r="H14" s="4">
        <f>Nurse[[#This Row],[Total RN Hours (w/ Admin, DON)]]/Nurse[[#This Row],[MDS Census]]</f>
        <v>1.0154596920289858</v>
      </c>
      <c r="I14" s="4">
        <f>Nurse[[#This Row],[RN Hours (excl. Admin, DON)]]/Nurse[[#This Row],[MDS Census]]</f>
        <v>0.70355298913043496</v>
      </c>
      <c r="J14" s="4">
        <f>SUM(Nurse[[#This Row],[RN Hours (excl. Admin, DON)]],Nurse[[#This Row],[RN Admin Hours]],Nurse[[#This Row],[RN DON Hours]],Nurse[[#This Row],[LPN Hours (excl. Admin)]],Nurse[[#This Row],[LPN Admin Hours]],Nurse[[#This Row],[CNA Hours]],Nurse[[#This Row],[NA TR Hours]],Nurse[[#This Row],[Med Aide/Tech Hours]])</f>
        <v>162.87717391304349</v>
      </c>
      <c r="K14" s="4">
        <f>SUM(Nurse[[#This Row],[RN Hours (excl. Admin, DON)]],Nurse[[#This Row],[LPN Hours (excl. Admin)]],Nurse[[#This Row],[CNA Hours]],Nurse[[#This Row],[NA TR Hours]],Nurse[[#This Row],[Med Aide/Tech Hours]])</f>
        <v>147.90565217391304</v>
      </c>
      <c r="L14" s="4">
        <f>SUM(Nurse[[#This Row],[RN Hours (excl. Admin, DON)]],Nurse[[#This Row],[RN Admin Hours]],Nurse[[#This Row],[RN DON Hours]])</f>
        <v>48.742065217391314</v>
      </c>
      <c r="M14" s="4">
        <v>33.770543478260876</v>
      </c>
      <c r="N14" s="4">
        <v>14.971521739130441</v>
      </c>
      <c r="O14" s="4">
        <v>0</v>
      </c>
      <c r="P14" s="4">
        <f>SUM(Nurse[[#This Row],[LPN Hours (excl. Admin)]],Nurse[[#This Row],[LPN Admin Hours]])</f>
        <v>19.16771739130435</v>
      </c>
      <c r="Q14" s="4">
        <v>19.16771739130435</v>
      </c>
      <c r="R14" s="4">
        <v>0</v>
      </c>
      <c r="S14" s="4">
        <f>SUM(Nurse[[#This Row],[CNA Hours]],Nurse[[#This Row],[NA TR Hours]],Nurse[[#This Row],[Med Aide/Tech Hours]])</f>
        <v>94.967391304347828</v>
      </c>
      <c r="T14" s="4">
        <v>94.967391304347828</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3.9872826086956517</v>
      </c>
      <c r="X14" s="4">
        <v>3.0630434782608695</v>
      </c>
      <c r="Y14" s="4">
        <v>0.34782608695652173</v>
      </c>
      <c r="Z14" s="4">
        <v>0</v>
      </c>
      <c r="AA14" s="4">
        <v>0</v>
      </c>
      <c r="AB14" s="4">
        <v>0</v>
      </c>
      <c r="AC14" s="4">
        <v>0.57641304347826083</v>
      </c>
      <c r="AD14" s="4">
        <v>0</v>
      </c>
      <c r="AE14" s="4">
        <v>0</v>
      </c>
      <c r="AF14" s="1">
        <v>535033</v>
      </c>
      <c r="AG14" s="1">
        <v>8</v>
      </c>
      <c r="AH14"/>
    </row>
    <row r="15" spans="1:34" x14ac:dyDescent="0.25">
      <c r="A15" t="s">
        <v>86</v>
      </c>
      <c r="B15" t="s">
        <v>28</v>
      </c>
      <c r="C15" t="s">
        <v>133</v>
      </c>
      <c r="D15" t="s">
        <v>89</v>
      </c>
      <c r="E15" s="4">
        <v>27.195652173913043</v>
      </c>
      <c r="F15" s="4">
        <f>Nurse[[#This Row],[Total Nurse Staff Hours]]/Nurse[[#This Row],[MDS Census]]</f>
        <v>5.3336410871302977</v>
      </c>
      <c r="G15" s="4">
        <f>Nurse[[#This Row],[Total Direct Care Staff Hours]]/Nurse[[#This Row],[MDS Census]]</f>
        <v>5.1672422062350138</v>
      </c>
      <c r="H15" s="4">
        <f>Nurse[[#This Row],[Total RN Hours (w/ Admin, DON)]]/Nurse[[#This Row],[MDS Census]]</f>
        <v>1.4479816147082336</v>
      </c>
      <c r="I15" s="4">
        <f>Nurse[[#This Row],[RN Hours (excl. Admin, DON)]]/Nurse[[#This Row],[MDS Census]]</f>
        <v>1.28158273381295</v>
      </c>
      <c r="J15" s="4">
        <f>SUM(Nurse[[#This Row],[RN Hours (excl. Admin, DON)]],Nurse[[#This Row],[RN Admin Hours]],Nurse[[#This Row],[RN DON Hours]],Nurse[[#This Row],[LPN Hours (excl. Admin)]],Nurse[[#This Row],[LPN Admin Hours]],Nurse[[#This Row],[CNA Hours]],Nurse[[#This Row],[NA TR Hours]],Nurse[[#This Row],[Med Aide/Tech Hours]])</f>
        <v>145.051847826087</v>
      </c>
      <c r="K15" s="4">
        <f>SUM(Nurse[[#This Row],[RN Hours (excl. Admin, DON)]],Nurse[[#This Row],[LPN Hours (excl. Admin)]],Nurse[[#This Row],[CNA Hours]],Nurse[[#This Row],[NA TR Hours]],Nurse[[#This Row],[Med Aide/Tech Hours]])</f>
        <v>140.52652173913049</v>
      </c>
      <c r="L15" s="4">
        <f>SUM(Nurse[[#This Row],[RN Hours (excl. Admin, DON)]],Nurse[[#This Row],[RN Admin Hours]],Nurse[[#This Row],[RN DON Hours]])</f>
        <v>39.37880434782609</v>
      </c>
      <c r="M15" s="4">
        <v>34.853478260869572</v>
      </c>
      <c r="N15" s="4">
        <v>0</v>
      </c>
      <c r="O15" s="4">
        <v>4.5253260869565217</v>
      </c>
      <c r="P15" s="4">
        <f>SUM(Nurse[[#This Row],[LPN Hours (excl. Admin)]],Nurse[[#This Row],[LPN Admin Hours]])</f>
        <v>14.099565217391307</v>
      </c>
      <c r="Q15" s="4">
        <v>14.099565217391307</v>
      </c>
      <c r="R15" s="4">
        <v>0</v>
      </c>
      <c r="S15" s="4">
        <f>SUM(Nurse[[#This Row],[CNA Hours]],Nurse[[#This Row],[NA TR Hours]],Nurse[[#This Row],[Med Aide/Tech Hours]])</f>
        <v>91.573478260869592</v>
      </c>
      <c r="T15" s="4">
        <v>91.573478260869592</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49.15684782608696</v>
      </c>
      <c r="X15" s="4">
        <v>5.9073913043478239</v>
      </c>
      <c r="Y15" s="4">
        <v>0</v>
      </c>
      <c r="Z15" s="4">
        <v>0</v>
      </c>
      <c r="AA15" s="4">
        <v>14.099565217391307</v>
      </c>
      <c r="AB15" s="4">
        <v>0</v>
      </c>
      <c r="AC15" s="4">
        <v>29.149891304347829</v>
      </c>
      <c r="AD15" s="4">
        <v>0</v>
      </c>
      <c r="AE15" s="4">
        <v>0</v>
      </c>
      <c r="AF15" s="1">
        <v>535050</v>
      </c>
      <c r="AG15" s="1">
        <v>8</v>
      </c>
      <c r="AH15"/>
    </row>
    <row r="16" spans="1:34" x14ac:dyDescent="0.25">
      <c r="A16" t="s">
        <v>86</v>
      </c>
      <c r="B16" t="s">
        <v>13</v>
      </c>
      <c r="C16" t="s">
        <v>126</v>
      </c>
      <c r="D16" t="s">
        <v>95</v>
      </c>
      <c r="E16" s="4">
        <v>55.760869565217391</v>
      </c>
      <c r="F16" s="4">
        <f>Nurse[[#This Row],[Total Nurse Staff Hours]]/Nurse[[#This Row],[MDS Census]]</f>
        <v>4.5972202729044831</v>
      </c>
      <c r="G16" s="4">
        <f>Nurse[[#This Row],[Total Direct Care Staff Hours]]/Nurse[[#This Row],[MDS Census]]</f>
        <v>4.5153489278752428</v>
      </c>
      <c r="H16" s="4">
        <f>Nurse[[#This Row],[Total RN Hours (w/ Admin, DON)]]/Nurse[[#This Row],[MDS Census]]</f>
        <v>0.69346978557504868</v>
      </c>
      <c r="I16" s="4">
        <f>Nurse[[#This Row],[RN Hours (excl. Admin, DON)]]/Nurse[[#This Row],[MDS Census]]</f>
        <v>0.61159844054580903</v>
      </c>
      <c r="J16" s="4">
        <f>SUM(Nurse[[#This Row],[RN Hours (excl. Admin, DON)]],Nurse[[#This Row],[RN Admin Hours]],Nurse[[#This Row],[RN DON Hours]],Nurse[[#This Row],[LPN Hours (excl. Admin)]],Nurse[[#This Row],[LPN Admin Hours]],Nurse[[#This Row],[CNA Hours]],Nurse[[#This Row],[NA TR Hours]],Nurse[[#This Row],[Med Aide/Tech Hours]])</f>
        <v>256.34499999999997</v>
      </c>
      <c r="K16" s="4">
        <f>SUM(Nurse[[#This Row],[RN Hours (excl. Admin, DON)]],Nurse[[#This Row],[LPN Hours (excl. Admin)]],Nurse[[#This Row],[CNA Hours]],Nurse[[#This Row],[NA TR Hours]],Nurse[[#This Row],[Med Aide/Tech Hours]])</f>
        <v>251.7797826086956</v>
      </c>
      <c r="L16" s="4">
        <f>SUM(Nurse[[#This Row],[RN Hours (excl. Admin, DON)]],Nurse[[#This Row],[RN Admin Hours]],Nurse[[#This Row],[RN DON Hours]])</f>
        <v>38.668478260869563</v>
      </c>
      <c r="M16" s="4">
        <v>34.103260869565219</v>
      </c>
      <c r="N16" s="4">
        <v>0</v>
      </c>
      <c r="O16" s="4">
        <v>4.5652173913043477</v>
      </c>
      <c r="P16" s="4">
        <f>SUM(Nurse[[#This Row],[LPN Hours (excl. Admin)]],Nurse[[#This Row],[LPN Admin Hours]])</f>
        <v>39.266304347826086</v>
      </c>
      <c r="Q16" s="4">
        <v>39.266304347826086</v>
      </c>
      <c r="R16" s="4">
        <v>0</v>
      </c>
      <c r="S16" s="4">
        <f>SUM(Nurse[[#This Row],[CNA Hours]],Nurse[[#This Row],[NA TR Hours]],Nurse[[#This Row],[Med Aide/Tech Hours]])</f>
        <v>178.41021739130429</v>
      </c>
      <c r="T16" s="4">
        <v>172.71456521739125</v>
      </c>
      <c r="U16" s="4">
        <v>0</v>
      </c>
      <c r="V16" s="4">
        <v>5.6956521739130439</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 s="4">
        <v>0</v>
      </c>
      <c r="Y16" s="4">
        <v>0</v>
      </c>
      <c r="Z16" s="4">
        <v>0</v>
      </c>
      <c r="AA16" s="4">
        <v>0</v>
      </c>
      <c r="AB16" s="4">
        <v>0</v>
      </c>
      <c r="AC16" s="4">
        <v>0</v>
      </c>
      <c r="AD16" s="4">
        <v>0</v>
      </c>
      <c r="AE16" s="4">
        <v>0</v>
      </c>
      <c r="AF16" s="1">
        <v>535030</v>
      </c>
      <c r="AG16" s="1">
        <v>8</v>
      </c>
      <c r="AH16"/>
    </row>
    <row r="17" spans="1:34" x14ac:dyDescent="0.25">
      <c r="A17" t="s">
        <v>86</v>
      </c>
      <c r="B17" t="s">
        <v>30</v>
      </c>
      <c r="C17" t="s">
        <v>114</v>
      </c>
      <c r="D17" t="s">
        <v>92</v>
      </c>
      <c r="E17" s="4">
        <v>41.836956521739133</v>
      </c>
      <c r="F17" s="4">
        <f>Nurse[[#This Row],[Total Nurse Staff Hours]]/Nurse[[#This Row],[MDS Census]]</f>
        <v>3.2487659132242137</v>
      </c>
      <c r="G17" s="4">
        <f>Nurse[[#This Row],[Total Direct Care Staff Hours]]/Nurse[[#This Row],[MDS Census]]</f>
        <v>2.9001039230969083</v>
      </c>
      <c r="H17" s="4">
        <f>Nurse[[#This Row],[Total RN Hours (w/ Admin, DON)]]/Nurse[[#This Row],[MDS Census]]</f>
        <v>1.2559106261366588</v>
      </c>
      <c r="I17" s="4">
        <f>Nurse[[#This Row],[RN Hours (excl. Admin, DON)]]/Nurse[[#This Row],[MDS Census]]</f>
        <v>0.90724863600935313</v>
      </c>
      <c r="J17" s="4">
        <f>SUM(Nurse[[#This Row],[RN Hours (excl. Admin, DON)]],Nurse[[#This Row],[RN Admin Hours]],Nurse[[#This Row],[RN DON Hours]],Nurse[[#This Row],[LPN Hours (excl. Admin)]],Nurse[[#This Row],[LPN Admin Hours]],Nurse[[#This Row],[CNA Hours]],Nurse[[#This Row],[NA TR Hours]],Nurse[[#This Row],[Med Aide/Tech Hours]])</f>
        <v>135.91847826086956</v>
      </c>
      <c r="K17" s="4">
        <f>SUM(Nurse[[#This Row],[RN Hours (excl. Admin, DON)]],Nurse[[#This Row],[LPN Hours (excl. Admin)]],Nurse[[#This Row],[CNA Hours]],Nurse[[#This Row],[NA TR Hours]],Nurse[[#This Row],[Med Aide/Tech Hours]])</f>
        <v>121.33152173913044</v>
      </c>
      <c r="L17" s="4">
        <f>SUM(Nurse[[#This Row],[RN Hours (excl. Admin, DON)]],Nurse[[#This Row],[RN Admin Hours]],Nurse[[#This Row],[RN DON Hours]])</f>
        <v>52.543478260869563</v>
      </c>
      <c r="M17" s="4">
        <v>37.956521739130437</v>
      </c>
      <c r="N17" s="4">
        <v>10.157608695652174</v>
      </c>
      <c r="O17" s="4">
        <v>4.4293478260869561</v>
      </c>
      <c r="P17" s="4">
        <f>SUM(Nurse[[#This Row],[LPN Hours (excl. Admin)]],Nurse[[#This Row],[LPN Admin Hours]])</f>
        <v>6.2771739130434785</v>
      </c>
      <c r="Q17" s="4">
        <v>6.2771739130434785</v>
      </c>
      <c r="R17" s="4">
        <v>0</v>
      </c>
      <c r="S17" s="4">
        <f>SUM(Nurse[[#This Row],[CNA Hours]],Nurse[[#This Row],[NA TR Hours]],Nurse[[#This Row],[Med Aide/Tech Hours]])</f>
        <v>77.097826086956516</v>
      </c>
      <c r="T17" s="4">
        <v>77.097826086956516</v>
      </c>
      <c r="U17" s="4">
        <v>0</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 s="4">
        <v>0</v>
      </c>
      <c r="Y17" s="4">
        <v>0</v>
      </c>
      <c r="Z17" s="4">
        <v>0</v>
      </c>
      <c r="AA17" s="4">
        <v>0</v>
      </c>
      <c r="AB17" s="4">
        <v>0</v>
      </c>
      <c r="AC17" s="4">
        <v>0</v>
      </c>
      <c r="AD17" s="4">
        <v>0</v>
      </c>
      <c r="AE17" s="4">
        <v>0</v>
      </c>
      <c r="AF17" s="1">
        <v>535053</v>
      </c>
      <c r="AG17" s="1">
        <v>8</v>
      </c>
      <c r="AH17"/>
    </row>
    <row r="18" spans="1:34" x14ac:dyDescent="0.25">
      <c r="A18" t="s">
        <v>86</v>
      </c>
      <c r="B18" t="s">
        <v>9</v>
      </c>
      <c r="C18" t="s">
        <v>118</v>
      </c>
      <c r="D18" t="s">
        <v>98</v>
      </c>
      <c r="E18" s="4">
        <v>84.586956521739125</v>
      </c>
      <c r="F18" s="4">
        <f>Nurse[[#This Row],[Total Nurse Staff Hours]]/Nurse[[#This Row],[MDS Census]]</f>
        <v>2.6243266512464665</v>
      </c>
      <c r="G18" s="4">
        <f>Nurse[[#This Row],[Total Direct Care Staff Hours]]/Nurse[[#This Row],[MDS Census]]</f>
        <v>2.3233757388846059</v>
      </c>
      <c r="H18" s="4">
        <f>Nurse[[#This Row],[Total RN Hours (w/ Admin, DON)]]/Nurse[[#This Row],[MDS Census]]</f>
        <v>0.51143793369313806</v>
      </c>
      <c r="I18" s="4">
        <f>Nurse[[#This Row],[RN Hours (excl. Admin, DON)]]/Nurse[[#This Row],[MDS Census]]</f>
        <v>0.31576201490619382</v>
      </c>
      <c r="J18" s="4">
        <f>SUM(Nurse[[#This Row],[RN Hours (excl. Admin, DON)]],Nurse[[#This Row],[RN Admin Hours]],Nurse[[#This Row],[RN DON Hours]],Nurse[[#This Row],[LPN Hours (excl. Admin)]],Nurse[[#This Row],[LPN Admin Hours]],Nurse[[#This Row],[CNA Hours]],Nurse[[#This Row],[NA TR Hours]],Nurse[[#This Row],[Med Aide/Tech Hours]])</f>
        <v>221.98380434782609</v>
      </c>
      <c r="K18" s="4">
        <f>SUM(Nurse[[#This Row],[RN Hours (excl. Admin, DON)]],Nurse[[#This Row],[LPN Hours (excl. Admin)]],Nurse[[#This Row],[CNA Hours]],Nurse[[#This Row],[NA TR Hours]],Nurse[[#This Row],[Med Aide/Tech Hours]])</f>
        <v>196.52728260869566</v>
      </c>
      <c r="L18" s="4">
        <f>SUM(Nurse[[#This Row],[RN Hours (excl. Admin, DON)]],Nurse[[#This Row],[RN Admin Hours]],Nurse[[#This Row],[RN DON Hours]])</f>
        <v>43.260978260869571</v>
      </c>
      <c r="M18" s="4">
        <v>26.709347826086958</v>
      </c>
      <c r="N18" s="4">
        <v>11.209239130434783</v>
      </c>
      <c r="O18" s="4">
        <v>5.3423913043478262</v>
      </c>
      <c r="P18" s="4">
        <f>SUM(Nurse[[#This Row],[LPN Hours (excl. Admin)]],Nurse[[#This Row],[LPN Admin Hours]])</f>
        <v>53.135869565217391</v>
      </c>
      <c r="Q18" s="4">
        <v>44.230978260869563</v>
      </c>
      <c r="R18" s="4">
        <v>8.9048913043478262</v>
      </c>
      <c r="S18" s="4">
        <f>SUM(Nurse[[#This Row],[CNA Hours]],Nurse[[#This Row],[NA TR Hours]],Nurse[[#This Row],[Med Aide/Tech Hours]])</f>
        <v>125.58695652173913</v>
      </c>
      <c r="T18" s="4">
        <v>102.51358695652173</v>
      </c>
      <c r="U18" s="4">
        <v>17.894021739130434</v>
      </c>
      <c r="V18" s="4">
        <v>5.1793478260869561</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51.103260869565219</v>
      </c>
      <c r="X18" s="4">
        <v>0</v>
      </c>
      <c r="Y18" s="4">
        <v>3.410326086956522</v>
      </c>
      <c r="Z18" s="4">
        <v>0</v>
      </c>
      <c r="AA18" s="4">
        <v>15.839673913043478</v>
      </c>
      <c r="AB18" s="4">
        <v>0</v>
      </c>
      <c r="AC18" s="4">
        <v>31.853260869565219</v>
      </c>
      <c r="AD18" s="4">
        <v>0</v>
      </c>
      <c r="AE18" s="4">
        <v>0</v>
      </c>
      <c r="AF18" s="1">
        <v>535025</v>
      </c>
      <c r="AG18" s="1">
        <v>8</v>
      </c>
      <c r="AH18"/>
    </row>
    <row r="19" spans="1:34" x14ac:dyDescent="0.25">
      <c r="A19" t="s">
        <v>86</v>
      </c>
      <c r="B19" t="s">
        <v>24</v>
      </c>
      <c r="C19" t="s">
        <v>131</v>
      </c>
      <c r="D19" t="s">
        <v>93</v>
      </c>
      <c r="E19" s="4">
        <v>58.467391304347828</v>
      </c>
      <c r="F19" s="4">
        <f>Nurse[[#This Row],[Total Nurse Staff Hours]]/Nurse[[#This Row],[MDS Census]]</f>
        <v>5.1011805168246891</v>
      </c>
      <c r="G19" s="4">
        <f>Nurse[[#This Row],[Total Direct Care Staff Hours]]/Nurse[[#This Row],[MDS Census]]</f>
        <v>4.9751347834169914</v>
      </c>
      <c r="H19" s="4">
        <f>Nurse[[#This Row],[Total RN Hours (w/ Admin, DON)]]/Nurse[[#This Row],[MDS Census]]</f>
        <v>1.2852295965792899</v>
      </c>
      <c r="I19" s="4">
        <f>Nurse[[#This Row],[RN Hours (excl. Admin, DON)]]/Nurse[[#This Row],[MDS Census]]</f>
        <v>1.1591838631715932</v>
      </c>
      <c r="J19" s="4">
        <f>SUM(Nurse[[#This Row],[RN Hours (excl. Admin, DON)]],Nurse[[#This Row],[RN Admin Hours]],Nurse[[#This Row],[RN DON Hours]],Nurse[[#This Row],[LPN Hours (excl. Admin)]],Nurse[[#This Row],[LPN Admin Hours]],Nurse[[#This Row],[CNA Hours]],Nurse[[#This Row],[NA TR Hours]],Nurse[[#This Row],[Med Aide/Tech Hours]])</f>
        <v>298.25271739130437</v>
      </c>
      <c r="K19" s="4">
        <f>SUM(Nurse[[#This Row],[RN Hours (excl. Admin, DON)]],Nurse[[#This Row],[LPN Hours (excl. Admin)]],Nurse[[#This Row],[CNA Hours]],Nurse[[#This Row],[NA TR Hours]],Nurse[[#This Row],[Med Aide/Tech Hours]])</f>
        <v>290.883152173913</v>
      </c>
      <c r="L19" s="4">
        <f>SUM(Nurse[[#This Row],[RN Hours (excl. Admin, DON)]],Nurse[[#This Row],[RN Admin Hours]],Nurse[[#This Row],[RN DON Hours]])</f>
        <v>75.144021739130437</v>
      </c>
      <c r="M19" s="4">
        <v>67.774456521739125</v>
      </c>
      <c r="N19" s="4">
        <v>7.3695652173913047</v>
      </c>
      <c r="O19" s="4">
        <v>0</v>
      </c>
      <c r="P19" s="4">
        <f>SUM(Nurse[[#This Row],[LPN Hours (excl. Admin)]],Nurse[[#This Row],[LPN Admin Hours]])</f>
        <v>47.902173913043477</v>
      </c>
      <c r="Q19" s="4">
        <v>47.902173913043477</v>
      </c>
      <c r="R19" s="4">
        <v>0</v>
      </c>
      <c r="S19" s="4">
        <f>SUM(Nurse[[#This Row],[CNA Hours]],Nurse[[#This Row],[NA TR Hours]],Nurse[[#This Row],[Med Aide/Tech Hours]])</f>
        <v>175.20652173913044</v>
      </c>
      <c r="T19" s="4">
        <v>158.35326086956522</v>
      </c>
      <c r="U19" s="4">
        <v>16.853260869565219</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49.163043478260867</v>
      </c>
      <c r="X19" s="4">
        <v>0.52173913043478259</v>
      </c>
      <c r="Y19" s="4">
        <v>0</v>
      </c>
      <c r="Z19" s="4">
        <v>0</v>
      </c>
      <c r="AA19" s="4">
        <v>28.217391304347824</v>
      </c>
      <c r="AB19" s="4">
        <v>0</v>
      </c>
      <c r="AC19" s="4">
        <v>20.423913043478262</v>
      </c>
      <c r="AD19" s="4">
        <v>0</v>
      </c>
      <c r="AE19" s="4">
        <v>0</v>
      </c>
      <c r="AF19" s="1">
        <v>535045</v>
      </c>
      <c r="AG19" s="1">
        <v>8</v>
      </c>
      <c r="AH19"/>
    </row>
    <row r="20" spans="1:34" x14ac:dyDescent="0.25">
      <c r="A20" t="s">
        <v>86</v>
      </c>
      <c r="B20" t="s">
        <v>18</v>
      </c>
      <c r="C20" t="s">
        <v>129</v>
      </c>
      <c r="D20" t="s">
        <v>94</v>
      </c>
      <c r="E20" s="4">
        <v>40.695652173913047</v>
      </c>
      <c r="F20" s="4">
        <f>Nurse[[#This Row],[Total Nurse Staff Hours]]/Nurse[[#This Row],[MDS Census]]</f>
        <v>3.4391960470085472</v>
      </c>
      <c r="G20" s="4">
        <f>Nurse[[#This Row],[Total Direct Care Staff Hours]]/Nurse[[#This Row],[MDS Census]]</f>
        <v>3.121621260683761</v>
      </c>
      <c r="H20" s="4">
        <f>Nurse[[#This Row],[Total RN Hours (w/ Admin, DON)]]/Nurse[[#This Row],[MDS Census]]</f>
        <v>1.0618322649572649</v>
      </c>
      <c r="I20" s="4">
        <f>Nurse[[#This Row],[RN Hours (excl. Admin, DON)]]/Nurse[[#This Row],[MDS Census]]</f>
        <v>0.83840811965811957</v>
      </c>
      <c r="J20" s="4">
        <f>SUM(Nurse[[#This Row],[RN Hours (excl. Admin, DON)]],Nurse[[#This Row],[RN Admin Hours]],Nurse[[#This Row],[RN DON Hours]],Nurse[[#This Row],[LPN Hours (excl. Admin)]],Nurse[[#This Row],[LPN Admin Hours]],Nurse[[#This Row],[CNA Hours]],Nurse[[#This Row],[NA TR Hours]],Nurse[[#This Row],[Med Aide/Tech Hours]])</f>
        <v>139.96032608695654</v>
      </c>
      <c r="K20" s="4">
        <f>SUM(Nurse[[#This Row],[RN Hours (excl. Admin, DON)]],Nurse[[#This Row],[LPN Hours (excl. Admin)]],Nurse[[#This Row],[CNA Hours]],Nurse[[#This Row],[NA TR Hours]],Nurse[[#This Row],[Med Aide/Tech Hours]])</f>
        <v>127.03641304347829</v>
      </c>
      <c r="L20" s="4">
        <f>SUM(Nurse[[#This Row],[RN Hours (excl. Admin, DON)]],Nurse[[#This Row],[RN Admin Hours]],Nurse[[#This Row],[RN DON Hours]])</f>
        <v>43.211956521739133</v>
      </c>
      <c r="M20" s="4">
        <v>34.119565217391305</v>
      </c>
      <c r="N20" s="4">
        <v>4.5625</v>
      </c>
      <c r="O20" s="4">
        <v>4.5298913043478262</v>
      </c>
      <c r="P20" s="4">
        <f>SUM(Nurse[[#This Row],[LPN Hours (excl. Admin)]],Nurse[[#This Row],[LPN Admin Hours]])</f>
        <v>10.277173913043478</v>
      </c>
      <c r="Q20" s="4">
        <v>6.4456521739130439</v>
      </c>
      <c r="R20" s="4">
        <v>3.8315217391304346</v>
      </c>
      <c r="S20" s="4">
        <f>SUM(Nurse[[#This Row],[CNA Hours]],Nurse[[#This Row],[NA TR Hours]],Nurse[[#This Row],[Med Aide/Tech Hours]])</f>
        <v>86.471195652173932</v>
      </c>
      <c r="T20" s="4">
        <v>86.471195652173932</v>
      </c>
      <c r="U20" s="4">
        <v>0</v>
      </c>
      <c r="V20" s="4">
        <v>0</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7.0038043478260867</v>
      </c>
      <c r="X20" s="4">
        <v>0</v>
      </c>
      <c r="Y20" s="4">
        <v>0</v>
      </c>
      <c r="Z20" s="4">
        <v>0</v>
      </c>
      <c r="AA20" s="4">
        <v>0.27173913043478259</v>
      </c>
      <c r="AB20" s="4">
        <v>0</v>
      </c>
      <c r="AC20" s="4">
        <v>6.7320652173913045</v>
      </c>
      <c r="AD20" s="4">
        <v>0</v>
      </c>
      <c r="AE20" s="4">
        <v>0</v>
      </c>
      <c r="AF20" s="1">
        <v>535036</v>
      </c>
      <c r="AG20" s="1">
        <v>8</v>
      </c>
      <c r="AH20"/>
    </row>
    <row r="21" spans="1:34" x14ac:dyDescent="0.25">
      <c r="A21" t="s">
        <v>86</v>
      </c>
      <c r="B21" t="s">
        <v>19</v>
      </c>
      <c r="C21" t="s">
        <v>115</v>
      </c>
      <c r="D21" t="s">
        <v>103</v>
      </c>
      <c r="E21" s="4">
        <v>41.217391304347828</v>
      </c>
      <c r="F21" s="4">
        <f>Nurse[[#This Row],[Total Nurse Staff Hours]]/Nurse[[#This Row],[MDS Census]]</f>
        <v>3.530994198312237</v>
      </c>
      <c r="G21" s="4">
        <f>Nurse[[#This Row],[Total Direct Care Staff Hours]]/Nurse[[#This Row],[MDS Census]]</f>
        <v>3.1618750000000007</v>
      </c>
      <c r="H21" s="4">
        <f>Nurse[[#This Row],[Total RN Hours (w/ Admin, DON)]]/Nurse[[#This Row],[MDS Census]]</f>
        <v>0.82587816455696184</v>
      </c>
      <c r="I21" s="4">
        <f>Nurse[[#This Row],[RN Hours (excl. Admin, DON)]]/Nurse[[#This Row],[MDS Census]]</f>
        <v>0.57768459915611803</v>
      </c>
      <c r="J21" s="4">
        <f>SUM(Nurse[[#This Row],[RN Hours (excl. Admin, DON)]],Nurse[[#This Row],[RN Admin Hours]],Nurse[[#This Row],[RN DON Hours]],Nurse[[#This Row],[LPN Hours (excl. Admin)]],Nurse[[#This Row],[LPN Admin Hours]],Nurse[[#This Row],[CNA Hours]],Nurse[[#This Row],[NA TR Hours]],Nurse[[#This Row],[Med Aide/Tech Hours]])</f>
        <v>145.53836956521744</v>
      </c>
      <c r="K21" s="4">
        <f>SUM(Nurse[[#This Row],[RN Hours (excl. Admin, DON)]],Nurse[[#This Row],[LPN Hours (excl. Admin)]],Nurse[[#This Row],[CNA Hours]],Nurse[[#This Row],[NA TR Hours]],Nurse[[#This Row],[Med Aide/Tech Hours]])</f>
        <v>130.32423913043482</v>
      </c>
      <c r="L21" s="4">
        <f>SUM(Nurse[[#This Row],[RN Hours (excl. Admin, DON)]],Nurse[[#This Row],[RN Admin Hours]],Nurse[[#This Row],[RN DON Hours]])</f>
        <v>34.040543478260865</v>
      </c>
      <c r="M21" s="4">
        <v>23.810652173913038</v>
      </c>
      <c r="N21" s="4">
        <v>4.4907608695652197</v>
      </c>
      <c r="O21" s="4">
        <v>5.7391304347826084</v>
      </c>
      <c r="P21" s="4">
        <f>SUM(Nurse[[#This Row],[LPN Hours (excl. Admin)]],Nurse[[#This Row],[LPN Admin Hours]])</f>
        <v>18.441956521739133</v>
      </c>
      <c r="Q21" s="4">
        <v>13.45771739130435</v>
      </c>
      <c r="R21" s="4">
        <v>4.9842391304347835</v>
      </c>
      <c r="S21" s="4">
        <f>SUM(Nurse[[#This Row],[CNA Hours]],Nurse[[#This Row],[NA TR Hours]],Nurse[[#This Row],[Med Aide/Tech Hours]])</f>
        <v>93.055869565217435</v>
      </c>
      <c r="T21" s="4">
        <v>72.892173913043521</v>
      </c>
      <c r="U21" s="4">
        <v>20.163695652173914</v>
      </c>
      <c r="V21" s="4">
        <v>0</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18.836956521739133</v>
      </c>
      <c r="X21" s="4">
        <v>3.1956521739130435</v>
      </c>
      <c r="Y21" s="4">
        <v>0</v>
      </c>
      <c r="Z21" s="4">
        <v>0</v>
      </c>
      <c r="AA21" s="4">
        <v>5.7391304347826084</v>
      </c>
      <c r="AB21" s="4">
        <v>0</v>
      </c>
      <c r="AC21" s="4">
        <v>9.9021739130434785</v>
      </c>
      <c r="AD21" s="4">
        <v>0</v>
      </c>
      <c r="AE21" s="4">
        <v>0</v>
      </c>
      <c r="AF21" s="1">
        <v>535038</v>
      </c>
      <c r="AG21" s="1">
        <v>8</v>
      </c>
      <c r="AH21"/>
    </row>
    <row r="22" spans="1:34" x14ac:dyDescent="0.25">
      <c r="A22" t="s">
        <v>86</v>
      </c>
      <c r="B22" t="s">
        <v>32</v>
      </c>
      <c r="C22" t="s">
        <v>135</v>
      </c>
      <c r="D22" t="s">
        <v>102</v>
      </c>
      <c r="E22" s="4">
        <v>41.826086956521742</v>
      </c>
      <c r="F22" s="4">
        <f>Nurse[[#This Row],[Total Nurse Staff Hours]]/Nurse[[#This Row],[MDS Census]]</f>
        <v>3.5079261954261955</v>
      </c>
      <c r="G22" s="4">
        <f>Nurse[[#This Row],[Total Direct Care Staff Hours]]/Nurse[[#This Row],[MDS Census]]</f>
        <v>3.1983497920997919</v>
      </c>
      <c r="H22" s="4">
        <f>Nurse[[#This Row],[Total RN Hours (w/ Admin, DON)]]/Nurse[[#This Row],[MDS Census]]</f>
        <v>0.44834979209979209</v>
      </c>
      <c r="I22" s="4">
        <f>Nurse[[#This Row],[RN Hours (excl. Admin, DON)]]/Nurse[[#This Row],[MDS Census]]</f>
        <v>0.24460758835758833</v>
      </c>
      <c r="J22" s="4">
        <f>SUM(Nurse[[#This Row],[RN Hours (excl. Admin, DON)]],Nurse[[#This Row],[RN Admin Hours]],Nurse[[#This Row],[RN DON Hours]],Nurse[[#This Row],[LPN Hours (excl. Admin)]],Nurse[[#This Row],[LPN Admin Hours]],Nurse[[#This Row],[CNA Hours]],Nurse[[#This Row],[NA TR Hours]],Nurse[[#This Row],[Med Aide/Tech Hours]])</f>
        <v>146.72282608695653</v>
      </c>
      <c r="K22" s="4">
        <f>SUM(Nurse[[#This Row],[RN Hours (excl. Admin, DON)]],Nurse[[#This Row],[LPN Hours (excl. Admin)]],Nurse[[#This Row],[CNA Hours]],Nurse[[#This Row],[NA TR Hours]],Nurse[[#This Row],[Med Aide/Tech Hours]])</f>
        <v>133.77445652173913</v>
      </c>
      <c r="L22" s="4">
        <f>SUM(Nurse[[#This Row],[RN Hours (excl. Admin, DON)]],Nurse[[#This Row],[RN Admin Hours]],Nurse[[#This Row],[RN DON Hours]])</f>
        <v>18.752717391304348</v>
      </c>
      <c r="M22" s="4">
        <v>10.230978260869565</v>
      </c>
      <c r="N22" s="4">
        <v>4.1304347826086953</v>
      </c>
      <c r="O22" s="4">
        <v>4.3913043478260869</v>
      </c>
      <c r="P22" s="4">
        <f>SUM(Nurse[[#This Row],[LPN Hours (excl. Admin)]],Nurse[[#This Row],[LPN Admin Hours]])</f>
        <v>37.065217391304351</v>
      </c>
      <c r="Q22" s="4">
        <v>32.638586956521742</v>
      </c>
      <c r="R22" s="4">
        <v>4.4266304347826084</v>
      </c>
      <c r="S22" s="4">
        <f>SUM(Nurse[[#This Row],[CNA Hours]],Nurse[[#This Row],[NA TR Hours]],Nurse[[#This Row],[Med Aide/Tech Hours]])</f>
        <v>90.904891304347828</v>
      </c>
      <c r="T22" s="4">
        <v>87.940217391304344</v>
      </c>
      <c r="U22" s="4">
        <v>2.964673913043478</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535056</v>
      </c>
      <c r="AG22" s="1">
        <v>8</v>
      </c>
      <c r="AH22"/>
    </row>
    <row r="23" spans="1:34" x14ac:dyDescent="0.25">
      <c r="A23" t="s">
        <v>86</v>
      </c>
      <c r="B23" t="s">
        <v>31</v>
      </c>
      <c r="C23" t="s">
        <v>112</v>
      </c>
      <c r="D23" t="s">
        <v>94</v>
      </c>
      <c r="E23" s="4">
        <v>18.956521739130434</v>
      </c>
      <c r="F23" s="4">
        <f>Nurse[[#This Row],[Total Nurse Staff Hours]]/Nurse[[#This Row],[MDS Census]]</f>
        <v>3.3241628440366973</v>
      </c>
      <c r="G23" s="4">
        <f>Nurse[[#This Row],[Total Direct Care Staff Hours]]/Nurse[[#This Row],[MDS Census]]</f>
        <v>3.0239793577981651</v>
      </c>
      <c r="H23" s="4">
        <f>Nurse[[#This Row],[Total RN Hours (w/ Admin, DON)]]/Nurse[[#This Row],[MDS Census]]</f>
        <v>1.0198509174311925</v>
      </c>
      <c r="I23" s="4">
        <f>Nurse[[#This Row],[RN Hours (excl. Admin, DON)]]/Nurse[[#This Row],[MDS Census]]</f>
        <v>0.7196674311926603</v>
      </c>
      <c r="J23" s="4">
        <f>SUM(Nurse[[#This Row],[RN Hours (excl. Admin, DON)]],Nurse[[#This Row],[RN Admin Hours]],Nurse[[#This Row],[RN DON Hours]],Nurse[[#This Row],[LPN Hours (excl. Admin)]],Nurse[[#This Row],[LPN Admin Hours]],Nurse[[#This Row],[CNA Hours]],Nurse[[#This Row],[NA TR Hours]],Nurse[[#This Row],[Med Aide/Tech Hours]])</f>
        <v>63.014565217391301</v>
      </c>
      <c r="K23" s="4">
        <f>SUM(Nurse[[#This Row],[RN Hours (excl. Admin, DON)]],Nurse[[#This Row],[LPN Hours (excl. Admin)]],Nurse[[#This Row],[CNA Hours]],Nurse[[#This Row],[NA TR Hours]],Nurse[[#This Row],[Med Aide/Tech Hours]])</f>
        <v>57.324130434782603</v>
      </c>
      <c r="L23" s="4">
        <f>SUM(Nurse[[#This Row],[RN Hours (excl. Admin, DON)]],Nurse[[#This Row],[RN Admin Hours]],Nurse[[#This Row],[RN DON Hours]])</f>
        <v>19.332826086956516</v>
      </c>
      <c r="M23" s="4">
        <v>13.64239130434782</v>
      </c>
      <c r="N23" s="4">
        <v>0</v>
      </c>
      <c r="O23" s="4">
        <v>5.6904347826086958</v>
      </c>
      <c r="P23" s="4">
        <f>SUM(Nurse[[#This Row],[LPN Hours (excl. Admin)]],Nurse[[#This Row],[LPN Admin Hours]])</f>
        <v>10.435434782608695</v>
      </c>
      <c r="Q23" s="4">
        <v>10.435434782608695</v>
      </c>
      <c r="R23" s="4">
        <v>0</v>
      </c>
      <c r="S23" s="4">
        <f>SUM(Nurse[[#This Row],[CNA Hours]],Nurse[[#This Row],[NA TR Hours]],Nurse[[#This Row],[Med Aide/Tech Hours]])</f>
        <v>33.24630434782609</v>
      </c>
      <c r="T23" s="4">
        <v>14.215869565217391</v>
      </c>
      <c r="U23" s="4">
        <v>19.030434782608701</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5.2310869565217368</v>
      </c>
      <c r="X23" s="4">
        <v>5.2310869565217368</v>
      </c>
      <c r="Y23" s="4">
        <v>0</v>
      </c>
      <c r="Z23" s="4">
        <v>0</v>
      </c>
      <c r="AA23" s="4">
        <v>0</v>
      </c>
      <c r="AB23" s="4">
        <v>0</v>
      </c>
      <c r="AC23" s="4">
        <v>0</v>
      </c>
      <c r="AD23" s="4">
        <v>0</v>
      </c>
      <c r="AE23" s="4">
        <v>0</v>
      </c>
      <c r="AF23" s="1">
        <v>535055</v>
      </c>
      <c r="AG23" s="1">
        <v>8</v>
      </c>
      <c r="AH23"/>
    </row>
    <row r="24" spans="1:34" x14ac:dyDescent="0.25">
      <c r="A24" t="s">
        <v>86</v>
      </c>
      <c r="B24" t="s">
        <v>22</v>
      </c>
      <c r="C24" t="s">
        <v>123</v>
      </c>
      <c r="D24" t="s">
        <v>101</v>
      </c>
      <c r="E24" s="4">
        <v>138</v>
      </c>
      <c r="F24" s="4">
        <f>Nurse[[#This Row],[Total Nurse Staff Hours]]/Nurse[[#This Row],[MDS Census]]</f>
        <v>2.8884885003150598</v>
      </c>
      <c r="G24" s="4">
        <f>Nurse[[#This Row],[Total Direct Care Staff Hours]]/Nurse[[#This Row],[MDS Census]]</f>
        <v>2.6395321361058599</v>
      </c>
      <c r="H24" s="4">
        <f>Nurse[[#This Row],[Total RN Hours (w/ Admin, DON)]]/Nurse[[#This Row],[MDS Census]]</f>
        <v>0.60038594833018266</v>
      </c>
      <c r="I24" s="4">
        <f>Nurse[[#This Row],[RN Hours (excl. Admin, DON)]]/Nurse[[#This Row],[MDS Census]]</f>
        <v>0.43883900441083801</v>
      </c>
      <c r="J24" s="4">
        <f>SUM(Nurse[[#This Row],[RN Hours (excl. Admin, DON)]],Nurse[[#This Row],[RN Admin Hours]],Nurse[[#This Row],[RN DON Hours]],Nurse[[#This Row],[LPN Hours (excl. Admin)]],Nurse[[#This Row],[LPN Admin Hours]],Nurse[[#This Row],[CNA Hours]],Nurse[[#This Row],[NA TR Hours]],Nurse[[#This Row],[Med Aide/Tech Hours]])</f>
        <v>398.61141304347825</v>
      </c>
      <c r="K24" s="4">
        <f>SUM(Nurse[[#This Row],[RN Hours (excl. Admin, DON)]],Nurse[[#This Row],[LPN Hours (excl. Admin)]],Nurse[[#This Row],[CNA Hours]],Nurse[[#This Row],[NA TR Hours]],Nurse[[#This Row],[Med Aide/Tech Hours]])</f>
        <v>364.25543478260869</v>
      </c>
      <c r="L24" s="4">
        <f>SUM(Nurse[[#This Row],[RN Hours (excl. Admin, DON)]],Nurse[[#This Row],[RN Admin Hours]],Nurse[[#This Row],[RN DON Hours]])</f>
        <v>82.853260869565204</v>
      </c>
      <c r="M24" s="4">
        <v>60.559782608695649</v>
      </c>
      <c r="N24" s="4">
        <v>17.217391304347824</v>
      </c>
      <c r="O24" s="4">
        <v>5.0760869565217392</v>
      </c>
      <c r="P24" s="4">
        <f>SUM(Nurse[[#This Row],[LPN Hours (excl. Admin)]],Nurse[[#This Row],[LPN Admin Hours]])</f>
        <v>63.989130434782609</v>
      </c>
      <c r="Q24" s="4">
        <v>51.926630434782609</v>
      </c>
      <c r="R24" s="4">
        <v>12.0625</v>
      </c>
      <c r="S24" s="4">
        <f>SUM(Nurse[[#This Row],[CNA Hours]],Nurse[[#This Row],[NA TR Hours]],Nurse[[#This Row],[Med Aide/Tech Hours]])</f>
        <v>251.76902173913044</v>
      </c>
      <c r="T24" s="4">
        <v>199.13043478260869</v>
      </c>
      <c r="U24" s="4">
        <v>24.244565217391305</v>
      </c>
      <c r="V24" s="4">
        <v>28.394021739130434</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535042</v>
      </c>
      <c r="AG24" s="1">
        <v>8</v>
      </c>
      <c r="AH24"/>
    </row>
    <row r="25" spans="1:34" x14ac:dyDescent="0.25">
      <c r="A25" t="s">
        <v>86</v>
      </c>
      <c r="B25" t="s">
        <v>25</v>
      </c>
      <c r="C25" t="s">
        <v>109</v>
      </c>
      <c r="D25" t="s">
        <v>105</v>
      </c>
      <c r="E25" s="4">
        <v>43.380434782608695</v>
      </c>
      <c r="F25" s="4">
        <f>Nurse[[#This Row],[Total Nurse Staff Hours]]/Nurse[[#This Row],[MDS Census]]</f>
        <v>3.9975093961413175</v>
      </c>
      <c r="G25" s="4">
        <f>Nurse[[#This Row],[Total Direct Care Staff Hours]]/Nurse[[#This Row],[MDS Census]]</f>
        <v>3.6589075419694317</v>
      </c>
      <c r="H25" s="4">
        <f>Nurse[[#This Row],[Total RN Hours (w/ Admin, DON)]]/Nurse[[#This Row],[MDS Census]]</f>
        <v>1.5772763718366321</v>
      </c>
      <c r="I25" s="4">
        <f>Nurse[[#This Row],[RN Hours (excl. Admin, DON)]]/Nurse[[#This Row],[MDS Census]]</f>
        <v>1.2386745176647456</v>
      </c>
      <c r="J25" s="4">
        <f>SUM(Nurse[[#This Row],[RN Hours (excl. Admin, DON)]],Nurse[[#This Row],[RN Admin Hours]],Nurse[[#This Row],[RN DON Hours]],Nurse[[#This Row],[LPN Hours (excl. Admin)]],Nurse[[#This Row],[LPN Admin Hours]],Nurse[[#This Row],[CNA Hours]],Nurse[[#This Row],[NA TR Hours]],Nurse[[#This Row],[Med Aide/Tech Hours]])</f>
        <v>173.41369565217389</v>
      </c>
      <c r="K25" s="4">
        <f>SUM(Nurse[[#This Row],[RN Hours (excl. Admin, DON)]],Nurse[[#This Row],[LPN Hours (excl. Admin)]],Nurse[[#This Row],[CNA Hours]],Nurse[[#This Row],[NA TR Hours]],Nurse[[#This Row],[Med Aide/Tech Hours]])</f>
        <v>158.72500000000002</v>
      </c>
      <c r="L25" s="4">
        <f>SUM(Nurse[[#This Row],[RN Hours (excl. Admin, DON)]],Nurse[[#This Row],[RN Admin Hours]],Nurse[[#This Row],[RN DON Hours]])</f>
        <v>68.422934782608678</v>
      </c>
      <c r="M25" s="4">
        <v>53.734239130434773</v>
      </c>
      <c r="N25" s="4">
        <v>9.8191304347826094</v>
      </c>
      <c r="O25" s="4">
        <v>4.8695652173913047</v>
      </c>
      <c r="P25" s="4">
        <f>SUM(Nurse[[#This Row],[LPN Hours (excl. Admin)]],Nurse[[#This Row],[LPN Admin Hours]])</f>
        <v>18.409456521739124</v>
      </c>
      <c r="Q25" s="4">
        <v>18.409456521739124</v>
      </c>
      <c r="R25" s="4">
        <v>0</v>
      </c>
      <c r="S25" s="4">
        <f>SUM(Nurse[[#This Row],[CNA Hours]],Nurse[[#This Row],[NA TR Hours]],Nurse[[#This Row],[Med Aide/Tech Hours]])</f>
        <v>86.581304347826105</v>
      </c>
      <c r="T25" s="4">
        <v>86.581304347826105</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24.034565217391304</v>
      </c>
      <c r="X25" s="4">
        <v>4.2742391304347835</v>
      </c>
      <c r="Y25" s="4">
        <v>0</v>
      </c>
      <c r="Z25" s="4">
        <v>0</v>
      </c>
      <c r="AA25" s="4">
        <v>14.815434782608696</v>
      </c>
      <c r="AB25" s="4">
        <v>0</v>
      </c>
      <c r="AC25" s="4">
        <v>4.9448913043478253</v>
      </c>
      <c r="AD25" s="4">
        <v>0</v>
      </c>
      <c r="AE25" s="4">
        <v>0</v>
      </c>
      <c r="AF25" s="1">
        <v>535046</v>
      </c>
      <c r="AG25" s="1">
        <v>8</v>
      </c>
      <c r="AH25"/>
    </row>
    <row r="26" spans="1:34" x14ac:dyDescent="0.25">
      <c r="A26" t="s">
        <v>86</v>
      </c>
      <c r="B26" t="s">
        <v>35</v>
      </c>
      <c r="C26" t="s">
        <v>136</v>
      </c>
      <c r="D26" t="s">
        <v>88</v>
      </c>
      <c r="E26" s="4">
        <v>19.989130434782609</v>
      </c>
      <c r="F26" s="4">
        <f>Nurse[[#This Row],[Total Nurse Staff Hours]]/Nurse[[#This Row],[MDS Census]]</f>
        <v>4.9203425774877649</v>
      </c>
      <c r="G26" s="4">
        <f>Nurse[[#This Row],[Total Direct Care Staff Hours]]/Nurse[[#This Row],[MDS Census]]</f>
        <v>4.392011963023382</v>
      </c>
      <c r="H26" s="4">
        <f>Nurse[[#This Row],[Total RN Hours (w/ Admin, DON)]]/Nurse[[#This Row],[MDS Census]]</f>
        <v>1.5213159325720504</v>
      </c>
      <c r="I26" s="4">
        <f>Nurse[[#This Row],[RN Hours (excl. Admin, DON)]]/Nurse[[#This Row],[MDS Census]]</f>
        <v>1.2461663947797721</v>
      </c>
      <c r="J26" s="4">
        <f>SUM(Nurse[[#This Row],[RN Hours (excl. Admin, DON)]],Nurse[[#This Row],[RN Admin Hours]],Nurse[[#This Row],[RN DON Hours]],Nurse[[#This Row],[LPN Hours (excl. Admin)]],Nurse[[#This Row],[LPN Admin Hours]],Nurse[[#This Row],[CNA Hours]],Nurse[[#This Row],[NA TR Hours]],Nurse[[#This Row],[Med Aide/Tech Hours]])</f>
        <v>98.353369565217392</v>
      </c>
      <c r="K26" s="4">
        <f>SUM(Nurse[[#This Row],[RN Hours (excl. Admin, DON)]],Nurse[[#This Row],[LPN Hours (excl. Admin)]],Nurse[[#This Row],[CNA Hours]],Nurse[[#This Row],[NA TR Hours]],Nurse[[#This Row],[Med Aide/Tech Hours]])</f>
        <v>87.792500000000004</v>
      </c>
      <c r="L26" s="4">
        <f>SUM(Nurse[[#This Row],[RN Hours (excl. Admin, DON)]],Nurse[[#This Row],[RN Admin Hours]],Nurse[[#This Row],[RN DON Hours]])</f>
        <v>30.409782608695661</v>
      </c>
      <c r="M26" s="4">
        <v>24.909782608695661</v>
      </c>
      <c r="N26" s="4">
        <v>0</v>
      </c>
      <c r="O26" s="4">
        <v>5.5</v>
      </c>
      <c r="P26" s="4">
        <f>SUM(Nurse[[#This Row],[LPN Hours (excl. Admin)]],Nurse[[#This Row],[LPN Admin Hours]])</f>
        <v>5.0608695652173914</v>
      </c>
      <c r="Q26" s="4">
        <v>0</v>
      </c>
      <c r="R26" s="4">
        <v>5.0608695652173914</v>
      </c>
      <c r="S26" s="4">
        <f>SUM(Nurse[[#This Row],[CNA Hours]],Nurse[[#This Row],[NA TR Hours]],Nurse[[#This Row],[Med Aide/Tech Hours]])</f>
        <v>62.88271739130434</v>
      </c>
      <c r="T26" s="4">
        <v>62.88271739130434</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 s="4">
        <v>0</v>
      </c>
      <c r="Y26" s="4">
        <v>0</v>
      </c>
      <c r="Z26" s="4">
        <v>0</v>
      </c>
      <c r="AA26" s="4">
        <v>0</v>
      </c>
      <c r="AB26" s="4">
        <v>0</v>
      </c>
      <c r="AC26" s="4">
        <v>0</v>
      </c>
      <c r="AD26" s="4">
        <v>0</v>
      </c>
      <c r="AE26" s="4">
        <v>0</v>
      </c>
      <c r="AF26" t="s">
        <v>1</v>
      </c>
      <c r="AG26" s="1">
        <v>8</v>
      </c>
      <c r="AH26"/>
    </row>
    <row r="27" spans="1:34" x14ac:dyDescent="0.25">
      <c r="A27" t="s">
        <v>86</v>
      </c>
      <c r="B27" t="s">
        <v>3</v>
      </c>
      <c r="C27" t="s">
        <v>119</v>
      </c>
      <c r="D27" t="s">
        <v>99</v>
      </c>
      <c r="E27" s="4">
        <v>30.478260869565219</v>
      </c>
      <c r="F27" s="4">
        <f>Nurse[[#This Row],[Total Nurse Staff Hours]]/Nurse[[#This Row],[MDS Census]]</f>
        <v>4.1238409415121255</v>
      </c>
      <c r="G27" s="4">
        <f>Nurse[[#This Row],[Total Direct Care Staff Hours]]/Nurse[[#This Row],[MDS Census]]</f>
        <v>3.7768366619115548</v>
      </c>
      <c r="H27" s="4">
        <f>Nurse[[#This Row],[Total RN Hours (w/ Admin, DON)]]/Nurse[[#This Row],[MDS Census]]</f>
        <v>1.0793509272467903</v>
      </c>
      <c r="I27" s="4">
        <f>Nurse[[#This Row],[RN Hours (excl. Admin, DON)]]/Nurse[[#This Row],[MDS Census]]</f>
        <v>0.7323466476462196</v>
      </c>
      <c r="J27" s="4">
        <f>SUM(Nurse[[#This Row],[RN Hours (excl. Admin, DON)]],Nurse[[#This Row],[RN Admin Hours]],Nurse[[#This Row],[RN DON Hours]],Nurse[[#This Row],[LPN Hours (excl. Admin)]],Nurse[[#This Row],[LPN Admin Hours]],Nurse[[#This Row],[CNA Hours]],Nurse[[#This Row],[NA TR Hours]],Nurse[[#This Row],[Med Aide/Tech Hours]])</f>
        <v>125.6875</v>
      </c>
      <c r="K27" s="4">
        <f>SUM(Nurse[[#This Row],[RN Hours (excl. Admin, DON)]],Nurse[[#This Row],[LPN Hours (excl. Admin)]],Nurse[[#This Row],[CNA Hours]],Nurse[[#This Row],[NA TR Hours]],Nurse[[#This Row],[Med Aide/Tech Hours]])</f>
        <v>115.11141304347827</v>
      </c>
      <c r="L27" s="4">
        <f>SUM(Nurse[[#This Row],[RN Hours (excl. Admin, DON)]],Nurse[[#This Row],[RN Admin Hours]],Nurse[[#This Row],[RN DON Hours]])</f>
        <v>32.896739130434781</v>
      </c>
      <c r="M27" s="4">
        <v>22.320652173913043</v>
      </c>
      <c r="N27" s="4">
        <v>5.9239130434782608</v>
      </c>
      <c r="O27" s="4">
        <v>4.6521739130434785</v>
      </c>
      <c r="P27" s="4">
        <f>SUM(Nurse[[#This Row],[LPN Hours (excl. Admin)]],Nurse[[#This Row],[LPN Admin Hours]])</f>
        <v>4.5978260869565215</v>
      </c>
      <c r="Q27" s="4">
        <v>4.5978260869565215</v>
      </c>
      <c r="R27" s="4">
        <v>0</v>
      </c>
      <c r="S27" s="4">
        <f>SUM(Nurse[[#This Row],[CNA Hours]],Nurse[[#This Row],[NA TR Hours]],Nurse[[#This Row],[Med Aide/Tech Hours]])</f>
        <v>88.192934782608702</v>
      </c>
      <c r="T27" s="4">
        <v>88.192934782608702</v>
      </c>
      <c r="U27" s="4">
        <v>0</v>
      </c>
      <c r="V27" s="4">
        <v>0</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535017</v>
      </c>
      <c r="AG27" s="1">
        <v>8</v>
      </c>
      <c r="AH27"/>
    </row>
    <row r="28" spans="1:34" x14ac:dyDescent="0.25">
      <c r="A28" t="s">
        <v>86</v>
      </c>
      <c r="B28" t="s">
        <v>6</v>
      </c>
      <c r="C28" t="s">
        <v>121</v>
      </c>
      <c r="D28" t="s">
        <v>91</v>
      </c>
      <c r="E28" s="4">
        <v>112.89130434782609</v>
      </c>
      <c r="F28" s="4">
        <f>Nurse[[#This Row],[Total Nurse Staff Hours]]/Nurse[[#This Row],[MDS Census]]</f>
        <v>3.5640044290390911</v>
      </c>
      <c r="G28" s="4">
        <f>Nurse[[#This Row],[Total Direct Care Staff Hours]]/Nurse[[#This Row],[MDS Census]]</f>
        <v>3.4224918159060271</v>
      </c>
      <c r="H28" s="4">
        <f>Nurse[[#This Row],[Total RN Hours (w/ Admin, DON)]]/Nurse[[#This Row],[MDS Census]]</f>
        <v>0.80613325630656651</v>
      </c>
      <c r="I28" s="4">
        <f>Nurse[[#This Row],[RN Hours (excl. Admin, DON)]]/Nurse[[#This Row],[MDS Census]]</f>
        <v>0.66462064317350278</v>
      </c>
      <c r="J28" s="4">
        <f>SUM(Nurse[[#This Row],[RN Hours (excl. Admin, DON)]],Nurse[[#This Row],[RN Admin Hours]],Nurse[[#This Row],[RN DON Hours]],Nurse[[#This Row],[LPN Hours (excl. Admin)]],Nurse[[#This Row],[LPN Admin Hours]],Nurse[[#This Row],[CNA Hours]],Nurse[[#This Row],[NA TR Hours]],Nurse[[#This Row],[Med Aide/Tech Hours]])</f>
        <v>402.34510869565219</v>
      </c>
      <c r="K28" s="4">
        <f>SUM(Nurse[[#This Row],[RN Hours (excl. Admin, DON)]],Nurse[[#This Row],[LPN Hours (excl. Admin)]],Nurse[[#This Row],[CNA Hours]],Nurse[[#This Row],[NA TR Hours]],Nurse[[#This Row],[Med Aide/Tech Hours]])</f>
        <v>386.36956521739131</v>
      </c>
      <c r="L28" s="4">
        <f>SUM(Nurse[[#This Row],[RN Hours (excl. Admin, DON)]],Nurse[[#This Row],[RN Admin Hours]],Nurse[[#This Row],[RN DON Hours]])</f>
        <v>91.005434782608702</v>
      </c>
      <c r="M28" s="4">
        <v>75.029891304347828</v>
      </c>
      <c r="N28" s="4">
        <v>11.975543478260869</v>
      </c>
      <c r="O28" s="4">
        <v>4</v>
      </c>
      <c r="P28" s="4">
        <f>SUM(Nurse[[#This Row],[LPN Hours (excl. Admin)]],Nurse[[#This Row],[LPN Admin Hours]])</f>
        <v>164.05434782608697</v>
      </c>
      <c r="Q28" s="4">
        <v>164.05434782608697</v>
      </c>
      <c r="R28" s="4">
        <v>0</v>
      </c>
      <c r="S28" s="4">
        <f>SUM(Nurse[[#This Row],[CNA Hours]],Nurse[[#This Row],[NA TR Hours]],Nurse[[#This Row],[Med Aide/Tech Hours]])</f>
        <v>147.28532608695653</v>
      </c>
      <c r="T28" s="4">
        <v>90.842391304347828</v>
      </c>
      <c r="U28" s="4">
        <v>0</v>
      </c>
      <c r="V28" s="4">
        <v>56.442934782608695</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42.548913043478265</v>
      </c>
      <c r="X28" s="4">
        <v>25.130434782608695</v>
      </c>
      <c r="Y28" s="4">
        <v>0</v>
      </c>
      <c r="Z28" s="4">
        <v>0</v>
      </c>
      <c r="AA28" s="4">
        <v>17.418478260869566</v>
      </c>
      <c r="AB28" s="4">
        <v>0</v>
      </c>
      <c r="AC28" s="4">
        <v>0</v>
      </c>
      <c r="AD28" s="4">
        <v>0</v>
      </c>
      <c r="AE28" s="4">
        <v>0</v>
      </c>
      <c r="AF28" s="1">
        <v>535022</v>
      </c>
      <c r="AG28" s="1">
        <v>8</v>
      </c>
      <c r="AH28"/>
    </row>
    <row r="29" spans="1:34" x14ac:dyDescent="0.25">
      <c r="A29" t="s">
        <v>86</v>
      </c>
      <c r="B29" t="s">
        <v>29</v>
      </c>
      <c r="C29" t="s">
        <v>134</v>
      </c>
      <c r="D29" t="s">
        <v>107</v>
      </c>
      <c r="E29" s="4">
        <v>42.771739130434781</v>
      </c>
      <c r="F29" s="4">
        <f>Nurse[[#This Row],[Total Nurse Staff Hours]]/Nurse[[#This Row],[MDS Census]]</f>
        <v>3.4867293519695046</v>
      </c>
      <c r="G29" s="4">
        <f>Nurse[[#This Row],[Total Direct Care Staff Hours]]/Nurse[[#This Row],[MDS Census]]</f>
        <v>3.150833545108005</v>
      </c>
      <c r="H29" s="4">
        <f>Nurse[[#This Row],[Total RN Hours (w/ Admin, DON)]]/Nurse[[#This Row],[MDS Census]]</f>
        <v>0.4090851334180432</v>
      </c>
      <c r="I29" s="4">
        <f>Nurse[[#This Row],[RN Hours (excl. Admin, DON)]]/Nurse[[#This Row],[MDS Census]]</f>
        <v>7.3189326556543838E-2</v>
      </c>
      <c r="J29" s="4">
        <f>SUM(Nurse[[#This Row],[RN Hours (excl. Admin, DON)]],Nurse[[#This Row],[RN Admin Hours]],Nurse[[#This Row],[RN DON Hours]],Nurse[[#This Row],[LPN Hours (excl. Admin)]],Nurse[[#This Row],[LPN Admin Hours]],Nurse[[#This Row],[CNA Hours]],Nurse[[#This Row],[NA TR Hours]],Nurse[[#This Row],[Med Aide/Tech Hours]])</f>
        <v>149.13347826086957</v>
      </c>
      <c r="K29" s="4">
        <f>SUM(Nurse[[#This Row],[RN Hours (excl. Admin, DON)]],Nurse[[#This Row],[LPN Hours (excl. Admin)]],Nurse[[#This Row],[CNA Hours]],Nurse[[#This Row],[NA TR Hours]],Nurse[[#This Row],[Med Aide/Tech Hours]])</f>
        <v>134.7666304347826</v>
      </c>
      <c r="L29" s="4">
        <f>SUM(Nurse[[#This Row],[RN Hours (excl. Admin, DON)]],Nurse[[#This Row],[RN Admin Hours]],Nurse[[#This Row],[RN DON Hours]])</f>
        <v>17.497282608695652</v>
      </c>
      <c r="M29" s="4">
        <v>3.1304347826086958</v>
      </c>
      <c r="N29" s="4">
        <v>8.9320652173913047</v>
      </c>
      <c r="O29" s="4">
        <v>5.4347826086956523</v>
      </c>
      <c r="P29" s="4">
        <f>SUM(Nurse[[#This Row],[LPN Hours (excl. Admin)]],Nurse[[#This Row],[LPN Admin Hours]])</f>
        <v>33.496739130434783</v>
      </c>
      <c r="Q29" s="4">
        <v>33.496739130434783</v>
      </c>
      <c r="R29" s="4">
        <v>0</v>
      </c>
      <c r="S29" s="4">
        <f>SUM(Nurse[[#This Row],[CNA Hours]],Nurse[[#This Row],[NA TR Hours]],Nurse[[#This Row],[Med Aide/Tech Hours]])</f>
        <v>98.139456521739135</v>
      </c>
      <c r="T29" s="4">
        <v>94.424782608695651</v>
      </c>
      <c r="U29" s="4">
        <v>3.714673913043478</v>
      </c>
      <c r="V29" s="4">
        <v>0</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59.024782608695638</v>
      </c>
      <c r="X29" s="4">
        <v>0</v>
      </c>
      <c r="Y29" s="4">
        <v>0</v>
      </c>
      <c r="Z29" s="4">
        <v>0</v>
      </c>
      <c r="AA29" s="4">
        <v>10.330978260869566</v>
      </c>
      <c r="AB29" s="4">
        <v>0</v>
      </c>
      <c r="AC29" s="4">
        <v>48.693804347826074</v>
      </c>
      <c r="AD29" s="4">
        <v>0</v>
      </c>
      <c r="AE29" s="4">
        <v>0</v>
      </c>
      <c r="AF29" s="1">
        <v>535051</v>
      </c>
      <c r="AG29" s="1">
        <v>8</v>
      </c>
      <c r="AH29"/>
    </row>
    <row r="30" spans="1:34" x14ac:dyDescent="0.25">
      <c r="A30" t="s">
        <v>86</v>
      </c>
      <c r="B30" t="s">
        <v>7</v>
      </c>
      <c r="C30" t="s">
        <v>122</v>
      </c>
      <c r="D30" t="s">
        <v>100</v>
      </c>
      <c r="E30" s="4">
        <v>41.043478260869563</v>
      </c>
      <c r="F30" s="4">
        <f>Nurse[[#This Row],[Total Nurse Staff Hours]]/Nurse[[#This Row],[MDS Census]]</f>
        <v>4.2440942796610166</v>
      </c>
      <c r="G30" s="4">
        <f>Nurse[[#This Row],[Total Direct Care Staff Hours]]/Nurse[[#This Row],[MDS Census]]</f>
        <v>4.1245233050847459</v>
      </c>
      <c r="H30" s="4">
        <f>Nurse[[#This Row],[Total RN Hours (w/ Admin, DON)]]/Nurse[[#This Row],[MDS Census]]</f>
        <v>0.55857256355932206</v>
      </c>
      <c r="I30" s="4">
        <f>Nurse[[#This Row],[RN Hours (excl. Admin, DON)]]/Nurse[[#This Row],[MDS Census]]</f>
        <v>0.43900158898305081</v>
      </c>
      <c r="J30" s="4">
        <f>SUM(Nurse[[#This Row],[RN Hours (excl. Admin, DON)]],Nurse[[#This Row],[RN Admin Hours]],Nurse[[#This Row],[RN DON Hours]],Nurse[[#This Row],[LPN Hours (excl. Admin)]],Nurse[[#This Row],[LPN Admin Hours]],Nurse[[#This Row],[CNA Hours]],Nurse[[#This Row],[NA TR Hours]],Nurse[[#This Row],[Med Aide/Tech Hours]])</f>
        <v>174.19239130434781</v>
      </c>
      <c r="K30" s="4">
        <f>SUM(Nurse[[#This Row],[RN Hours (excl. Admin, DON)]],Nurse[[#This Row],[LPN Hours (excl. Admin)]],Nurse[[#This Row],[CNA Hours]],Nurse[[#This Row],[NA TR Hours]],Nurse[[#This Row],[Med Aide/Tech Hours]])</f>
        <v>169.28478260869565</v>
      </c>
      <c r="L30" s="4">
        <f>SUM(Nurse[[#This Row],[RN Hours (excl. Admin, DON)]],Nurse[[#This Row],[RN Admin Hours]],Nurse[[#This Row],[RN DON Hours]])</f>
        <v>22.925760869565217</v>
      </c>
      <c r="M30" s="4">
        <v>18.018152173913041</v>
      </c>
      <c r="N30" s="4">
        <v>0</v>
      </c>
      <c r="O30" s="4">
        <v>4.9076086956521738</v>
      </c>
      <c r="P30" s="4">
        <f>SUM(Nurse[[#This Row],[LPN Hours (excl. Admin)]],Nurse[[#This Row],[LPN Admin Hours]])</f>
        <v>26.102717391304349</v>
      </c>
      <c r="Q30" s="4">
        <v>26.102717391304349</v>
      </c>
      <c r="R30" s="4">
        <v>0</v>
      </c>
      <c r="S30" s="4">
        <f>SUM(Nurse[[#This Row],[CNA Hours]],Nurse[[#This Row],[NA TR Hours]],Nurse[[#This Row],[Med Aide/Tech Hours]])</f>
        <v>125.16391304347825</v>
      </c>
      <c r="T30" s="4">
        <v>112.81086956521737</v>
      </c>
      <c r="U30" s="4">
        <v>0</v>
      </c>
      <c r="V30" s="4">
        <v>12.353043478260867</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32.633586956521739</v>
      </c>
      <c r="X30" s="4">
        <v>0</v>
      </c>
      <c r="Y30" s="4">
        <v>0</v>
      </c>
      <c r="Z30" s="4">
        <v>0</v>
      </c>
      <c r="AA30" s="4">
        <v>0</v>
      </c>
      <c r="AB30" s="4">
        <v>0</v>
      </c>
      <c r="AC30" s="4">
        <v>32.633586956521739</v>
      </c>
      <c r="AD30" s="4">
        <v>0</v>
      </c>
      <c r="AE30" s="4">
        <v>0</v>
      </c>
      <c r="AF30" s="1">
        <v>535023</v>
      </c>
      <c r="AG30" s="1">
        <v>8</v>
      </c>
      <c r="AH30"/>
    </row>
    <row r="31" spans="1:34" x14ac:dyDescent="0.25">
      <c r="A31" t="s">
        <v>86</v>
      </c>
      <c r="B31" t="s">
        <v>20</v>
      </c>
      <c r="C31" t="s">
        <v>110</v>
      </c>
      <c r="D31" t="s">
        <v>90</v>
      </c>
      <c r="E31" s="4">
        <v>60</v>
      </c>
      <c r="F31" s="4">
        <f>Nurse[[#This Row],[Total Nurse Staff Hours]]/Nurse[[#This Row],[MDS Census]]</f>
        <v>2.6979855072463765</v>
      </c>
      <c r="G31" s="4">
        <f>Nurse[[#This Row],[Total Direct Care Staff Hours]]/Nurse[[#This Row],[MDS Census]]</f>
        <v>2.4766648550724635</v>
      </c>
      <c r="H31" s="4">
        <f>Nurse[[#This Row],[Total RN Hours (w/ Admin, DON)]]/Nurse[[#This Row],[MDS Census]]</f>
        <v>0.85572826086956488</v>
      </c>
      <c r="I31" s="4">
        <f>Nurse[[#This Row],[RN Hours (excl. Admin, DON)]]/Nurse[[#This Row],[MDS Census]]</f>
        <v>0.63440760869565183</v>
      </c>
      <c r="J31" s="4">
        <f>SUM(Nurse[[#This Row],[RN Hours (excl. Admin, DON)]],Nurse[[#This Row],[RN Admin Hours]],Nurse[[#This Row],[RN DON Hours]],Nurse[[#This Row],[LPN Hours (excl. Admin)]],Nurse[[#This Row],[LPN Admin Hours]],Nurse[[#This Row],[CNA Hours]],Nurse[[#This Row],[NA TR Hours]],Nurse[[#This Row],[Med Aide/Tech Hours]])</f>
        <v>161.87913043478258</v>
      </c>
      <c r="K31" s="4">
        <f>SUM(Nurse[[#This Row],[RN Hours (excl. Admin, DON)]],Nurse[[#This Row],[LPN Hours (excl. Admin)]],Nurse[[#This Row],[CNA Hours]],Nurse[[#This Row],[NA TR Hours]],Nurse[[#This Row],[Med Aide/Tech Hours]])</f>
        <v>148.59989130434781</v>
      </c>
      <c r="L31" s="4">
        <f>SUM(Nurse[[#This Row],[RN Hours (excl. Admin, DON)]],Nurse[[#This Row],[RN Admin Hours]],Nurse[[#This Row],[RN DON Hours]])</f>
        <v>51.343695652173892</v>
      </c>
      <c r="M31" s="4">
        <v>38.06445652173911</v>
      </c>
      <c r="N31" s="4">
        <v>8.1488043478260863</v>
      </c>
      <c r="O31" s="4">
        <v>5.1304347826086953</v>
      </c>
      <c r="P31" s="4">
        <f>SUM(Nurse[[#This Row],[LPN Hours (excl. Admin)]],Nurse[[#This Row],[LPN Admin Hours]])</f>
        <v>27.963478260869557</v>
      </c>
      <c r="Q31" s="4">
        <v>27.963478260869557</v>
      </c>
      <c r="R31" s="4">
        <v>0</v>
      </c>
      <c r="S31" s="4">
        <f>SUM(Nurse[[#This Row],[CNA Hours]],Nurse[[#This Row],[NA TR Hours]],Nurse[[#This Row],[Med Aide/Tech Hours]])</f>
        <v>82.571956521739139</v>
      </c>
      <c r="T31" s="4">
        <v>72.53532608695653</v>
      </c>
      <c r="U31" s="4">
        <v>10.036630434782611</v>
      </c>
      <c r="V31" s="4">
        <v>0</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535039</v>
      </c>
      <c r="AG31" s="1">
        <v>8</v>
      </c>
      <c r="AH31"/>
    </row>
    <row r="32" spans="1:34" x14ac:dyDescent="0.25">
      <c r="A32" t="s">
        <v>86</v>
      </c>
      <c r="B32" t="s">
        <v>17</v>
      </c>
      <c r="C32" t="s">
        <v>128</v>
      </c>
      <c r="D32" t="s">
        <v>89</v>
      </c>
      <c r="E32" s="4">
        <v>50.576086956521742</v>
      </c>
      <c r="F32" s="4">
        <f>Nurse[[#This Row],[Total Nurse Staff Hours]]/Nurse[[#This Row],[MDS Census]]</f>
        <v>4.8423318289275725</v>
      </c>
      <c r="G32" s="4">
        <f>Nurse[[#This Row],[Total Direct Care Staff Hours]]/Nurse[[#This Row],[MDS Census]]</f>
        <v>4.3468665377176006</v>
      </c>
      <c r="H32" s="4">
        <f>Nurse[[#This Row],[Total RN Hours (w/ Admin, DON)]]/Nurse[[#This Row],[MDS Census]]</f>
        <v>1.0546056307758436</v>
      </c>
      <c r="I32" s="4">
        <f>Nurse[[#This Row],[RN Hours (excl. Admin, DON)]]/Nurse[[#This Row],[MDS Census]]</f>
        <v>0.55914033956587128</v>
      </c>
      <c r="J32" s="4">
        <f>SUM(Nurse[[#This Row],[RN Hours (excl. Admin, DON)]],Nurse[[#This Row],[RN Admin Hours]],Nurse[[#This Row],[RN DON Hours]],Nurse[[#This Row],[LPN Hours (excl. Admin)]],Nurse[[#This Row],[LPN Admin Hours]],Nurse[[#This Row],[CNA Hours]],Nurse[[#This Row],[NA TR Hours]],Nurse[[#This Row],[Med Aide/Tech Hours]])</f>
        <v>244.90619565217389</v>
      </c>
      <c r="K32" s="4">
        <f>SUM(Nurse[[#This Row],[RN Hours (excl. Admin, DON)]],Nurse[[#This Row],[LPN Hours (excl. Admin)]],Nurse[[#This Row],[CNA Hours]],Nurse[[#This Row],[NA TR Hours]],Nurse[[#This Row],[Med Aide/Tech Hours]])</f>
        <v>219.84749999999997</v>
      </c>
      <c r="L32" s="4">
        <f>SUM(Nurse[[#This Row],[RN Hours (excl. Admin, DON)]],Nurse[[#This Row],[RN Admin Hours]],Nurse[[#This Row],[RN DON Hours]])</f>
        <v>53.337826086956525</v>
      </c>
      <c r="M32" s="4">
        <v>28.279130434782601</v>
      </c>
      <c r="N32" s="4">
        <v>19.319565217391311</v>
      </c>
      <c r="O32" s="4">
        <v>5.7391304347826084</v>
      </c>
      <c r="P32" s="4">
        <f>SUM(Nurse[[#This Row],[LPN Hours (excl. Admin)]],Nurse[[#This Row],[LPN Admin Hours]])</f>
        <v>23.313804347826089</v>
      </c>
      <c r="Q32" s="4">
        <v>23.313804347826089</v>
      </c>
      <c r="R32" s="4">
        <v>0</v>
      </c>
      <c r="S32" s="4">
        <f>SUM(Nurse[[#This Row],[CNA Hours]],Nurse[[#This Row],[NA TR Hours]],Nurse[[#This Row],[Med Aide/Tech Hours]])</f>
        <v>168.25456521739127</v>
      </c>
      <c r="T32" s="4">
        <v>147.43206521739128</v>
      </c>
      <c r="U32" s="4">
        <v>0</v>
      </c>
      <c r="V32" s="4">
        <v>20.822500000000002</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535034</v>
      </c>
      <c r="AG32" s="1">
        <v>8</v>
      </c>
      <c r="AH32"/>
    </row>
    <row r="33" spans="1:34" x14ac:dyDescent="0.25">
      <c r="A33" t="s">
        <v>86</v>
      </c>
      <c r="B33" t="s">
        <v>14</v>
      </c>
      <c r="C33" t="s">
        <v>117</v>
      </c>
      <c r="D33" t="s">
        <v>89</v>
      </c>
      <c r="E33" s="4">
        <v>66.619565217391298</v>
      </c>
      <c r="F33" s="4">
        <f>Nurse[[#This Row],[Total Nurse Staff Hours]]/Nurse[[#This Row],[MDS Census]]</f>
        <v>3.2788790993636812</v>
      </c>
      <c r="G33" s="4">
        <f>Nurse[[#This Row],[Total Direct Care Staff Hours]]/Nurse[[#This Row],[MDS Census]]</f>
        <v>3.0086882036221247</v>
      </c>
      <c r="H33" s="4">
        <f>Nurse[[#This Row],[Total RN Hours (w/ Admin, DON)]]/Nurse[[#This Row],[MDS Census]]</f>
        <v>0.76778430412791654</v>
      </c>
      <c r="I33" s="4">
        <f>Nurse[[#This Row],[RN Hours (excl. Admin, DON)]]/Nurse[[#This Row],[MDS Census]]</f>
        <v>0.5691793114700604</v>
      </c>
      <c r="J33" s="4">
        <f>SUM(Nurse[[#This Row],[RN Hours (excl. Admin, DON)]],Nurse[[#This Row],[RN Admin Hours]],Nurse[[#This Row],[RN DON Hours]],Nurse[[#This Row],[LPN Hours (excl. Admin)]],Nurse[[#This Row],[LPN Admin Hours]],Nurse[[#This Row],[CNA Hours]],Nurse[[#This Row],[NA TR Hours]],Nurse[[#This Row],[Med Aide/Tech Hours]])</f>
        <v>218.4375</v>
      </c>
      <c r="K33" s="4">
        <f>SUM(Nurse[[#This Row],[RN Hours (excl. Admin, DON)]],Nurse[[#This Row],[LPN Hours (excl. Admin)]],Nurse[[#This Row],[CNA Hours]],Nurse[[#This Row],[NA TR Hours]],Nurse[[#This Row],[Med Aide/Tech Hours]])</f>
        <v>200.4375</v>
      </c>
      <c r="L33" s="4">
        <f>SUM(Nurse[[#This Row],[RN Hours (excl. Admin, DON)]],Nurse[[#This Row],[RN Admin Hours]],Nurse[[#This Row],[RN DON Hours]])</f>
        <v>51.149456521739133</v>
      </c>
      <c r="M33" s="4">
        <v>37.918478260869563</v>
      </c>
      <c r="N33" s="4">
        <v>8.1494565217391308</v>
      </c>
      <c r="O33" s="4">
        <v>5.0815217391304346</v>
      </c>
      <c r="P33" s="4">
        <f>SUM(Nurse[[#This Row],[LPN Hours (excl. Admin)]],Nurse[[#This Row],[LPN Admin Hours]])</f>
        <v>11.576086956521738</v>
      </c>
      <c r="Q33" s="4">
        <v>6.8070652173913047</v>
      </c>
      <c r="R33" s="4">
        <v>4.7690217391304346</v>
      </c>
      <c r="S33" s="4">
        <f>SUM(Nurse[[#This Row],[CNA Hours]],Nurse[[#This Row],[NA TR Hours]],Nurse[[#This Row],[Med Aide/Tech Hours]])</f>
        <v>155.71195652173913</v>
      </c>
      <c r="T33" s="4">
        <v>155.71195652173913</v>
      </c>
      <c r="U33" s="4">
        <v>0</v>
      </c>
      <c r="V33" s="4">
        <v>0</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535031</v>
      </c>
      <c r="AG33" s="1">
        <v>8</v>
      </c>
      <c r="AH33"/>
    </row>
    <row r="34" spans="1:34" x14ac:dyDescent="0.25">
      <c r="A34" t="s">
        <v>86</v>
      </c>
      <c r="B34" t="s">
        <v>26</v>
      </c>
      <c r="C34" t="s">
        <v>132</v>
      </c>
      <c r="D34" t="s">
        <v>106</v>
      </c>
      <c r="E34" s="4">
        <v>49.260869565217391</v>
      </c>
      <c r="F34" s="4">
        <f>Nurse[[#This Row],[Total Nurse Staff Hours]]/Nurse[[#This Row],[MDS Census]]</f>
        <v>3.5132281553398057</v>
      </c>
      <c r="G34" s="4">
        <f>Nurse[[#This Row],[Total Direct Care Staff Hours]]/Nurse[[#This Row],[MDS Census]]</f>
        <v>2.9484752868490731</v>
      </c>
      <c r="H34" s="4">
        <f>Nurse[[#This Row],[Total RN Hours (w/ Admin, DON)]]/Nurse[[#This Row],[MDS Census]]</f>
        <v>0.83895851721094439</v>
      </c>
      <c r="I34" s="4">
        <f>Nurse[[#This Row],[RN Hours (excl. Admin, DON)]]/Nurse[[#This Row],[MDS Census]]</f>
        <v>0.64345984112974408</v>
      </c>
      <c r="J34" s="4">
        <f>SUM(Nurse[[#This Row],[RN Hours (excl. Admin, DON)]],Nurse[[#This Row],[RN Admin Hours]],Nurse[[#This Row],[RN DON Hours]],Nurse[[#This Row],[LPN Hours (excl. Admin)]],Nurse[[#This Row],[LPN Admin Hours]],Nurse[[#This Row],[CNA Hours]],Nurse[[#This Row],[NA TR Hours]],Nurse[[#This Row],[Med Aide/Tech Hours]])</f>
        <v>173.06467391304346</v>
      </c>
      <c r="K34" s="4">
        <f>SUM(Nurse[[#This Row],[RN Hours (excl. Admin, DON)]],Nurse[[#This Row],[LPN Hours (excl. Admin)]],Nurse[[#This Row],[CNA Hours]],Nurse[[#This Row],[NA TR Hours]],Nurse[[#This Row],[Med Aide/Tech Hours]])</f>
        <v>145.24445652173912</v>
      </c>
      <c r="L34" s="4">
        <f>SUM(Nurse[[#This Row],[RN Hours (excl. Admin, DON)]],Nurse[[#This Row],[RN Admin Hours]],Nurse[[#This Row],[RN DON Hours]])</f>
        <v>41.32782608695652</v>
      </c>
      <c r="M34" s="4">
        <v>31.697391304347828</v>
      </c>
      <c r="N34" s="4">
        <v>5.7391304347826084</v>
      </c>
      <c r="O34" s="4">
        <v>3.8913043478260869</v>
      </c>
      <c r="P34" s="4">
        <f>SUM(Nurse[[#This Row],[LPN Hours (excl. Admin)]],Nurse[[#This Row],[LPN Admin Hours]])</f>
        <v>24.145</v>
      </c>
      <c r="Q34" s="4">
        <v>5.9552173913043474</v>
      </c>
      <c r="R34" s="4">
        <v>18.189782608695651</v>
      </c>
      <c r="S34" s="4">
        <f>SUM(Nurse[[#This Row],[CNA Hours]],Nurse[[#This Row],[NA TR Hours]],Nurse[[#This Row],[Med Aide/Tech Hours]])</f>
        <v>107.59184782608695</v>
      </c>
      <c r="T34" s="4">
        <v>84.363804347826076</v>
      </c>
      <c r="U34" s="4">
        <v>23.228043478260869</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5.4890217391304352</v>
      </c>
      <c r="X34" s="4">
        <v>0</v>
      </c>
      <c r="Y34" s="4">
        <v>0</v>
      </c>
      <c r="Z34" s="4">
        <v>0</v>
      </c>
      <c r="AA34" s="4">
        <v>4.6330434782608698</v>
      </c>
      <c r="AB34" s="4">
        <v>0</v>
      </c>
      <c r="AC34" s="4">
        <v>0.85597826086956519</v>
      </c>
      <c r="AD34" s="4">
        <v>0</v>
      </c>
      <c r="AE34" s="4">
        <v>0</v>
      </c>
      <c r="AF34" s="1">
        <v>535048</v>
      </c>
      <c r="AG34" s="1">
        <v>8</v>
      </c>
      <c r="AH34"/>
    </row>
    <row r="35" spans="1:34" x14ac:dyDescent="0.25">
      <c r="A35" t="s">
        <v>86</v>
      </c>
      <c r="B35" t="s">
        <v>5</v>
      </c>
      <c r="C35" t="s">
        <v>120</v>
      </c>
      <c r="D35" t="s">
        <v>95</v>
      </c>
      <c r="E35" s="4">
        <v>57.543478260869563</v>
      </c>
      <c r="F35" s="4">
        <f>Nurse[[#This Row],[Total Nurse Staff Hours]]/Nurse[[#This Row],[MDS Census]]</f>
        <v>3.5207423498299959</v>
      </c>
      <c r="G35" s="4">
        <f>Nurse[[#This Row],[Total Direct Care Staff Hours]]/Nurse[[#This Row],[MDS Census]]</f>
        <v>3.4539686437476389</v>
      </c>
      <c r="H35" s="4">
        <f>Nurse[[#This Row],[Total RN Hours (w/ Admin, DON)]]/Nurse[[#This Row],[MDS Census]]</f>
        <v>1.102391386475255</v>
      </c>
      <c r="I35" s="4">
        <f>Nurse[[#This Row],[RN Hours (excl. Admin, DON)]]/Nurse[[#This Row],[MDS Census]]</f>
        <v>1.0356176803928978</v>
      </c>
      <c r="J35" s="4">
        <f>SUM(Nurse[[#This Row],[RN Hours (excl. Admin, DON)]],Nurse[[#This Row],[RN Admin Hours]],Nurse[[#This Row],[RN DON Hours]],Nurse[[#This Row],[LPN Hours (excl. Admin)]],Nurse[[#This Row],[LPN Admin Hours]],Nurse[[#This Row],[CNA Hours]],Nurse[[#This Row],[NA TR Hours]],Nurse[[#This Row],[Med Aide/Tech Hours]])</f>
        <v>202.5957608695652</v>
      </c>
      <c r="K35" s="4">
        <f>SUM(Nurse[[#This Row],[RN Hours (excl. Admin, DON)]],Nurse[[#This Row],[LPN Hours (excl. Admin)]],Nurse[[#This Row],[CNA Hours]],Nurse[[#This Row],[NA TR Hours]],Nurse[[#This Row],[Med Aide/Tech Hours]])</f>
        <v>198.75336956521738</v>
      </c>
      <c r="L35" s="4">
        <f>SUM(Nurse[[#This Row],[RN Hours (excl. Admin, DON)]],Nurse[[#This Row],[RN Admin Hours]],Nurse[[#This Row],[RN DON Hours]])</f>
        <v>63.435434782608695</v>
      </c>
      <c r="M35" s="4">
        <v>59.593043478260874</v>
      </c>
      <c r="N35" s="4">
        <v>1.9076086956521738</v>
      </c>
      <c r="O35" s="4">
        <v>1.9347826086956521</v>
      </c>
      <c r="P35" s="4">
        <f>SUM(Nurse[[#This Row],[LPN Hours (excl. Admin)]],Nurse[[#This Row],[LPN Admin Hours]])</f>
        <v>10.502717391304348</v>
      </c>
      <c r="Q35" s="4">
        <v>10.502717391304348</v>
      </c>
      <c r="R35" s="4">
        <v>0</v>
      </c>
      <c r="S35" s="4">
        <f>SUM(Nurse[[#This Row],[CNA Hours]],Nurse[[#This Row],[NA TR Hours]],Nurse[[#This Row],[Med Aide/Tech Hours]])</f>
        <v>128.65760869565219</v>
      </c>
      <c r="T35" s="4">
        <v>116.90760869565217</v>
      </c>
      <c r="U35" s="4">
        <v>0</v>
      </c>
      <c r="V35" s="4">
        <v>11.75</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 s="4">
        <v>0</v>
      </c>
      <c r="Y35" s="4">
        <v>0</v>
      </c>
      <c r="Z35" s="4">
        <v>0</v>
      </c>
      <c r="AA35" s="4">
        <v>0</v>
      </c>
      <c r="AB35" s="4">
        <v>0</v>
      </c>
      <c r="AC35" s="4">
        <v>0</v>
      </c>
      <c r="AD35" s="4">
        <v>0</v>
      </c>
      <c r="AE35" s="4">
        <v>0</v>
      </c>
      <c r="AF35" s="1">
        <v>535021</v>
      </c>
      <c r="AG35" s="1">
        <v>8</v>
      </c>
      <c r="AH35"/>
    </row>
    <row r="36" spans="1:34" x14ac:dyDescent="0.25">
      <c r="AH36"/>
    </row>
    <row r="37" spans="1:34" x14ac:dyDescent="0.25">
      <c r="AH37"/>
    </row>
    <row r="38" spans="1:34" x14ac:dyDescent="0.25">
      <c r="AH38"/>
    </row>
    <row r="39" spans="1:34" x14ac:dyDescent="0.25">
      <c r="AH39"/>
    </row>
    <row r="40" spans="1:34" x14ac:dyDescent="0.25">
      <c r="AH40"/>
    </row>
    <row r="41" spans="1:34" x14ac:dyDescent="0.25">
      <c r="AH41"/>
    </row>
    <row r="42" spans="1:34" x14ac:dyDescent="0.25">
      <c r="AH42"/>
    </row>
    <row r="43" spans="1:34" x14ac:dyDescent="0.25">
      <c r="AH43"/>
    </row>
    <row r="44" spans="1:34" x14ac:dyDescent="0.25">
      <c r="AH44"/>
    </row>
    <row r="45" spans="1:34" x14ac:dyDescent="0.25">
      <c r="AH45"/>
    </row>
    <row r="46" spans="1:34" x14ac:dyDescent="0.25">
      <c r="AH46"/>
    </row>
    <row r="47" spans="1:34" x14ac:dyDescent="0.25">
      <c r="AH47"/>
    </row>
    <row r="48" spans="1:34" x14ac:dyDescent="0.25">
      <c r="AH48"/>
    </row>
    <row r="49" spans="34:34" x14ac:dyDescent="0.25">
      <c r="AH49"/>
    </row>
    <row r="50" spans="34:34" x14ac:dyDescent="0.25">
      <c r="AH50"/>
    </row>
    <row r="51" spans="34:34" x14ac:dyDescent="0.25">
      <c r="AH51"/>
    </row>
    <row r="52" spans="34:34" x14ac:dyDescent="0.25">
      <c r="AH52"/>
    </row>
    <row r="53" spans="34:34" x14ac:dyDescent="0.25">
      <c r="AH53"/>
    </row>
    <row r="54" spans="34:34" x14ac:dyDescent="0.25">
      <c r="AH54"/>
    </row>
    <row r="55" spans="34:34" x14ac:dyDescent="0.25">
      <c r="AH55"/>
    </row>
    <row r="56" spans="34:34" x14ac:dyDescent="0.25">
      <c r="AH56"/>
    </row>
    <row r="57" spans="34:34" x14ac:dyDescent="0.25">
      <c r="AH57"/>
    </row>
    <row r="58" spans="34:34" x14ac:dyDescent="0.25">
      <c r="AH58"/>
    </row>
    <row r="59" spans="34:34" x14ac:dyDescent="0.25">
      <c r="AH59"/>
    </row>
    <row r="60" spans="34:34" x14ac:dyDescent="0.25">
      <c r="AH60"/>
    </row>
    <row r="61" spans="34:34" x14ac:dyDescent="0.25">
      <c r="AH61"/>
    </row>
    <row r="62" spans="34:34" x14ac:dyDescent="0.25">
      <c r="AH62"/>
    </row>
    <row r="63" spans="34:34" x14ac:dyDescent="0.25">
      <c r="AH63"/>
    </row>
    <row r="64" spans="34:34" x14ac:dyDescent="0.25">
      <c r="AH64"/>
    </row>
    <row r="65" spans="34:34" x14ac:dyDescent="0.25">
      <c r="AH65"/>
    </row>
    <row r="66" spans="34:34" x14ac:dyDescent="0.25">
      <c r="AH66"/>
    </row>
    <row r="67" spans="34:34" x14ac:dyDescent="0.25">
      <c r="AH67"/>
    </row>
    <row r="68" spans="34:34" x14ac:dyDescent="0.25">
      <c r="AH68"/>
    </row>
    <row r="69" spans="34:34" x14ac:dyDescent="0.25">
      <c r="AH69"/>
    </row>
    <row r="70" spans="34:34" x14ac:dyDescent="0.25">
      <c r="AH70"/>
    </row>
    <row r="71" spans="34:34" x14ac:dyDescent="0.25">
      <c r="AH71"/>
    </row>
    <row r="72" spans="34:34" x14ac:dyDescent="0.25">
      <c r="AH72"/>
    </row>
    <row r="73" spans="34:34" x14ac:dyDescent="0.25">
      <c r="AH73"/>
    </row>
    <row r="74" spans="34:34" x14ac:dyDescent="0.25">
      <c r="AH74"/>
    </row>
    <row r="75" spans="34:34" x14ac:dyDescent="0.25">
      <c r="AH75"/>
    </row>
    <row r="76" spans="34:34" x14ac:dyDescent="0.25">
      <c r="AH76"/>
    </row>
    <row r="77" spans="34:34" x14ac:dyDescent="0.25">
      <c r="AH77"/>
    </row>
    <row r="78" spans="34:34" x14ac:dyDescent="0.25">
      <c r="AH78"/>
    </row>
    <row r="79" spans="34:34" x14ac:dyDescent="0.25">
      <c r="AH79"/>
    </row>
    <row r="80" spans="34: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6" spans="34:34" x14ac:dyDescent="0.25">
      <c r="AH226"/>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26"/>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137</v>
      </c>
      <c r="B1" s="2" t="s">
        <v>139</v>
      </c>
      <c r="C1" s="2" t="s">
        <v>140</v>
      </c>
      <c r="D1" s="2" t="s">
        <v>141</v>
      </c>
      <c r="E1" s="2" t="s">
        <v>142</v>
      </c>
      <c r="F1" s="2" t="s">
        <v>147</v>
      </c>
      <c r="G1" s="2" t="s">
        <v>173</v>
      </c>
      <c r="H1" s="9" t="s">
        <v>174</v>
      </c>
      <c r="I1" s="2" t="s">
        <v>148</v>
      </c>
      <c r="J1" s="2" t="s">
        <v>171</v>
      </c>
      <c r="K1" s="9" t="s">
        <v>175</v>
      </c>
      <c r="L1" s="2" t="s">
        <v>149</v>
      </c>
      <c r="M1" s="2" t="s">
        <v>172</v>
      </c>
      <c r="N1" s="9" t="s">
        <v>183</v>
      </c>
      <c r="O1" s="2" t="s">
        <v>150</v>
      </c>
      <c r="P1" s="2" t="s">
        <v>161</v>
      </c>
      <c r="Q1" s="7" t="s">
        <v>177</v>
      </c>
      <c r="R1" s="2" t="s">
        <v>151</v>
      </c>
      <c r="S1" s="2" t="s">
        <v>162</v>
      </c>
      <c r="T1" s="9" t="s">
        <v>176</v>
      </c>
      <c r="U1" s="2" t="s">
        <v>152</v>
      </c>
      <c r="V1" s="2" t="s">
        <v>163</v>
      </c>
      <c r="W1" s="9" t="s">
        <v>178</v>
      </c>
      <c r="X1" s="2" t="s">
        <v>154</v>
      </c>
      <c r="Y1" s="2" t="s">
        <v>164</v>
      </c>
      <c r="Z1" s="9" t="s">
        <v>179</v>
      </c>
      <c r="AA1" s="2" t="s">
        <v>155</v>
      </c>
      <c r="AB1" s="2" t="s">
        <v>165</v>
      </c>
      <c r="AC1" s="9" t="s">
        <v>184</v>
      </c>
      <c r="AD1" s="2" t="s">
        <v>157</v>
      </c>
      <c r="AE1" s="2" t="s">
        <v>166</v>
      </c>
      <c r="AF1" s="9" t="s">
        <v>180</v>
      </c>
      <c r="AG1" s="2" t="s">
        <v>158</v>
      </c>
      <c r="AH1" s="2" t="s">
        <v>167</v>
      </c>
      <c r="AI1" s="9" t="s">
        <v>181</v>
      </c>
      <c r="AJ1" s="2" t="s">
        <v>159</v>
      </c>
      <c r="AK1" s="2" t="s">
        <v>168</v>
      </c>
      <c r="AL1" s="9" t="s">
        <v>182</v>
      </c>
      <c r="AM1" s="2" t="s">
        <v>169</v>
      </c>
      <c r="AN1" s="3" t="s">
        <v>170</v>
      </c>
    </row>
    <row r="2" spans="1:51" x14ac:dyDescent="0.25">
      <c r="A2" t="s">
        <v>86</v>
      </c>
      <c r="B2" t="s">
        <v>34</v>
      </c>
      <c r="C2" t="s">
        <v>116</v>
      </c>
      <c r="D2" t="s">
        <v>87</v>
      </c>
      <c r="E2" s="4">
        <v>36.815217391304351</v>
      </c>
      <c r="F2" s="4">
        <v>177.46630434782611</v>
      </c>
      <c r="G2" s="4">
        <v>0</v>
      </c>
      <c r="H2" s="10">
        <v>0</v>
      </c>
      <c r="I2" s="4">
        <v>166.75108695652176</v>
      </c>
      <c r="J2" s="4">
        <v>0</v>
      </c>
      <c r="K2" s="10">
        <v>0</v>
      </c>
      <c r="L2" s="4">
        <v>29.617391304347819</v>
      </c>
      <c r="M2" s="4">
        <v>0</v>
      </c>
      <c r="N2" s="10">
        <v>0</v>
      </c>
      <c r="O2" s="4">
        <v>20.192391304347819</v>
      </c>
      <c r="P2" s="4">
        <v>0</v>
      </c>
      <c r="Q2" s="8">
        <v>0</v>
      </c>
      <c r="R2" s="4">
        <v>4.3815217391304335</v>
      </c>
      <c r="S2" s="4">
        <v>0</v>
      </c>
      <c r="T2" s="10">
        <v>0</v>
      </c>
      <c r="U2" s="4">
        <v>5.0434782608695654</v>
      </c>
      <c r="V2" s="4">
        <v>0</v>
      </c>
      <c r="W2" s="10">
        <v>0</v>
      </c>
      <c r="X2" s="4">
        <v>28.936956521739123</v>
      </c>
      <c r="Y2" s="4">
        <v>0</v>
      </c>
      <c r="Z2" s="10">
        <v>0</v>
      </c>
      <c r="AA2" s="4">
        <v>1.2902173913043478</v>
      </c>
      <c r="AB2" s="4">
        <v>0</v>
      </c>
      <c r="AC2" s="10">
        <v>0</v>
      </c>
      <c r="AD2" s="4">
        <v>84.168478260869577</v>
      </c>
      <c r="AE2" s="4">
        <v>0</v>
      </c>
      <c r="AF2" s="10">
        <v>0</v>
      </c>
      <c r="AG2" s="4">
        <v>21.239130434782613</v>
      </c>
      <c r="AH2" s="4">
        <v>0</v>
      </c>
      <c r="AI2" s="10">
        <v>0</v>
      </c>
      <c r="AJ2" s="4">
        <v>12.214130434782609</v>
      </c>
      <c r="AK2" s="4">
        <v>0</v>
      </c>
      <c r="AL2" s="10" t="s">
        <v>185</v>
      </c>
      <c r="AM2" t="s">
        <v>0</v>
      </c>
      <c r="AN2" s="1">
        <v>8</v>
      </c>
      <c r="AX2"/>
      <c r="AY2"/>
    </row>
    <row r="3" spans="1:51" x14ac:dyDescent="0.25">
      <c r="A3" t="s">
        <v>86</v>
      </c>
      <c r="B3" t="s">
        <v>10</v>
      </c>
      <c r="C3" t="s">
        <v>110</v>
      </c>
      <c r="D3" t="s">
        <v>90</v>
      </c>
      <c r="E3" s="4">
        <v>73.304347826086953</v>
      </c>
      <c r="F3" s="4">
        <v>233.91086956521738</v>
      </c>
      <c r="G3" s="4">
        <v>2.5706521739130435</v>
      </c>
      <c r="H3" s="10">
        <v>1.0989879088095615E-2</v>
      </c>
      <c r="I3" s="4">
        <v>213.91086956521738</v>
      </c>
      <c r="J3" s="4">
        <v>2.5706521739130435</v>
      </c>
      <c r="K3" s="10">
        <v>1.2017398550798281E-2</v>
      </c>
      <c r="L3" s="4">
        <v>79.704239130434772</v>
      </c>
      <c r="M3" s="4">
        <v>0</v>
      </c>
      <c r="N3" s="10">
        <v>0</v>
      </c>
      <c r="O3" s="4">
        <v>59.704239130434779</v>
      </c>
      <c r="P3" s="4">
        <v>0</v>
      </c>
      <c r="Q3" s="8">
        <v>0</v>
      </c>
      <c r="R3" s="4">
        <v>14.956521739130435</v>
      </c>
      <c r="S3" s="4">
        <v>0</v>
      </c>
      <c r="T3" s="10">
        <v>0</v>
      </c>
      <c r="U3" s="4">
        <v>5.0434782608695654</v>
      </c>
      <c r="V3" s="4">
        <v>0</v>
      </c>
      <c r="W3" s="10">
        <v>0</v>
      </c>
      <c r="X3" s="4">
        <v>33.945108695652173</v>
      </c>
      <c r="Y3" s="4">
        <v>0</v>
      </c>
      <c r="Z3" s="10">
        <v>0</v>
      </c>
      <c r="AA3" s="4">
        <v>0</v>
      </c>
      <c r="AB3" s="4">
        <v>0</v>
      </c>
      <c r="AC3" s="10" t="s">
        <v>185</v>
      </c>
      <c r="AD3" s="4">
        <v>100.36402173913044</v>
      </c>
      <c r="AE3" s="4">
        <v>2.5706521739130435</v>
      </c>
      <c r="AF3" s="10">
        <v>2.5613283817928E-2</v>
      </c>
      <c r="AG3" s="4">
        <v>19.897500000000001</v>
      </c>
      <c r="AH3" s="4">
        <v>0</v>
      </c>
      <c r="AI3" s="10">
        <v>0</v>
      </c>
      <c r="AJ3" s="4">
        <v>0</v>
      </c>
      <c r="AK3" s="4">
        <v>0</v>
      </c>
      <c r="AL3" s="10" t="s">
        <v>185</v>
      </c>
      <c r="AM3" s="1">
        <v>535026</v>
      </c>
      <c r="AN3" s="1">
        <v>8</v>
      </c>
      <c r="AX3"/>
      <c r="AY3"/>
    </row>
    <row r="4" spans="1:51" x14ac:dyDescent="0.25">
      <c r="A4" t="s">
        <v>86</v>
      </c>
      <c r="B4" t="s">
        <v>4</v>
      </c>
      <c r="C4" t="s">
        <v>120</v>
      </c>
      <c r="D4" t="s">
        <v>95</v>
      </c>
      <c r="E4" s="4">
        <v>25.934782608695652</v>
      </c>
      <c r="F4" s="4">
        <v>73.636956521739123</v>
      </c>
      <c r="G4" s="4">
        <v>0</v>
      </c>
      <c r="H4" s="10">
        <v>0</v>
      </c>
      <c r="I4" s="4">
        <v>69.691304347826076</v>
      </c>
      <c r="J4" s="4">
        <v>0</v>
      </c>
      <c r="K4" s="10">
        <v>0</v>
      </c>
      <c r="L4" s="4">
        <v>14.739130434782608</v>
      </c>
      <c r="M4" s="4">
        <v>0</v>
      </c>
      <c r="N4" s="10">
        <v>0</v>
      </c>
      <c r="O4" s="4">
        <v>10.793478260869565</v>
      </c>
      <c r="P4" s="4">
        <v>0</v>
      </c>
      <c r="Q4" s="8">
        <v>0</v>
      </c>
      <c r="R4" s="4">
        <v>3.9456521739130435</v>
      </c>
      <c r="S4" s="4">
        <v>0</v>
      </c>
      <c r="T4" s="10">
        <v>0</v>
      </c>
      <c r="U4" s="4">
        <v>0</v>
      </c>
      <c r="V4" s="4">
        <v>0</v>
      </c>
      <c r="W4" s="10" t="s">
        <v>185</v>
      </c>
      <c r="X4" s="4">
        <v>10.799999999999999</v>
      </c>
      <c r="Y4" s="4">
        <v>0</v>
      </c>
      <c r="Z4" s="10">
        <v>0</v>
      </c>
      <c r="AA4" s="4">
        <v>0</v>
      </c>
      <c r="AB4" s="4">
        <v>0</v>
      </c>
      <c r="AC4" s="10" t="s">
        <v>185</v>
      </c>
      <c r="AD4" s="4">
        <v>47.054347826086953</v>
      </c>
      <c r="AE4" s="4">
        <v>0</v>
      </c>
      <c r="AF4" s="10">
        <v>0</v>
      </c>
      <c r="AG4" s="4">
        <v>1.0434782608695652</v>
      </c>
      <c r="AH4" s="4">
        <v>0</v>
      </c>
      <c r="AI4" s="10">
        <v>0</v>
      </c>
      <c r="AJ4" s="4">
        <v>0</v>
      </c>
      <c r="AK4" s="4">
        <v>0</v>
      </c>
      <c r="AL4" s="10" t="s">
        <v>185</v>
      </c>
      <c r="AM4" s="1">
        <v>535019</v>
      </c>
      <c r="AN4" s="1">
        <v>8</v>
      </c>
      <c r="AX4"/>
      <c r="AY4"/>
    </row>
    <row r="5" spans="1:51" x14ac:dyDescent="0.25">
      <c r="A5" t="s">
        <v>86</v>
      </c>
      <c r="B5" t="s">
        <v>8</v>
      </c>
      <c r="C5" t="s">
        <v>123</v>
      </c>
      <c r="D5" t="s">
        <v>101</v>
      </c>
      <c r="E5" s="4">
        <v>89.923913043478265</v>
      </c>
      <c r="F5" s="4">
        <v>331.90423913043469</v>
      </c>
      <c r="G5" s="4">
        <v>0</v>
      </c>
      <c r="H5" s="10">
        <v>0</v>
      </c>
      <c r="I5" s="4">
        <v>307.51847826086953</v>
      </c>
      <c r="J5" s="4">
        <v>0</v>
      </c>
      <c r="K5" s="10">
        <v>0</v>
      </c>
      <c r="L5" s="4">
        <v>64.709782608695647</v>
      </c>
      <c r="M5" s="4">
        <v>0</v>
      </c>
      <c r="N5" s="10">
        <v>0</v>
      </c>
      <c r="O5" s="4">
        <v>47.340217391304343</v>
      </c>
      <c r="P5" s="4">
        <v>0</v>
      </c>
      <c r="Q5" s="8">
        <v>0</v>
      </c>
      <c r="R5" s="4">
        <v>14.586956521739131</v>
      </c>
      <c r="S5" s="4">
        <v>0</v>
      </c>
      <c r="T5" s="10">
        <v>0</v>
      </c>
      <c r="U5" s="4">
        <v>2.7826086956521738</v>
      </c>
      <c r="V5" s="4">
        <v>0</v>
      </c>
      <c r="W5" s="10">
        <v>0</v>
      </c>
      <c r="X5" s="4">
        <v>49.852282608695653</v>
      </c>
      <c r="Y5" s="4">
        <v>0</v>
      </c>
      <c r="Z5" s="10">
        <v>0</v>
      </c>
      <c r="AA5" s="4">
        <v>7.0161956521739128</v>
      </c>
      <c r="AB5" s="4">
        <v>0</v>
      </c>
      <c r="AC5" s="10">
        <v>0</v>
      </c>
      <c r="AD5" s="4">
        <v>181.38467391304343</v>
      </c>
      <c r="AE5" s="4">
        <v>0</v>
      </c>
      <c r="AF5" s="10">
        <v>0</v>
      </c>
      <c r="AG5" s="4">
        <v>13.383152173913043</v>
      </c>
      <c r="AH5" s="4">
        <v>0</v>
      </c>
      <c r="AI5" s="10">
        <v>0</v>
      </c>
      <c r="AJ5" s="4">
        <v>15.558152173913042</v>
      </c>
      <c r="AK5" s="4">
        <v>0</v>
      </c>
      <c r="AL5" s="10" t="s">
        <v>185</v>
      </c>
      <c r="AM5" s="1">
        <v>535024</v>
      </c>
      <c r="AN5" s="1">
        <v>8</v>
      </c>
      <c r="AX5"/>
      <c r="AY5"/>
    </row>
    <row r="6" spans="1:51" x14ac:dyDescent="0.25">
      <c r="A6" t="s">
        <v>86</v>
      </c>
      <c r="B6" t="s">
        <v>11</v>
      </c>
      <c r="C6" t="s">
        <v>124</v>
      </c>
      <c r="D6" t="s">
        <v>93</v>
      </c>
      <c r="E6" s="4">
        <v>52.978260869565219</v>
      </c>
      <c r="F6" s="4">
        <v>202.74728260869563</v>
      </c>
      <c r="G6" s="4">
        <v>40.570652173913047</v>
      </c>
      <c r="H6" s="10">
        <v>0.20010454222567722</v>
      </c>
      <c r="I6" s="4">
        <v>175</v>
      </c>
      <c r="J6" s="4">
        <v>40.570652173913047</v>
      </c>
      <c r="K6" s="10">
        <v>0.23183229813664599</v>
      </c>
      <c r="L6" s="4">
        <v>45.864130434782602</v>
      </c>
      <c r="M6" s="4">
        <v>2.5</v>
      </c>
      <c r="N6" s="10">
        <v>5.4508828060196711E-2</v>
      </c>
      <c r="O6" s="4">
        <v>22.888586956521738</v>
      </c>
      <c r="P6" s="4">
        <v>2.5</v>
      </c>
      <c r="Q6" s="8">
        <v>0.10922474177846374</v>
      </c>
      <c r="R6" s="4">
        <v>17.323369565217391</v>
      </c>
      <c r="S6" s="4">
        <v>0</v>
      </c>
      <c r="T6" s="10">
        <v>0</v>
      </c>
      <c r="U6" s="4">
        <v>5.6521739130434785</v>
      </c>
      <c r="V6" s="4">
        <v>0</v>
      </c>
      <c r="W6" s="10">
        <v>0</v>
      </c>
      <c r="X6" s="4">
        <v>25.581521739130434</v>
      </c>
      <c r="Y6" s="4">
        <v>6.9239130434782608</v>
      </c>
      <c r="Z6" s="10">
        <v>0.27066071807945613</v>
      </c>
      <c r="AA6" s="4">
        <v>4.7717391304347823</v>
      </c>
      <c r="AB6" s="4">
        <v>0</v>
      </c>
      <c r="AC6" s="10">
        <v>0</v>
      </c>
      <c r="AD6" s="4">
        <v>118.81010869565216</v>
      </c>
      <c r="AE6" s="4">
        <v>31.146739130434781</v>
      </c>
      <c r="AF6" s="10">
        <v>0.2621556319775894</v>
      </c>
      <c r="AG6" s="4">
        <v>7.5947826086956525</v>
      </c>
      <c r="AH6" s="4">
        <v>0</v>
      </c>
      <c r="AI6" s="10">
        <v>0</v>
      </c>
      <c r="AJ6" s="4">
        <v>0.125</v>
      </c>
      <c r="AK6" s="4">
        <v>0</v>
      </c>
      <c r="AL6" s="10" t="s">
        <v>185</v>
      </c>
      <c r="AM6" s="1">
        <v>535027</v>
      </c>
      <c r="AN6" s="1">
        <v>8</v>
      </c>
      <c r="AX6"/>
      <c r="AY6"/>
    </row>
    <row r="7" spans="1:51" x14ac:dyDescent="0.25">
      <c r="A7" t="s">
        <v>86</v>
      </c>
      <c r="B7" t="s">
        <v>12</v>
      </c>
      <c r="C7" t="s">
        <v>125</v>
      </c>
      <c r="D7" t="s">
        <v>97</v>
      </c>
      <c r="E7" s="4">
        <v>23.608695652173914</v>
      </c>
      <c r="F7" s="4">
        <v>123.16445652173913</v>
      </c>
      <c r="G7" s="4">
        <v>0</v>
      </c>
      <c r="H7" s="10">
        <v>0</v>
      </c>
      <c r="I7" s="4">
        <v>117.72967391304347</v>
      </c>
      <c r="J7" s="4">
        <v>0</v>
      </c>
      <c r="K7" s="10">
        <v>0</v>
      </c>
      <c r="L7" s="4">
        <v>18.910434782608689</v>
      </c>
      <c r="M7" s="4">
        <v>0</v>
      </c>
      <c r="N7" s="10">
        <v>0</v>
      </c>
      <c r="O7" s="4">
        <v>13.475652173913035</v>
      </c>
      <c r="P7" s="4">
        <v>0</v>
      </c>
      <c r="Q7" s="8">
        <v>0</v>
      </c>
      <c r="R7" s="4">
        <v>0</v>
      </c>
      <c r="S7" s="4">
        <v>0</v>
      </c>
      <c r="T7" s="10" t="s">
        <v>185</v>
      </c>
      <c r="U7" s="4">
        <v>5.4347826086956523</v>
      </c>
      <c r="V7" s="4">
        <v>0</v>
      </c>
      <c r="W7" s="10">
        <v>0</v>
      </c>
      <c r="X7" s="4">
        <v>15.12728260869565</v>
      </c>
      <c r="Y7" s="4">
        <v>0</v>
      </c>
      <c r="Z7" s="10">
        <v>0</v>
      </c>
      <c r="AA7" s="4">
        <v>0</v>
      </c>
      <c r="AB7" s="4">
        <v>0</v>
      </c>
      <c r="AC7" s="10" t="s">
        <v>185</v>
      </c>
      <c r="AD7" s="4">
        <v>87.541521739130431</v>
      </c>
      <c r="AE7" s="4">
        <v>0</v>
      </c>
      <c r="AF7" s="10">
        <v>0</v>
      </c>
      <c r="AG7" s="4">
        <v>0</v>
      </c>
      <c r="AH7" s="4">
        <v>0</v>
      </c>
      <c r="AI7" s="10" t="s">
        <v>185</v>
      </c>
      <c r="AJ7" s="4">
        <v>1.5852173913043475</v>
      </c>
      <c r="AK7" s="4">
        <v>0</v>
      </c>
      <c r="AL7" s="10" t="s">
        <v>185</v>
      </c>
      <c r="AM7" s="1">
        <v>535029</v>
      </c>
      <c r="AN7" s="1">
        <v>8</v>
      </c>
      <c r="AX7"/>
      <c r="AY7"/>
    </row>
    <row r="8" spans="1:51" x14ac:dyDescent="0.25">
      <c r="A8" t="s">
        <v>86</v>
      </c>
      <c r="B8" t="s">
        <v>21</v>
      </c>
      <c r="C8" t="s">
        <v>111</v>
      </c>
      <c r="D8" t="s">
        <v>104</v>
      </c>
      <c r="E8" s="4">
        <v>49.858695652173914</v>
      </c>
      <c r="F8" s="4">
        <v>124.64565217391302</v>
      </c>
      <c r="G8" s="4">
        <v>0</v>
      </c>
      <c r="H8" s="10">
        <v>0</v>
      </c>
      <c r="I8" s="4">
        <v>112.11619565217389</v>
      </c>
      <c r="J8" s="4">
        <v>0</v>
      </c>
      <c r="K8" s="10">
        <v>0</v>
      </c>
      <c r="L8" s="4">
        <v>26.615217391304352</v>
      </c>
      <c r="M8" s="4">
        <v>0</v>
      </c>
      <c r="N8" s="10">
        <v>0</v>
      </c>
      <c r="O8" s="4">
        <v>20.735108695652176</v>
      </c>
      <c r="P8" s="4">
        <v>0</v>
      </c>
      <c r="Q8" s="8">
        <v>0</v>
      </c>
      <c r="R8" s="4">
        <v>5.7467391304347819</v>
      </c>
      <c r="S8" s="4">
        <v>0</v>
      </c>
      <c r="T8" s="10">
        <v>0</v>
      </c>
      <c r="U8" s="4">
        <v>0.13336956521739129</v>
      </c>
      <c r="V8" s="4">
        <v>0</v>
      </c>
      <c r="W8" s="10">
        <v>0</v>
      </c>
      <c r="X8" s="4">
        <v>17.054673913043484</v>
      </c>
      <c r="Y8" s="4">
        <v>0</v>
      </c>
      <c r="Z8" s="10">
        <v>0</v>
      </c>
      <c r="AA8" s="4">
        <v>6.6493478260869567</v>
      </c>
      <c r="AB8" s="4">
        <v>0</v>
      </c>
      <c r="AC8" s="10">
        <v>0</v>
      </c>
      <c r="AD8" s="4">
        <v>53.649347826086924</v>
      </c>
      <c r="AE8" s="4">
        <v>0</v>
      </c>
      <c r="AF8" s="10">
        <v>0</v>
      </c>
      <c r="AG8" s="4">
        <v>15.008586956521736</v>
      </c>
      <c r="AH8" s="4">
        <v>0</v>
      </c>
      <c r="AI8" s="10">
        <v>0</v>
      </c>
      <c r="AJ8" s="4">
        <v>5.6684782608695636</v>
      </c>
      <c r="AK8" s="4">
        <v>0</v>
      </c>
      <c r="AL8" s="10" t="s">
        <v>185</v>
      </c>
      <c r="AM8" s="1">
        <v>535040</v>
      </c>
      <c r="AN8" s="1">
        <v>8</v>
      </c>
      <c r="AX8"/>
      <c r="AY8"/>
    </row>
    <row r="9" spans="1:51" x14ac:dyDescent="0.25">
      <c r="A9" t="s">
        <v>86</v>
      </c>
      <c r="B9" t="s">
        <v>33</v>
      </c>
      <c r="C9" t="s">
        <v>113</v>
      </c>
      <c r="D9" t="s">
        <v>108</v>
      </c>
      <c r="E9" s="4">
        <v>61.413043478260867</v>
      </c>
      <c r="F9" s="4">
        <v>212.08641304347827</v>
      </c>
      <c r="G9" s="4">
        <v>35.736847826086951</v>
      </c>
      <c r="H9" s="10">
        <v>0.16850135429826332</v>
      </c>
      <c r="I9" s="4">
        <v>199.36076086956524</v>
      </c>
      <c r="J9" s="4">
        <v>35.736847826086951</v>
      </c>
      <c r="K9" s="10">
        <v>0.17925718015025194</v>
      </c>
      <c r="L9" s="4">
        <v>39.33945652173913</v>
      </c>
      <c r="M9" s="4">
        <v>5.3071739130434779</v>
      </c>
      <c r="N9" s="10">
        <v>0.13490714875816126</v>
      </c>
      <c r="O9" s="4">
        <v>26.613804347826086</v>
      </c>
      <c r="P9" s="4">
        <v>5.3071739130434779</v>
      </c>
      <c r="Q9" s="8">
        <v>0.19941432813144533</v>
      </c>
      <c r="R9" s="4">
        <v>6.1549999999999985</v>
      </c>
      <c r="S9" s="4">
        <v>0</v>
      </c>
      <c r="T9" s="10">
        <v>0</v>
      </c>
      <c r="U9" s="4">
        <v>6.5706521739130439</v>
      </c>
      <c r="V9" s="4">
        <v>0</v>
      </c>
      <c r="W9" s="10">
        <v>0</v>
      </c>
      <c r="X9" s="4">
        <v>39.280652173913062</v>
      </c>
      <c r="Y9" s="4">
        <v>6.6539130434782603</v>
      </c>
      <c r="Z9" s="10">
        <v>0.16939415908927385</v>
      </c>
      <c r="AA9" s="4">
        <v>0</v>
      </c>
      <c r="AB9" s="4">
        <v>0</v>
      </c>
      <c r="AC9" s="10" t="s">
        <v>185</v>
      </c>
      <c r="AD9" s="4">
        <v>106.1645652173913</v>
      </c>
      <c r="AE9" s="4">
        <v>23.775760869565215</v>
      </c>
      <c r="AF9" s="10">
        <v>0.22395194499106186</v>
      </c>
      <c r="AG9" s="4">
        <v>14.073804347826089</v>
      </c>
      <c r="AH9" s="4">
        <v>0</v>
      </c>
      <c r="AI9" s="10">
        <v>0</v>
      </c>
      <c r="AJ9" s="4">
        <v>13.227934782608688</v>
      </c>
      <c r="AK9" s="4">
        <v>0</v>
      </c>
      <c r="AL9" s="10" t="s">
        <v>185</v>
      </c>
      <c r="AM9" s="1">
        <v>535057</v>
      </c>
      <c r="AN9" s="1">
        <v>8</v>
      </c>
      <c r="AX9"/>
      <c r="AY9"/>
    </row>
    <row r="10" spans="1:51" x14ac:dyDescent="0.25">
      <c r="A10" t="s">
        <v>86</v>
      </c>
      <c r="B10" t="s">
        <v>2</v>
      </c>
      <c r="C10" t="s">
        <v>118</v>
      </c>
      <c r="D10" t="s">
        <v>98</v>
      </c>
      <c r="E10" s="4">
        <v>113.76086956521739</v>
      </c>
      <c r="F10" s="4">
        <v>308.42510869565211</v>
      </c>
      <c r="G10" s="4">
        <v>7.7267391304347823</v>
      </c>
      <c r="H10" s="10">
        <v>2.5052237682955242E-2</v>
      </c>
      <c r="I10" s="4">
        <v>285.16152173913036</v>
      </c>
      <c r="J10" s="4">
        <v>7.7267391304347823</v>
      </c>
      <c r="K10" s="10">
        <v>2.7096008898084462E-2</v>
      </c>
      <c r="L10" s="4">
        <v>60.426630434782609</v>
      </c>
      <c r="M10" s="4">
        <v>0</v>
      </c>
      <c r="N10" s="10">
        <v>0</v>
      </c>
      <c r="O10" s="4">
        <v>40.334239130434781</v>
      </c>
      <c r="P10" s="4">
        <v>0</v>
      </c>
      <c r="Q10" s="8">
        <v>0</v>
      </c>
      <c r="R10" s="4">
        <v>15.222826086956522</v>
      </c>
      <c r="S10" s="4">
        <v>0</v>
      </c>
      <c r="T10" s="10">
        <v>0</v>
      </c>
      <c r="U10" s="4">
        <v>4.8695652173913047</v>
      </c>
      <c r="V10" s="4">
        <v>0</v>
      </c>
      <c r="W10" s="10">
        <v>0</v>
      </c>
      <c r="X10" s="4">
        <v>74.25</v>
      </c>
      <c r="Y10" s="4">
        <v>0.33695652173913043</v>
      </c>
      <c r="Z10" s="10">
        <v>4.5381349729175817E-3</v>
      </c>
      <c r="AA10" s="4">
        <v>3.1711956521739131</v>
      </c>
      <c r="AB10" s="4">
        <v>0</v>
      </c>
      <c r="AC10" s="10">
        <v>0</v>
      </c>
      <c r="AD10" s="4">
        <v>170.27293478260867</v>
      </c>
      <c r="AE10" s="4">
        <v>7.3897826086956515</v>
      </c>
      <c r="AF10" s="10">
        <v>4.3399631410184804E-2</v>
      </c>
      <c r="AG10" s="4">
        <v>0</v>
      </c>
      <c r="AH10" s="4">
        <v>0</v>
      </c>
      <c r="AI10" s="10" t="s">
        <v>185</v>
      </c>
      <c r="AJ10" s="4">
        <v>0.30434782608695654</v>
      </c>
      <c r="AK10" s="4">
        <v>0</v>
      </c>
      <c r="AL10" s="10" t="s">
        <v>185</v>
      </c>
      <c r="AM10" s="1">
        <v>535013</v>
      </c>
      <c r="AN10" s="1">
        <v>8</v>
      </c>
      <c r="AX10"/>
      <c r="AY10"/>
    </row>
    <row r="11" spans="1:51" x14ac:dyDescent="0.25">
      <c r="A11" t="s">
        <v>86</v>
      </c>
      <c r="B11" t="s">
        <v>23</v>
      </c>
      <c r="C11" t="s">
        <v>130</v>
      </c>
      <c r="D11" t="s">
        <v>96</v>
      </c>
      <c r="E11" s="4">
        <v>53.347826086956523</v>
      </c>
      <c r="F11" s="4">
        <v>198.65989130434789</v>
      </c>
      <c r="G11" s="4">
        <v>0</v>
      </c>
      <c r="H11" s="10">
        <v>0</v>
      </c>
      <c r="I11" s="4">
        <v>175.5898913043479</v>
      </c>
      <c r="J11" s="4">
        <v>0</v>
      </c>
      <c r="K11" s="10">
        <v>0</v>
      </c>
      <c r="L11" s="4">
        <v>44.778586956521735</v>
      </c>
      <c r="M11" s="4">
        <v>0</v>
      </c>
      <c r="N11" s="10">
        <v>0</v>
      </c>
      <c r="O11" s="4">
        <v>31.780217391304344</v>
      </c>
      <c r="P11" s="4">
        <v>0</v>
      </c>
      <c r="Q11" s="8">
        <v>0</v>
      </c>
      <c r="R11" s="4">
        <v>7.259239130434783</v>
      </c>
      <c r="S11" s="4">
        <v>0</v>
      </c>
      <c r="T11" s="10">
        <v>0</v>
      </c>
      <c r="U11" s="4">
        <v>5.7391304347826084</v>
      </c>
      <c r="V11" s="4">
        <v>0</v>
      </c>
      <c r="W11" s="10">
        <v>0</v>
      </c>
      <c r="X11" s="4">
        <v>23.384891304347835</v>
      </c>
      <c r="Y11" s="4">
        <v>0</v>
      </c>
      <c r="Z11" s="10">
        <v>0</v>
      </c>
      <c r="AA11" s="4">
        <v>10.071630434782612</v>
      </c>
      <c r="AB11" s="4">
        <v>0</v>
      </c>
      <c r="AC11" s="10">
        <v>0</v>
      </c>
      <c r="AD11" s="4">
        <v>112.48206521739139</v>
      </c>
      <c r="AE11" s="4">
        <v>0</v>
      </c>
      <c r="AF11" s="10">
        <v>0</v>
      </c>
      <c r="AG11" s="4">
        <v>7.9427173913043481</v>
      </c>
      <c r="AH11" s="4">
        <v>0</v>
      </c>
      <c r="AI11" s="10">
        <v>0</v>
      </c>
      <c r="AJ11" s="4">
        <v>0</v>
      </c>
      <c r="AK11" s="4">
        <v>0</v>
      </c>
      <c r="AL11" s="10" t="s">
        <v>185</v>
      </c>
      <c r="AM11" s="1">
        <v>535043</v>
      </c>
      <c r="AN11" s="1">
        <v>8</v>
      </c>
      <c r="AX11"/>
      <c r="AY11"/>
    </row>
    <row r="12" spans="1:51" x14ac:dyDescent="0.25">
      <c r="A12" t="s">
        <v>86</v>
      </c>
      <c r="B12" t="s">
        <v>27</v>
      </c>
      <c r="C12" t="s">
        <v>123</v>
      </c>
      <c r="D12" t="s">
        <v>101</v>
      </c>
      <c r="E12" s="4">
        <v>75.434782608695656</v>
      </c>
      <c r="F12" s="4">
        <v>306.0694565217392</v>
      </c>
      <c r="G12" s="4">
        <v>0</v>
      </c>
      <c r="H12" s="10">
        <v>0</v>
      </c>
      <c r="I12" s="4">
        <v>284.22391304347832</v>
      </c>
      <c r="J12" s="4">
        <v>0</v>
      </c>
      <c r="K12" s="10">
        <v>0</v>
      </c>
      <c r="L12" s="4">
        <v>77.556086956521753</v>
      </c>
      <c r="M12" s="4">
        <v>0</v>
      </c>
      <c r="N12" s="10">
        <v>0</v>
      </c>
      <c r="O12" s="4">
        <v>56.265108695652195</v>
      </c>
      <c r="P12" s="4">
        <v>0</v>
      </c>
      <c r="Q12" s="8">
        <v>0</v>
      </c>
      <c r="R12" s="4">
        <v>15.794565217391305</v>
      </c>
      <c r="S12" s="4">
        <v>0</v>
      </c>
      <c r="T12" s="10">
        <v>0</v>
      </c>
      <c r="U12" s="4">
        <v>5.4964130434782605</v>
      </c>
      <c r="V12" s="4">
        <v>0</v>
      </c>
      <c r="W12" s="10">
        <v>0</v>
      </c>
      <c r="X12" s="4">
        <v>55.697391304347825</v>
      </c>
      <c r="Y12" s="4">
        <v>0</v>
      </c>
      <c r="Z12" s="10">
        <v>0</v>
      </c>
      <c r="AA12" s="4">
        <v>0.55456521739130438</v>
      </c>
      <c r="AB12" s="4">
        <v>0</v>
      </c>
      <c r="AC12" s="10">
        <v>0</v>
      </c>
      <c r="AD12" s="4">
        <v>162.86684782608697</v>
      </c>
      <c r="AE12" s="4">
        <v>0</v>
      </c>
      <c r="AF12" s="10">
        <v>0</v>
      </c>
      <c r="AG12" s="4">
        <v>3.2684782608695655</v>
      </c>
      <c r="AH12" s="4">
        <v>0</v>
      </c>
      <c r="AI12" s="10">
        <v>0</v>
      </c>
      <c r="AJ12" s="4">
        <v>6.1260869565217391</v>
      </c>
      <c r="AK12" s="4">
        <v>0</v>
      </c>
      <c r="AL12" s="10" t="s">
        <v>185</v>
      </c>
      <c r="AM12" s="1">
        <v>535049</v>
      </c>
      <c r="AN12" s="1">
        <v>8</v>
      </c>
      <c r="AX12"/>
      <c r="AY12"/>
    </row>
    <row r="13" spans="1:51" x14ac:dyDescent="0.25">
      <c r="A13" t="s">
        <v>86</v>
      </c>
      <c r="B13" t="s">
        <v>15</v>
      </c>
      <c r="C13" t="s">
        <v>118</v>
      </c>
      <c r="D13" t="s">
        <v>98</v>
      </c>
      <c r="E13" s="4">
        <v>91.619565217391298</v>
      </c>
      <c r="F13" s="4">
        <v>290.57032608695653</v>
      </c>
      <c r="G13" s="4">
        <v>0</v>
      </c>
      <c r="H13" s="10">
        <v>0</v>
      </c>
      <c r="I13" s="4">
        <v>268.39565217391305</v>
      </c>
      <c r="J13" s="4">
        <v>0</v>
      </c>
      <c r="K13" s="10">
        <v>0</v>
      </c>
      <c r="L13" s="4">
        <v>94.396521739130407</v>
      </c>
      <c r="M13" s="4">
        <v>0</v>
      </c>
      <c r="N13" s="10">
        <v>0</v>
      </c>
      <c r="O13" s="4">
        <v>72.221847826086929</v>
      </c>
      <c r="P13" s="4">
        <v>0</v>
      </c>
      <c r="Q13" s="8">
        <v>0</v>
      </c>
      <c r="R13" s="4">
        <v>16.579239130434786</v>
      </c>
      <c r="S13" s="4">
        <v>0</v>
      </c>
      <c r="T13" s="10">
        <v>0</v>
      </c>
      <c r="U13" s="4">
        <v>5.595434782608697</v>
      </c>
      <c r="V13" s="4">
        <v>0</v>
      </c>
      <c r="W13" s="10">
        <v>0</v>
      </c>
      <c r="X13" s="4">
        <v>35.766956521739125</v>
      </c>
      <c r="Y13" s="4">
        <v>0</v>
      </c>
      <c r="Z13" s="10">
        <v>0</v>
      </c>
      <c r="AA13" s="4">
        <v>0</v>
      </c>
      <c r="AB13" s="4">
        <v>0</v>
      </c>
      <c r="AC13" s="10" t="s">
        <v>185</v>
      </c>
      <c r="AD13" s="4">
        <v>143.15695652173915</v>
      </c>
      <c r="AE13" s="4">
        <v>0</v>
      </c>
      <c r="AF13" s="10">
        <v>0</v>
      </c>
      <c r="AG13" s="4">
        <v>17.24989130434783</v>
      </c>
      <c r="AH13" s="4">
        <v>0</v>
      </c>
      <c r="AI13" s="10">
        <v>0</v>
      </c>
      <c r="AJ13" s="4">
        <v>0</v>
      </c>
      <c r="AK13" s="4">
        <v>0</v>
      </c>
      <c r="AL13" s="10" t="s">
        <v>185</v>
      </c>
      <c r="AM13" s="1">
        <v>535032</v>
      </c>
      <c r="AN13" s="1">
        <v>8</v>
      </c>
      <c r="AX13"/>
      <c r="AY13"/>
    </row>
    <row r="14" spans="1:51" x14ac:dyDescent="0.25">
      <c r="A14" t="s">
        <v>86</v>
      </c>
      <c r="B14" t="s">
        <v>16</v>
      </c>
      <c r="C14" t="s">
        <v>127</v>
      </c>
      <c r="D14" t="s">
        <v>102</v>
      </c>
      <c r="E14" s="4">
        <v>48</v>
      </c>
      <c r="F14" s="4">
        <v>162.87717391304349</v>
      </c>
      <c r="G14" s="4">
        <v>3.9872826086956517</v>
      </c>
      <c r="H14" s="10">
        <v>2.4480303242640822E-2</v>
      </c>
      <c r="I14" s="4">
        <v>147.90565217391304</v>
      </c>
      <c r="J14" s="4">
        <v>3.6394565217391301</v>
      </c>
      <c r="K14" s="10">
        <v>2.4606608795853996E-2</v>
      </c>
      <c r="L14" s="4">
        <v>48.742065217391314</v>
      </c>
      <c r="M14" s="4">
        <v>3.410869565217391</v>
      </c>
      <c r="N14" s="10">
        <v>6.9977945128192526E-2</v>
      </c>
      <c r="O14" s="4">
        <v>33.770543478260876</v>
      </c>
      <c r="P14" s="4">
        <v>3.0630434782608695</v>
      </c>
      <c r="Q14" s="8">
        <v>9.0701634109994225E-2</v>
      </c>
      <c r="R14" s="4">
        <v>14.971521739130441</v>
      </c>
      <c r="S14" s="4">
        <v>0.34782608695652173</v>
      </c>
      <c r="T14" s="10">
        <v>2.3232513903207529E-2</v>
      </c>
      <c r="U14" s="4">
        <v>0</v>
      </c>
      <c r="V14" s="4">
        <v>0</v>
      </c>
      <c r="W14" s="10" t="s">
        <v>185</v>
      </c>
      <c r="X14" s="4">
        <v>19.16771739130435</v>
      </c>
      <c r="Y14" s="4">
        <v>0</v>
      </c>
      <c r="Z14" s="10">
        <v>0</v>
      </c>
      <c r="AA14" s="4">
        <v>0</v>
      </c>
      <c r="AB14" s="4">
        <v>0</v>
      </c>
      <c r="AC14" s="10" t="s">
        <v>185</v>
      </c>
      <c r="AD14" s="4">
        <v>94.967391304347828</v>
      </c>
      <c r="AE14" s="4">
        <v>0.57641304347826083</v>
      </c>
      <c r="AF14" s="10">
        <v>6.0695891038113764E-3</v>
      </c>
      <c r="AG14" s="4">
        <v>0</v>
      </c>
      <c r="AH14" s="4">
        <v>0</v>
      </c>
      <c r="AI14" s="10" t="s">
        <v>185</v>
      </c>
      <c r="AJ14" s="4">
        <v>0</v>
      </c>
      <c r="AK14" s="4">
        <v>0</v>
      </c>
      <c r="AL14" s="10" t="s">
        <v>185</v>
      </c>
      <c r="AM14" s="1">
        <v>535033</v>
      </c>
      <c r="AN14" s="1">
        <v>8</v>
      </c>
      <c r="AX14"/>
      <c r="AY14"/>
    </row>
    <row r="15" spans="1:51" x14ac:dyDescent="0.25">
      <c r="A15" t="s">
        <v>86</v>
      </c>
      <c r="B15" t="s">
        <v>28</v>
      </c>
      <c r="C15" t="s">
        <v>133</v>
      </c>
      <c r="D15" t="s">
        <v>89</v>
      </c>
      <c r="E15" s="4">
        <v>27.195652173913043</v>
      </c>
      <c r="F15" s="4">
        <v>145.051847826087</v>
      </c>
      <c r="G15" s="4">
        <v>49.15684782608696</v>
      </c>
      <c r="H15" s="10">
        <v>0.33889156575946972</v>
      </c>
      <c r="I15" s="4">
        <v>140.52652173913049</v>
      </c>
      <c r="J15" s="4">
        <v>49.15684782608696</v>
      </c>
      <c r="K15" s="10">
        <v>0.34980477149601952</v>
      </c>
      <c r="L15" s="4">
        <v>39.37880434782609</v>
      </c>
      <c r="M15" s="4">
        <v>5.9073913043478239</v>
      </c>
      <c r="N15" s="10">
        <v>0.15001449135349235</v>
      </c>
      <c r="O15" s="4">
        <v>34.853478260869572</v>
      </c>
      <c r="P15" s="4">
        <v>5.9073913043478239</v>
      </c>
      <c r="Q15" s="8">
        <v>0.16949215972456111</v>
      </c>
      <c r="R15" s="4">
        <v>0</v>
      </c>
      <c r="S15" s="4">
        <v>0</v>
      </c>
      <c r="T15" s="10" t="s">
        <v>185</v>
      </c>
      <c r="U15" s="4">
        <v>4.5253260869565217</v>
      </c>
      <c r="V15" s="4">
        <v>0</v>
      </c>
      <c r="W15" s="10">
        <v>0</v>
      </c>
      <c r="X15" s="4">
        <v>14.099565217391307</v>
      </c>
      <c r="Y15" s="4">
        <v>14.099565217391307</v>
      </c>
      <c r="Z15" s="10">
        <v>1</v>
      </c>
      <c r="AA15" s="4">
        <v>0</v>
      </c>
      <c r="AB15" s="4">
        <v>0</v>
      </c>
      <c r="AC15" s="10" t="s">
        <v>185</v>
      </c>
      <c r="AD15" s="4">
        <v>91.573478260869592</v>
      </c>
      <c r="AE15" s="4">
        <v>29.149891304347829</v>
      </c>
      <c r="AF15" s="10">
        <v>0.31832242105413083</v>
      </c>
      <c r="AG15" s="4">
        <v>0</v>
      </c>
      <c r="AH15" s="4">
        <v>0</v>
      </c>
      <c r="AI15" s="10" t="s">
        <v>185</v>
      </c>
      <c r="AJ15" s="4">
        <v>0</v>
      </c>
      <c r="AK15" s="4">
        <v>0</v>
      </c>
      <c r="AL15" s="10" t="s">
        <v>185</v>
      </c>
      <c r="AM15" s="1">
        <v>535050</v>
      </c>
      <c r="AN15" s="1">
        <v>8</v>
      </c>
      <c r="AX15"/>
      <c r="AY15"/>
    </row>
    <row r="16" spans="1:51" x14ac:dyDescent="0.25">
      <c r="A16" t="s">
        <v>86</v>
      </c>
      <c r="B16" t="s">
        <v>13</v>
      </c>
      <c r="C16" t="s">
        <v>126</v>
      </c>
      <c r="D16" t="s">
        <v>95</v>
      </c>
      <c r="E16" s="4">
        <v>55.760869565217391</v>
      </c>
      <c r="F16" s="4">
        <v>256.34499999999997</v>
      </c>
      <c r="G16" s="4">
        <v>0</v>
      </c>
      <c r="H16" s="10">
        <v>0</v>
      </c>
      <c r="I16" s="4">
        <v>251.7797826086956</v>
      </c>
      <c r="J16" s="4">
        <v>0</v>
      </c>
      <c r="K16" s="10">
        <v>0</v>
      </c>
      <c r="L16" s="4">
        <v>38.668478260869563</v>
      </c>
      <c r="M16" s="4">
        <v>0</v>
      </c>
      <c r="N16" s="10">
        <v>0</v>
      </c>
      <c r="O16" s="4">
        <v>34.103260869565219</v>
      </c>
      <c r="P16" s="4">
        <v>0</v>
      </c>
      <c r="Q16" s="8">
        <v>0</v>
      </c>
      <c r="R16" s="4">
        <v>0</v>
      </c>
      <c r="S16" s="4">
        <v>0</v>
      </c>
      <c r="T16" s="10" t="s">
        <v>185</v>
      </c>
      <c r="U16" s="4">
        <v>4.5652173913043477</v>
      </c>
      <c r="V16" s="4">
        <v>0</v>
      </c>
      <c r="W16" s="10">
        <v>0</v>
      </c>
      <c r="X16" s="4">
        <v>39.266304347826086</v>
      </c>
      <c r="Y16" s="4">
        <v>0</v>
      </c>
      <c r="Z16" s="10">
        <v>0</v>
      </c>
      <c r="AA16" s="4">
        <v>0</v>
      </c>
      <c r="AB16" s="4">
        <v>0</v>
      </c>
      <c r="AC16" s="10" t="s">
        <v>185</v>
      </c>
      <c r="AD16" s="4">
        <v>172.71456521739125</v>
      </c>
      <c r="AE16" s="4">
        <v>0</v>
      </c>
      <c r="AF16" s="10">
        <v>0</v>
      </c>
      <c r="AG16" s="4">
        <v>0</v>
      </c>
      <c r="AH16" s="4">
        <v>0</v>
      </c>
      <c r="AI16" s="10" t="s">
        <v>185</v>
      </c>
      <c r="AJ16" s="4">
        <v>5.6956521739130439</v>
      </c>
      <c r="AK16" s="4">
        <v>0</v>
      </c>
      <c r="AL16" s="10" t="s">
        <v>185</v>
      </c>
      <c r="AM16" s="1">
        <v>535030</v>
      </c>
      <c r="AN16" s="1">
        <v>8</v>
      </c>
      <c r="AX16"/>
      <c r="AY16"/>
    </row>
    <row r="17" spans="1:51" x14ac:dyDescent="0.25">
      <c r="A17" t="s">
        <v>86</v>
      </c>
      <c r="B17" t="s">
        <v>30</v>
      </c>
      <c r="C17" t="s">
        <v>114</v>
      </c>
      <c r="D17" t="s">
        <v>92</v>
      </c>
      <c r="E17" s="4">
        <v>41.836956521739133</v>
      </c>
      <c r="F17" s="4">
        <v>135.91847826086956</v>
      </c>
      <c r="G17" s="4">
        <v>0</v>
      </c>
      <c r="H17" s="10">
        <v>0</v>
      </c>
      <c r="I17" s="4">
        <v>121.33152173913044</v>
      </c>
      <c r="J17" s="4">
        <v>0</v>
      </c>
      <c r="K17" s="10">
        <v>0</v>
      </c>
      <c r="L17" s="4">
        <v>52.543478260869563</v>
      </c>
      <c r="M17" s="4">
        <v>0</v>
      </c>
      <c r="N17" s="10">
        <v>0</v>
      </c>
      <c r="O17" s="4">
        <v>37.956521739130437</v>
      </c>
      <c r="P17" s="4">
        <v>0</v>
      </c>
      <c r="Q17" s="8">
        <v>0</v>
      </c>
      <c r="R17" s="4">
        <v>10.157608695652174</v>
      </c>
      <c r="S17" s="4">
        <v>0</v>
      </c>
      <c r="T17" s="10">
        <v>0</v>
      </c>
      <c r="U17" s="4">
        <v>4.4293478260869561</v>
      </c>
      <c r="V17" s="4">
        <v>0</v>
      </c>
      <c r="W17" s="10">
        <v>0</v>
      </c>
      <c r="X17" s="4">
        <v>6.2771739130434785</v>
      </c>
      <c r="Y17" s="4">
        <v>0</v>
      </c>
      <c r="Z17" s="10">
        <v>0</v>
      </c>
      <c r="AA17" s="4">
        <v>0</v>
      </c>
      <c r="AB17" s="4">
        <v>0</v>
      </c>
      <c r="AC17" s="10" t="s">
        <v>185</v>
      </c>
      <c r="AD17" s="4">
        <v>77.097826086956516</v>
      </c>
      <c r="AE17" s="4">
        <v>0</v>
      </c>
      <c r="AF17" s="10">
        <v>0</v>
      </c>
      <c r="AG17" s="4">
        <v>0</v>
      </c>
      <c r="AH17" s="4">
        <v>0</v>
      </c>
      <c r="AI17" s="10" t="s">
        <v>185</v>
      </c>
      <c r="AJ17" s="4">
        <v>0</v>
      </c>
      <c r="AK17" s="4">
        <v>0</v>
      </c>
      <c r="AL17" s="10" t="s">
        <v>185</v>
      </c>
      <c r="AM17" s="1">
        <v>535053</v>
      </c>
      <c r="AN17" s="1">
        <v>8</v>
      </c>
      <c r="AX17"/>
      <c r="AY17"/>
    </row>
    <row r="18" spans="1:51" x14ac:dyDescent="0.25">
      <c r="A18" t="s">
        <v>86</v>
      </c>
      <c r="B18" t="s">
        <v>9</v>
      </c>
      <c r="C18" t="s">
        <v>118</v>
      </c>
      <c r="D18" t="s">
        <v>98</v>
      </c>
      <c r="E18" s="4">
        <v>84.586956521739125</v>
      </c>
      <c r="F18" s="4">
        <v>221.98380434782609</v>
      </c>
      <c r="G18" s="4">
        <v>51.103260869565219</v>
      </c>
      <c r="H18" s="10">
        <v>0.23021166350267425</v>
      </c>
      <c r="I18" s="4">
        <v>196.52728260869566</v>
      </c>
      <c r="J18" s="4">
        <v>47.692934782608695</v>
      </c>
      <c r="K18" s="10">
        <v>0.2426784421457138</v>
      </c>
      <c r="L18" s="4">
        <v>43.260978260869571</v>
      </c>
      <c r="M18" s="4">
        <v>3.410326086956522</v>
      </c>
      <c r="N18" s="10">
        <v>7.8831460222461749E-2</v>
      </c>
      <c r="O18" s="4">
        <v>26.709347826086958</v>
      </c>
      <c r="P18" s="4">
        <v>0</v>
      </c>
      <c r="Q18" s="8">
        <v>0</v>
      </c>
      <c r="R18" s="4">
        <v>11.209239130434783</v>
      </c>
      <c r="S18" s="4">
        <v>3.410326086956522</v>
      </c>
      <c r="T18" s="10">
        <v>0.30424242424242426</v>
      </c>
      <c r="U18" s="4">
        <v>5.3423913043478262</v>
      </c>
      <c r="V18" s="4">
        <v>0</v>
      </c>
      <c r="W18" s="10">
        <v>0</v>
      </c>
      <c r="X18" s="4">
        <v>44.230978260869563</v>
      </c>
      <c r="Y18" s="4">
        <v>15.839673913043478</v>
      </c>
      <c r="Z18" s="10">
        <v>0.35811267432573574</v>
      </c>
      <c r="AA18" s="4">
        <v>8.9048913043478262</v>
      </c>
      <c r="AB18" s="4">
        <v>0</v>
      </c>
      <c r="AC18" s="10">
        <v>0</v>
      </c>
      <c r="AD18" s="4">
        <v>102.51358695652173</v>
      </c>
      <c r="AE18" s="4">
        <v>31.853260869565219</v>
      </c>
      <c r="AF18" s="10">
        <v>0.31072233267064281</v>
      </c>
      <c r="AG18" s="4">
        <v>17.894021739130434</v>
      </c>
      <c r="AH18" s="4">
        <v>0</v>
      </c>
      <c r="AI18" s="10">
        <v>0</v>
      </c>
      <c r="AJ18" s="4">
        <v>5.1793478260869561</v>
      </c>
      <c r="AK18" s="4">
        <v>0</v>
      </c>
      <c r="AL18" s="10" t="s">
        <v>185</v>
      </c>
      <c r="AM18" s="1">
        <v>535025</v>
      </c>
      <c r="AN18" s="1">
        <v>8</v>
      </c>
      <c r="AX18"/>
      <c r="AY18"/>
    </row>
    <row r="19" spans="1:51" x14ac:dyDescent="0.25">
      <c r="A19" t="s">
        <v>86</v>
      </c>
      <c r="B19" t="s">
        <v>24</v>
      </c>
      <c r="C19" t="s">
        <v>131</v>
      </c>
      <c r="D19" t="s">
        <v>93</v>
      </c>
      <c r="E19" s="4">
        <v>58.467391304347828</v>
      </c>
      <c r="F19" s="4">
        <v>298.25271739130437</v>
      </c>
      <c r="G19" s="4">
        <v>49.163043478260867</v>
      </c>
      <c r="H19" s="10">
        <v>0.16483686689687216</v>
      </c>
      <c r="I19" s="4">
        <v>290.883152173913</v>
      </c>
      <c r="J19" s="4">
        <v>49.163043478260867</v>
      </c>
      <c r="K19" s="10">
        <v>0.16901303190247094</v>
      </c>
      <c r="L19" s="4">
        <v>75.144021739130437</v>
      </c>
      <c r="M19" s="4">
        <v>0.52173913043478259</v>
      </c>
      <c r="N19" s="10">
        <v>6.943188804108053E-3</v>
      </c>
      <c r="O19" s="4">
        <v>67.774456521739125</v>
      </c>
      <c r="P19" s="4">
        <v>0.52173913043478259</v>
      </c>
      <c r="Q19" s="8">
        <v>7.698167675714687E-3</v>
      </c>
      <c r="R19" s="4">
        <v>7.3695652173913047</v>
      </c>
      <c r="S19" s="4">
        <v>0</v>
      </c>
      <c r="T19" s="10">
        <v>0</v>
      </c>
      <c r="U19" s="4">
        <v>0</v>
      </c>
      <c r="V19" s="4">
        <v>0</v>
      </c>
      <c r="W19" s="10" t="s">
        <v>185</v>
      </c>
      <c r="X19" s="4">
        <v>47.902173913043477</v>
      </c>
      <c r="Y19" s="4">
        <v>28.217391304347824</v>
      </c>
      <c r="Z19" s="10">
        <v>0.58906285454958018</v>
      </c>
      <c r="AA19" s="4">
        <v>0</v>
      </c>
      <c r="AB19" s="4">
        <v>0</v>
      </c>
      <c r="AC19" s="10" t="s">
        <v>185</v>
      </c>
      <c r="AD19" s="4">
        <v>158.35326086956522</v>
      </c>
      <c r="AE19" s="4">
        <v>20.423913043478262</v>
      </c>
      <c r="AF19" s="10">
        <v>0.12897690222054434</v>
      </c>
      <c r="AG19" s="4">
        <v>16.853260869565219</v>
      </c>
      <c r="AH19" s="4">
        <v>0</v>
      </c>
      <c r="AI19" s="10">
        <v>0</v>
      </c>
      <c r="AJ19" s="4">
        <v>0</v>
      </c>
      <c r="AK19" s="4">
        <v>0</v>
      </c>
      <c r="AL19" s="10" t="s">
        <v>185</v>
      </c>
      <c r="AM19" s="1">
        <v>535045</v>
      </c>
      <c r="AN19" s="1">
        <v>8</v>
      </c>
      <c r="AX19"/>
      <c r="AY19"/>
    </row>
    <row r="20" spans="1:51" x14ac:dyDescent="0.25">
      <c r="A20" t="s">
        <v>86</v>
      </c>
      <c r="B20" t="s">
        <v>18</v>
      </c>
      <c r="C20" t="s">
        <v>129</v>
      </c>
      <c r="D20" t="s">
        <v>94</v>
      </c>
      <c r="E20" s="4">
        <v>40.695652173913047</v>
      </c>
      <c r="F20" s="4">
        <v>139.96032608695654</v>
      </c>
      <c r="G20" s="4">
        <v>7.0038043478260867</v>
      </c>
      <c r="H20" s="10">
        <v>5.004135488706038E-2</v>
      </c>
      <c r="I20" s="4">
        <v>127.03641304347829</v>
      </c>
      <c r="J20" s="4">
        <v>7.0038043478260867</v>
      </c>
      <c r="K20" s="10">
        <v>5.5132258381925744E-2</v>
      </c>
      <c r="L20" s="4">
        <v>43.211956521739133</v>
      </c>
      <c r="M20" s="4">
        <v>0</v>
      </c>
      <c r="N20" s="10">
        <v>0</v>
      </c>
      <c r="O20" s="4">
        <v>34.119565217391305</v>
      </c>
      <c r="P20" s="4">
        <v>0</v>
      </c>
      <c r="Q20" s="8">
        <v>0</v>
      </c>
      <c r="R20" s="4">
        <v>4.5625</v>
      </c>
      <c r="S20" s="4">
        <v>0</v>
      </c>
      <c r="T20" s="10">
        <v>0</v>
      </c>
      <c r="U20" s="4">
        <v>4.5298913043478262</v>
      </c>
      <c r="V20" s="4">
        <v>0</v>
      </c>
      <c r="W20" s="10">
        <v>0</v>
      </c>
      <c r="X20" s="4">
        <v>6.4456521739130439</v>
      </c>
      <c r="Y20" s="4">
        <v>0.27173913043478259</v>
      </c>
      <c r="Z20" s="10">
        <v>4.2158516020236084E-2</v>
      </c>
      <c r="AA20" s="4">
        <v>3.8315217391304346</v>
      </c>
      <c r="AB20" s="4">
        <v>0</v>
      </c>
      <c r="AC20" s="10">
        <v>0</v>
      </c>
      <c r="AD20" s="4">
        <v>86.471195652173932</v>
      </c>
      <c r="AE20" s="4">
        <v>6.7320652173913045</v>
      </c>
      <c r="AF20" s="10">
        <v>7.785326855512327E-2</v>
      </c>
      <c r="AG20" s="4">
        <v>0</v>
      </c>
      <c r="AH20" s="4">
        <v>0</v>
      </c>
      <c r="AI20" s="10" t="s">
        <v>185</v>
      </c>
      <c r="AJ20" s="4">
        <v>0</v>
      </c>
      <c r="AK20" s="4">
        <v>0</v>
      </c>
      <c r="AL20" s="10" t="s">
        <v>185</v>
      </c>
      <c r="AM20" s="1">
        <v>535036</v>
      </c>
      <c r="AN20" s="1">
        <v>8</v>
      </c>
      <c r="AX20"/>
      <c r="AY20"/>
    </row>
    <row r="21" spans="1:51" x14ac:dyDescent="0.25">
      <c r="A21" t="s">
        <v>86</v>
      </c>
      <c r="B21" t="s">
        <v>19</v>
      </c>
      <c r="C21" t="s">
        <v>115</v>
      </c>
      <c r="D21" t="s">
        <v>103</v>
      </c>
      <c r="E21" s="4">
        <v>41.217391304347828</v>
      </c>
      <c r="F21" s="4">
        <v>145.53836956521744</v>
      </c>
      <c r="G21" s="4">
        <v>18.836956521739133</v>
      </c>
      <c r="H21" s="10">
        <v>0.12942948706937432</v>
      </c>
      <c r="I21" s="4">
        <v>130.32423913043482</v>
      </c>
      <c r="J21" s="4">
        <v>18.836956521739133</v>
      </c>
      <c r="K21" s="10">
        <v>0.14453916360782426</v>
      </c>
      <c r="L21" s="4">
        <v>34.040543478260865</v>
      </c>
      <c r="M21" s="4">
        <v>3.1956521739130435</v>
      </c>
      <c r="N21" s="10">
        <v>9.387782471669015E-2</v>
      </c>
      <c r="O21" s="4">
        <v>23.810652173913038</v>
      </c>
      <c r="P21" s="4">
        <v>3.1956521739130435</v>
      </c>
      <c r="Q21" s="8">
        <v>0.13421103086853714</v>
      </c>
      <c r="R21" s="4">
        <v>4.4907608695652197</v>
      </c>
      <c r="S21" s="4">
        <v>0</v>
      </c>
      <c r="T21" s="10">
        <v>0</v>
      </c>
      <c r="U21" s="4">
        <v>5.7391304347826084</v>
      </c>
      <c r="V21" s="4">
        <v>0</v>
      </c>
      <c r="W21" s="10">
        <v>0</v>
      </c>
      <c r="X21" s="4">
        <v>13.45771739130435</v>
      </c>
      <c r="Y21" s="4">
        <v>5.7391304347826084</v>
      </c>
      <c r="Z21" s="10">
        <v>0.42645645378843555</v>
      </c>
      <c r="AA21" s="4">
        <v>4.9842391304347835</v>
      </c>
      <c r="AB21" s="4">
        <v>0</v>
      </c>
      <c r="AC21" s="10">
        <v>0</v>
      </c>
      <c r="AD21" s="4">
        <v>72.892173913043521</v>
      </c>
      <c r="AE21" s="4">
        <v>9.9021739130434785</v>
      </c>
      <c r="AF21" s="10">
        <v>0.1358468732851382</v>
      </c>
      <c r="AG21" s="4">
        <v>20.163695652173914</v>
      </c>
      <c r="AH21" s="4">
        <v>0</v>
      </c>
      <c r="AI21" s="10">
        <v>0</v>
      </c>
      <c r="AJ21" s="4">
        <v>0</v>
      </c>
      <c r="AK21" s="4">
        <v>0</v>
      </c>
      <c r="AL21" s="10" t="s">
        <v>185</v>
      </c>
      <c r="AM21" s="1">
        <v>535038</v>
      </c>
      <c r="AN21" s="1">
        <v>8</v>
      </c>
      <c r="AX21"/>
      <c r="AY21"/>
    </row>
    <row r="22" spans="1:51" x14ac:dyDescent="0.25">
      <c r="A22" t="s">
        <v>86</v>
      </c>
      <c r="B22" t="s">
        <v>32</v>
      </c>
      <c r="C22" t="s">
        <v>135</v>
      </c>
      <c r="D22" t="s">
        <v>102</v>
      </c>
      <c r="E22" s="4">
        <v>41.826086956521742</v>
      </c>
      <c r="F22" s="4">
        <v>146.72282608695653</v>
      </c>
      <c r="G22" s="4">
        <v>0</v>
      </c>
      <c r="H22" s="10">
        <v>0</v>
      </c>
      <c r="I22" s="4">
        <v>133.77445652173913</v>
      </c>
      <c r="J22" s="4">
        <v>0</v>
      </c>
      <c r="K22" s="10">
        <v>0</v>
      </c>
      <c r="L22" s="4">
        <v>18.752717391304348</v>
      </c>
      <c r="M22" s="4">
        <v>0</v>
      </c>
      <c r="N22" s="10">
        <v>0</v>
      </c>
      <c r="O22" s="4">
        <v>10.230978260869565</v>
      </c>
      <c r="P22" s="4">
        <v>0</v>
      </c>
      <c r="Q22" s="8">
        <v>0</v>
      </c>
      <c r="R22" s="4">
        <v>4.1304347826086953</v>
      </c>
      <c r="S22" s="4">
        <v>0</v>
      </c>
      <c r="T22" s="10">
        <v>0</v>
      </c>
      <c r="U22" s="4">
        <v>4.3913043478260869</v>
      </c>
      <c r="V22" s="4">
        <v>0</v>
      </c>
      <c r="W22" s="10">
        <v>0</v>
      </c>
      <c r="X22" s="4">
        <v>32.638586956521742</v>
      </c>
      <c r="Y22" s="4">
        <v>0</v>
      </c>
      <c r="Z22" s="10">
        <v>0</v>
      </c>
      <c r="AA22" s="4">
        <v>4.4266304347826084</v>
      </c>
      <c r="AB22" s="4">
        <v>0</v>
      </c>
      <c r="AC22" s="10">
        <v>0</v>
      </c>
      <c r="AD22" s="4">
        <v>87.940217391304344</v>
      </c>
      <c r="AE22" s="4">
        <v>0</v>
      </c>
      <c r="AF22" s="10">
        <v>0</v>
      </c>
      <c r="AG22" s="4">
        <v>2.964673913043478</v>
      </c>
      <c r="AH22" s="4">
        <v>0</v>
      </c>
      <c r="AI22" s="10">
        <v>0</v>
      </c>
      <c r="AJ22" s="4">
        <v>0</v>
      </c>
      <c r="AK22" s="4">
        <v>0</v>
      </c>
      <c r="AL22" s="10" t="s">
        <v>185</v>
      </c>
      <c r="AM22" s="1">
        <v>535056</v>
      </c>
      <c r="AN22" s="1">
        <v>8</v>
      </c>
      <c r="AX22"/>
      <c r="AY22"/>
    </row>
    <row r="23" spans="1:51" x14ac:dyDescent="0.25">
      <c r="A23" t="s">
        <v>86</v>
      </c>
      <c r="B23" t="s">
        <v>31</v>
      </c>
      <c r="C23" t="s">
        <v>112</v>
      </c>
      <c r="D23" t="s">
        <v>94</v>
      </c>
      <c r="E23" s="4">
        <v>18.956521739130434</v>
      </c>
      <c r="F23" s="4">
        <v>63.014565217391301</v>
      </c>
      <c r="G23" s="4">
        <v>5.2310869565217368</v>
      </c>
      <c r="H23" s="10">
        <v>8.3013933976616827E-2</v>
      </c>
      <c r="I23" s="4">
        <v>57.324130434782603</v>
      </c>
      <c r="J23" s="4">
        <v>5.2310869565217368</v>
      </c>
      <c r="K23" s="10">
        <v>9.1254536559837049E-2</v>
      </c>
      <c r="L23" s="4">
        <v>19.332826086956516</v>
      </c>
      <c r="M23" s="4">
        <v>5.2310869565217368</v>
      </c>
      <c r="N23" s="10">
        <v>0.27058056245853523</v>
      </c>
      <c r="O23" s="4">
        <v>13.64239130434782</v>
      </c>
      <c r="P23" s="4">
        <v>5.2310869565217368</v>
      </c>
      <c r="Q23" s="8">
        <v>0.38344355031471594</v>
      </c>
      <c r="R23" s="4">
        <v>0</v>
      </c>
      <c r="S23" s="4">
        <v>0</v>
      </c>
      <c r="T23" s="10" t="s">
        <v>185</v>
      </c>
      <c r="U23" s="4">
        <v>5.6904347826086958</v>
      </c>
      <c r="V23" s="4">
        <v>0</v>
      </c>
      <c r="W23" s="10">
        <v>0</v>
      </c>
      <c r="X23" s="4">
        <v>10.435434782608695</v>
      </c>
      <c r="Y23" s="4">
        <v>0</v>
      </c>
      <c r="Z23" s="10">
        <v>0</v>
      </c>
      <c r="AA23" s="4">
        <v>0</v>
      </c>
      <c r="AB23" s="4">
        <v>0</v>
      </c>
      <c r="AC23" s="10" t="s">
        <v>185</v>
      </c>
      <c r="AD23" s="4">
        <v>14.215869565217391</v>
      </c>
      <c r="AE23" s="4">
        <v>0</v>
      </c>
      <c r="AF23" s="10">
        <v>0</v>
      </c>
      <c r="AG23" s="4">
        <v>19.030434782608701</v>
      </c>
      <c r="AH23" s="4">
        <v>0</v>
      </c>
      <c r="AI23" s="10">
        <v>0</v>
      </c>
      <c r="AJ23" s="4">
        <v>0</v>
      </c>
      <c r="AK23" s="4">
        <v>0</v>
      </c>
      <c r="AL23" s="10" t="s">
        <v>185</v>
      </c>
      <c r="AM23" s="1">
        <v>535055</v>
      </c>
      <c r="AN23" s="1">
        <v>8</v>
      </c>
      <c r="AX23"/>
      <c r="AY23"/>
    </row>
    <row r="24" spans="1:51" x14ac:dyDescent="0.25">
      <c r="A24" t="s">
        <v>86</v>
      </c>
      <c r="B24" t="s">
        <v>22</v>
      </c>
      <c r="C24" t="s">
        <v>123</v>
      </c>
      <c r="D24" t="s">
        <v>101</v>
      </c>
      <c r="E24" s="4">
        <v>138</v>
      </c>
      <c r="F24" s="4">
        <v>398.61141304347825</v>
      </c>
      <c r="G24" s="4">
        <v>0</v>
      </c>
      <c r="H24" s="10">
        <v>0</v>
      </c>
      <c r="I24" s="4">
        <v>364.25543478260869</v>
      </c>
      <c r="J24" s="4">
        <v>0</v>
      </c>
      <c r="K24" s="10">
        <v>0</v>
      </c>
      <c r="L24" s="4">
        <v>82.853260869565204</v>
      </c>
      <c r="M24" s="4">
        <v>0</v>
      </c>
      <c r="N24" s="10">
        <v>0</v>
      </c>
      <c r="O24" s="4">
        <v>60.559782608695649</v>
      </c>
      <c r="P24" s="4">
        <v>0</v>
      </c>
      <c r="Q24" s="8">
        <v>0</v>
      </c>
      <c r="R24" s="4">
        <v>17.217391304347824</v>
      </c>
      <c r="S24" s="4">
        <v>0</v>
      </c>
      <c r="T24" s="10">
        <v>0</v>
      </c>
      <c r="U24" s="4">
        <v>5.0760869565217392</v>
      </c>
      <c r="V24" s="4">
        <v>0</v>
      </c>
      <c r="W24" s="10">
        <v>0</v>
      </c>
      <c r="X24" s="4">
        <v>51.926630434782609</v>
      </c>
      <c r="Y24" s="4">
        <v>0</v>
      </c>
      <c r="Z24" s="10">
        <v>0</v>
      </c>
      <c r="AA24" s="4">
        <v>12.0625</v>
      </c>
      <c r="AB24" s="4">
        <v>0</v>
      </c>
      <c r="AC24" s="10">
        <v>0</v>
      </c>
      <c r="AD24" s="4">
        <v>199.13043478260869</v>
      </c>
      <c r="AE24" s="4">
        <v>0</v>
      </c>
      <c r="AF24" s="10">
        <v>0</v>
      </c>
      <c r="AG24" s="4">
        <v>24.244565217391305</v>
      </c>
      <c r="AH24" s="4">
        <v>0</v>
      </c>
      <c r="AI24" s="10">
        <v>0</v>
      </c>
      <c r="AJ24" s="4">
        <v>28.394021739130434</v>
      </c>
      <c r="AK24" s="4">
        <v>0</v>
      </c>
      <c r="AL24" s="10" t="s">
        <v>185</v>
      </c>
      <c r="AM24" s="1">
        <v>535042</v>
      </c>
      <c r="AN24" s="1">
        <v>8</v>
      </c>
      <c r="AX24"/>
      <c r="AY24"/>
    </row>
    <row r="25" spans="1:51" x14ac:dyDescent="0.25">
      <c r="A25" t="s">
        <v>86</v>
      </c>
      <c r="B25" t="s">
        <v>25</v>
      </c>
      <c r="C25" t="s">
        <v>109</v>
      </c>
      <c r="D25" t="s">
        <v>105</v>
      </c>
      <c r="E25" s="4">
        <v>43.380434782608695</v>
      </c>
      <c r="F25" s="4">
        <v>173.41369565217389</v>
      </c>
      <c r="G25" s="4">
        <v>24.034565217391304</v>
      </c>
      <c r="H25" s="10">
        <v>0.13859669576270869</v>
      </c>
      <c r="I25" s="4">
        <v>158.72500000000002</v>
      </c>
      <c r="J25" s="4">
        <v>24.034565217391304</v>
      </c>
      <c r="K25" s="10">
        <v>0.15142268210673365</v>
      </c>
      <c r="L25" s="4">
        <v>68.422934782608678</v>
      </c>
      <c r="M25" s="4">
        <v>4.2742391304347835</v>
      </c>
      <c r="N25" s="10">
        <v>6.2467930439037284E-2</v>
      </c>
      <c r="O25" s="4">
        <v>53.734239130434773</v>
      </c>
      <c r="P25" s="4">
        <v>4.2742391304347835</v>
      </c>
      <c r="Q25" s="8">
        <v>7.954405235104331E-2</v>
      </c>
      <c r="R25" s="4">
        <v>9.8191304347826094</v>
      </c>
      <c r="S25" s="4">
        <v>0</v>
      </c>
      <c r="T25" s="10">
        <v>0</v>
      </c>
      <c r="U25" s="4">
        <v>4.8695652173913047</v>
      </c>
      <c r="V25" s="4">
        <v>0</v>
      </c>
      <c r="W25" s="10">
        <v>0</v>
      </c>
      <c r="X25" s="4">
        <v>18.409456521739124</v>
      </c>
      <c r="Y25" s="4">
        <v>14.815434782608696</v>
      </c>
      <c r="Z25" s="10">
        <v>0.80477306677215776</v>
      </c>
      <c r="AA25" s="4">
        <v>0</v>
      </c>
      <c r="AB25" s="4">
        <v>0</v>
      </c>
      <c r="AC25" s="10" t="s">
        <v>185</v>
      </c>
      <c r="AD25" s="4">
        <v>86.581304347826105</v>
      </c>
      <c r="AE25" s="4">
        <v>4.9448913043478253</v>
      </c>
      <c r="AF25" s="10">
        <v>5.7112691262798956E-2</v>
      </c>
      <c r="AG25" s="4">
        <v>0</v>
      </c>
      <c r="AH25" s="4">
        <v>0</v>
      </c>
      <c r="AI25" s="10" t="s">
        <v>185</v>
      </c>
      <c r="AJ25" s="4">
        <v>0</v>
      </c>
      <c r="AK25" s="4">
        <v>0</v>
      </c>
      <c r="AL25" s="10" t="s">
        <v>185</v>
      </c>
      <c r="AM25" s="1">
        <v>535046</v>
      </c>
      <c r="AN25" s="1">
        <v>8</v>
      </c>
      <c r="AX25"/>
      <c r="AY25"/>
    </row>
    <row r="26" spans="1:51" x14ac:dyDescent="0.25">
      <c r="A26" t="s">
        <v>86</v>
      </c>
      <c r="B26" t="s">
        <v>35</v>
      </c>
      <c r="C26" t="s">
        <v>136</v>
      </c>
      <c r="D26" t="s">
        <v>88</v>
      </c>
      <c r="E26" s="4">
        <v>19.989130434782609</v>
      </c>
      <c r="F26" s="4">
        <v>98.353369565217392</v>
      </c>
      <c r="G26" s="4">
        <v>0</v>
      </c>
      <c r="H26" s="10">
        <v>0</v>
      </c>
      <c r="I26" s="4">
        <v>87.792500000000004</v>
      </c>
      <c r="J26" s="4">
        <v>0</v>
      </c>
      <c r="K26" s="10">
        <v>0</v>
      </c>
      <c r="L26" s="4">
        <v>30.409782608695661</v>
      </c>
      <c r="M26" s="4">
        <v>0</v>
      </c>
      <c r="N26" s="10">
        <v>0</v>
      </c>
      <c r="O26" s="4">
        <v>24.909782608695661</v>
      </c>
      <c r="P26" s="4">
        <v>0</v>
      </c>
      <c r="Q26" s="8">
        <v>0</v>
      </c>
      <c r="R26" s="4">
        <v>0</v>
      </c>
      <c r="S26" s="4">
        <v>0</v>
      </c>
      <c r="T26" s="10" t="s">
        <v>185</v>
      </c>
      <c r="U26" s="4">
        <v>5.5</v>
      </c>
      <c r="V26" s="4">
        <v>0</v>
      </c>
      <c r="W26" s="10">
        <v>0</v>
      </c>
      <c r="X26" s="4">
        <v>0</v>
      </c>
      <c r="Y26" s="4">
        <v>0</v>
      </c>
      <c r="Z26" s="10" t="s">
        <v>185</v>
      </c>
      <c r="AA26" s="4">
        <v>5.0608695652173914</v>
      </c>
      <c r="AB26" s="4">
        <v>0</v>
      </c>
      <c r="AC26" s="10">
        <v>0</v>
      </c>
      <c r="AD26" s="4">
        <v>62.88271739130434</v>
      </c>
      <c r="AE26" s="4">
        <v>0</v>
      </c>
      <c r="AF26" s="10">
        <v>0</v>
      </c>
      <c r="AG26" s="4">
        <v>0</v>
      </c>
      <c r="AH26" s="4">
        <v>0</v>
      </c>
      <c r="AI26" s="10" t="s">
        <v>185</v>
      </c>
      <c r="AJ26" s="4">
        <v>0</v>
      </c>
      <c r="AK26" s="4">
        <v>0</v>
      </c>
      <c r="AL26" s="10" t="s">
        <v>185</v>
      </c>
      <c r="AM26" t="s">
        <v>1</v>
      </c>
      <c r="AN26" s="1">
        <v>8</v>
      </c>
      <c r="AX26"/>
      <c r="AY26"/>
    </row>
    <row r="27" spans="1:51" x14ac:dyDescent="0.25">
      <c r="A27" t="s">
        <v>86</v>
      </c>
      <c r="B27" t="s">
        <v>3</v>
      </c>
      <c r="C27" t="s">
        <v>119</v>
      </c>
      <c r="D27" t="s">
        <v>99</v>
      </c>
      <c r="E27" s="4">
        <v>30.478260869565219</v>
      </c>
      <c r="F27" s="4">
        <v>125.6875</v>
      </c>
      <c r="G27" s="4">
        <v>0</v>
      </c>
      <c r="H27" s="10">
        <v>0</v>
      </c>
      <c r="I27" s="4">
        <v>115.11141304347827</v>
      </c>
      <c r="J27" s="4">
        <v>0</v>
      </c>
      <c r="K27" s="10">
        <v>0</v>
      </c>
      <c r="L27" s="4">
        <v>32.896739130434781</v>
      </c>
      <c r="M27" s="4">
        <v>0</v>
      </c>
      <c r="N27" s="10">
        <v>0</v>
      </c>
      <c r="O27" s="4">
        <v>22.320652173913043</v>
      </c>
      <c r="P27" s="4">
        <v>0</v>
      </c>
      <c r="Q27" s="8">
        <v>0</v>
      </c>
      <c r="R27" s="4">
        <v>5.9239130434782608</v>
      </c>
      <c r="S27" s="4">
        <v>0</v>
      </c>
      <c r="T27" s="10">
        <v>0</v>
      </c>
      <c r="U27" s="4">
        <v>4.6521739130434785</v>
      </c>
      <c r="V27" s="4">
        <v>0</v>
      </c>
      <c r="W27" s="10">
        <v>0</v>
      </c>
      <c r="X27" s="4">
        <v>4.5978260869565215</v>
      </c>
      <c r="Y27" s="4">
        <v>0</v>
      </c>
      <c r="Z27" s="10">
        <v>0</v>
      </c>
      <c r="AA27" s="4">
        <v>0</v>
      </c>
      <c r="AB27" s="4">
        <v>0</v>
      </c>
      <c r="AC27" s="10" t="s">
        <v>185</v>
      </c>
      <c r="AD27" s="4">
        <v>88.192934782608702</v>
      </c>
      <c r="AE27" s="4">
        <v>0</v>
      </c>
      <c r="AF27" s="10">
        <v>0</v>
      </c>
      <c r="AG27" s="4">
        <v>0</v>
      </c>
      <c r="AH27" s="4">
        <v>0</v>
      </c>
      <c r="AI27" s="10" t="s">
        <v>185</v>
      </c>
      <c r="AJ27" s="4">
        <v>0</v>
      </c>
      <c r="AK27" s="4">
        <v>0</v>
      </c>
      <c r="AL27" s="10" t="s">
        <v>185</v>
      </c>
      <c r="AM27" s="1">
        <v>535017</v>
      </c>
      <c r="AN27" s="1">
        <v>8</v>
      </c>
      <c r="AX27"/>
      <c r="AY27"/>
    </row>
    <row r="28" spans="1:51" x14ac:dyDescent="0.25">
      <c r="A28" t="s">
        <v>86</v>
      </c>
      <c r="B28" t="s">
        <v>6</v>
      </c>
      <c r="C28" t="s">
        <v>121</v>
      </c>
      <c r="D28" t="s">
        <v>91</v>
      </c>
      <c r="E28" s="4">
        <v>112.89130434782609</v>
      </c>
      <c r="F28" s="4">
        <v>402.34510869565219</v>
      </c>
      <c r="G28" s="4">
        <v>42.548913043478265</v>
      </c>
      <c r="H28" s="10">
        <v>0.10575228112357578</v>
      </c>
      <c r="I28" s="4">
        <v>386.36956521739131</v>
      </c>
      <c r="J28" s="4">
        <v>42.548913043478265</v>
      </c>
      <c r="K28" s="10">
        <v>0.11012490856917798</v>
      </c>
      <c r="L28" s="4">
        <v>91.005434782608702</v>
      </c>
      <c r="M28" s="4">
        <v>25.130434782608695</v>
      </c>
      <c r="N28" s="10">
        <v>0.27614213197969539</v>
      </c>
      <c r="O28" s="4">
        <v>75.029891304347828</v>
      </c>
      <c r="P28" s="4">
        <v>25.130434782608695</v>
      </c>
      <c r="Q28" s="8">
        <v>0.33493897359747926</v>
      </c>
      <c r="R28" s="4">
        <v>11.975543478260869</v>
      </c>
      <c r="S28" s="4">
        <v>0</v>
      </c>
      <c r="T28" s="10">
        <v>0</v>
      </c>
      <c r="U28" s="4">
        <v>4</v>
      </c>
      <c r="V28" s="4">
        <v>0</v>
      </c>
      <c r="W28" s="10">
        <v>0</v>
      </c>
      <c r="X28" s="4">
        <v>164.05434782608697</v>
      </c>
      <c r="Y28" s="4">
        <v>17.418478260869566</v>
      </c>
      <c r="Z28" s="10">
        <v>0.10617504803551316</v>
      </c>
      <c r="AA28" s="4">
        <v>0</v>
      </c>
      <c r="AB28" s="4">
        <v>0</v>
      </c>
      <c r="AC28" s="10" t="s">
        <v>185</v>
      </c>
      <c r="AD28" s="4">
        <v>90.842391304347828</v>
      </c>
      <c r="AE28" s="4">
        <v>0</v>
      </c>
      <c r="AF28" s="10">
        <v>0</v>
      </c>
      <c r="AG28" s="4">
        <v>0</v>
      </c>
      <c r="AH28" s="4">
        <v>0</v>
      </c>
      <c r="AI28" s="10" t="s">
        <v>185</v>
      </c>
      <c r="AJ28" s="4">
        <v>56.442934782608695</v>
      </c>
      <c r="AK28" s="4">
        <v>0</v>
      </c>
      <c r="AL28" s="10" t="s">
        <v>185</v>
      </c>
      <c r="AM28" s="1">
        <v>535022</v>
      </c>
      <c r="AN28" s="1">
        <v>8</v>
      </c>
      <c r="AX28"/>
      <c r="AY28"/>
    </row>
    <row r="29" spans="1:51" x14ac:dyDescent="0.25">
      <c r="A29" t="s">
        <v>86</v>
      </c>
      <c r="B29" t="s">
        <v>29</v>
      </c>
      <c r="C29" t="s">
        <v>134</v>
      </c>
      <c r="D29" t="s">
        <v>107</v>
      </c>
      <c r="E29" s="4">
        <v>42.771739130434781</v>
      </c>
      <c r="F29" s="4">
        <v>149.13347826086957</v>
      </c>
      <c r="G29" s="4">
        <v>59.024782608695638</v>
      </c>
      <c r="H29" s="10">
        <v>0.39578492567207074</v>
      </c>
      <c r="I29" s="4">
        <v>134.7666304347826</v>
      </c>
      <c r="J29" s="4">
        <v>59.024782608695638</v>
      </c>
      <c r="K29" s="10">
        <v>0.43797772800485213</v>
      </c>
      <c r="L29" s="4">
        <v>17.497282608695652</v>
      </c>
      <c r="M29" s="4">
        <v>0</v>
      </c>
      <c r="N29" s="10">
        <v>0</v>
      </c>
      <c r="O29" s="4">
        <v>3.1304347826086958</v>
      </c>
      <c r="P29" s="4">
        <v>0</v>
      </c>
      <c r="Q29" s="8">
        <v>0</v>
      </c>
      <c r="R29" s="4">
        <v>8.9320652173913047</v>
      </c>
      <c r="S29" s="4">
        <v>0</v>
      </c>
      <c r="T29" s="10">
        <v>0</v>
      </c>
      <c r="U29" s="4">
        <v>5.4347826086956523</v>
      </c>
      <c r="V29" s="4">
        <v>0</v>
      </c>
      <c r="W29" s="10">
        <v>0</v>
      </c>
      <c r="X29" s="4">
        <v>33.496739130434783</v>
      </c>
      <c r="Y29" s="4">
        <v>10.330978260869566</v>
      </c>
      <c r="Z29" s="10">
        <v>0.30841743193691795</v>
      </c>
      <c r="AA29" s="4">
        <v>0</v>
      </c>
      <c r="AB29" s="4">
        <v>0</v>
      </c>
      <c r="AC29" s="10" t="s">
        <v>185</v>
      </c>
      <c r="AD29" s="4">
        <v>94.424782608695651</v>
      </c>
      <c r="AE29" s="4">
        <v>48.693804347826074</v>
      </c>
      <c r="AF29" s="10">
        <v>0.51568881603484706</v>
      </c>
      <c r="AG29" s="4">
        <v>3.714673913043478</v>
      </c>
      <c r="AH29" s="4">
        <v>0</v>
      </c>
      <c r="AI29" s="10">
        <v>0</v>
      </c>
      <c r="AJ29" s="4">
        <v>0</v>
      </c>
      <c r="AK29" s="4">
        <v>0</v>
      </c>
      <c r="AL29" s="10" t="s">
        <v>185</v>
      </c>
      <c r="AM29" s="1">
        <v>535051</v>
      </c>
      <c r="AN29" s="1">
        <v>8</v>
      </c>
      <c r="AX29"/>
      <c r="AY29"/>
    </row>
    <row r="30" spans="1:51" x14ac:dyDescent="0.25">
      <c r="A30" t="s">
        <v>86</v>
      </c>
      <c r="B30" t="s">
        <v>7</v>
      </c>
      <c r="C30" t="s">
        <v>122</v>
      </c>
      <c r="D30" t="s">
        <v>100</v>
      </c>
      <c r="E30" s="4">
        <v>41.043478260869563</v>
      </c>
      <c r="F30" s="4">
        <v>174.19239130434781</v>
      </c>
      <c r="G30" s="4">
        <v>32.633586956521739</v>
      </c>
      <c r="H30" s="10">
        <v>0.18734220658067979</v>
      </c>
      <c r="I30" s="4">
        <v>169.28478260869565</v>
      </c>
      <c r="J30" s="4">
        <v>32.633586956521739</v>
      </c>
      <c r="K30" s="10">
        <v>0.19277330456781086</v>
      </c>
      <c r="L30" s="4">
        <v>22.925760869565217</v>
      </c>
      <c r="M30" s="4">
        <v>0</v>
      </c>
      <c r="N30" s="10">
        <v>0</v>
      </c>
      <c r="O30" s="4">
        <v>18.018152173913041</v>
      </c>
      <c r="P30" s="4">
        <v>0</v>
      </c>
      <c r="Q30" s="8">
        <v>0</v>
      </c>
      <c r="R30" s="4">
        <v>0</v>
      </c>
      <c r="S30" s="4">
        <v>0</v>
      </c>
      <c r="T30" s="10" t="s">
        <v>185</v>
      </c>
      <c r="U30" s="4">
        <v>4.9076086956521738</v>
      </c>
      <c r="V30" s="4">
        <v>0</v>
      </c>
      <c r="W30" s="10">
        <v>0</v>
      </c>
      <c r="X30" s="4">
        <v>26.102717391304349</v>
      </c>
      <c r="Y30" s="4">
        <v>0</v>
      </c>
      <c r="Z30" s="10">
        <v>0</v>
      </c>
      <c r="AA30" s="4">
        <v>0</v>
      </c>
      <c r="AB30" s="4">
        <v>0</v>
      </c>
      <c r="AC30" s="10" t="s">
        <v>185</v>
      </c>
      <c r="AD30" s="4">
        <v>112.81086956521737</v>
      </c>
      <c r="AE30" s="4">
        <v>32.633586956521739</v>
      </c>
      <c r="AF30" s="10">
        <v>0.28927697377295591</v>
      </c>
      <c r="AG30" s="4">
        <v>0</v>
      </c>
      <c r="AH30" s="4">
        <v>0</v>
      </c>
      <c r="AI30" s="10" t="s">
        <v>185</v>
      </c>
      <c r="AJ30" s="4">
        <v>12.353043478260867</v>
      </c>
      <c r="AK30" s="4">
        <v>0</v>
      </c>
      <c r="AL30" s="10" t="s">
        <v>185</v>
      </c>
      <c r="AM30" s="1">
        <v>535023</v>
      </c>
      <c r="AN30" s="1">
        <v>8</v>
      </c>
      <c r="AX30"/>
      <c r="AY30"/>
    </row>
    <row r="31" spans="1:51" x14ac:dyDescent="0.25">
      <c r="A31" t="s">
        <v>86</v>
      </c>
      <c r="B31" t="s">
        <v>20</v>
      </c>
      <c r="C31" t="s">
        <v>110</v>
      </c>
      <c r="D31" t="s">
        <v>90</v>
      </c>
      <c r="E31" s="4">
        <v>60</v>
      </c>
      <c r="F31" s="4">
        <v>161.87913043478258</v>
      </c>
      <c r="G31" s="4">
        <v>0</v>
      </c>
      <c r="H31" s="10">
        <v>0</v>
      </c>
      <c r="I31" s="4">
        <v>148.59989130434781</v>
      </c>
      <c r="J31" s="4">
        <v>0</v>
      </c>
      <c r="K31" s="10">
        <v>0</v>
      </c>
      <c r="L31" s="4">
        <v>51.343695652173892</v>
      </c>
      <c r="M31" s="4">
        <v>0</v>
      </c>
      <c r="N31" s="10">
        <v>0</v>
      </c>
      <c r="O31" s="4">
        <v>38.06445652173911</v>
      </c>
      <c r="P31" s="4">
        <v>0</v>
      </c>
      <c r="Q31" s="8">
        <v>0</v>
      </c>
      <c r="R31" s="4">
        <v>8.1488043478260863</v>
      </c>
      <c r="S31" s="4">
        <v>0</v>
      </c>
      <c r="T31" s="10">
        <v>0</v>
      </c>
      <c r="U31" s="4">
        <v>5.1304347826086953</v>
      </c>
      <c r="V31" s="4">
        <v>0</v>
      </c>
      <c r="W31" s="10">
        <v>0</v>
      </c>
      <c r="X31" s="4">
        <v>27.963478260869557</v>
      </c>
      <c r="Y31" s="4">
        <v>0</v>
      </c>
      <c r="Z31" s="10">
        <v>0</v>
      </c>
      <c r="AA31" s="4">
        <v>0</v>
      </c>
      <c r="AB31" s="4">
        <v>0</v>
      </c>
      <c r="AC31" s="10" t="s">
        <v>185</v>
      </c>
      <c r="AD31" s="4">
        <v>72.53532608695653</v>
      </c>
      <c r="AE31" s="4">
        <v>0</v>
      </c>
      <c r="AF31" s="10">
        <v>0</v>
      </c>
      <c r="AG31" s="4">
        <v>10.036630434782611</v>
      </c>
      <c r="AH31" s="4">
        <v>0</v>
      </c>
      <c r="AI31" s="10">
        <v>0</v>
      </c>
      <c r="AJ31" s="4">
        <v>0</v>
      </c>
      <c r="AK31" s="4">
        <v>0</v>
      </c>
      <c r="AL31" s="10" t="s">
        <v>185</v>
      </c>
      <c r="AM31" s="1">
        <v>535039</v>
      </c>
      <c r="AN31" s="1">
        <v>8</v>
      </c>
      <c r="AX31"/>
      <c r="AY31"/>
    </row>
    <row r="32" spans="1:51" x14ac:dyDescent="0.25">
      <c r="A32" t="s">
        <v>86</v>
      </c>
      <c r="B32" t="s">
        <v>17</v>
      </c>
      <c r="C32" t="s">
        <v>128</v>
      </c>
      <c r="D32" t="s">
        <v>89</v>
      </c>
      <c r="E32" s="4">
        <v>50.576086956521742</v>
      </c>
      <c r="F32" s="4">
        <v>244.90619565217389</v>
      </c>
      <c r="G32" s="4">
        <v>0</v>
      </c>
      <c r="H32" s="10">
        <v>0</v>
      </c>
      <c r="I32" s="4">
        <v>219.84749999999997</v>
      </c>
      <c r="J32" s="4">
        <v>0</v>
      </c>
      <c r="K32" s="10">
        <v>0</v>
      </c>
      <c r="L32" s="4">
        <v>53.337826086956525</v>
      </c>
      <c r="M32" s="4">
        <v>0</v>
      </c>
      <c r="N32" s="10">
        <v>0</v>
      </c>
      <c r="O32" s="4">
        <v>28.279130434782601</v>
      </c>
      <c r="P32" s="4">
        <v>0</v>
      </c>
      <c r="Q32" s="8">
        <v>0</v>
      </c>
      <c r="R32" s="4">
        <v>19.319565217391311</v>
      </c>
      <c r="S32" s="4">
        <v>0</v>
      </c>
      <c r="T32" s="10">
        <v>0</v>
      </c>
      <c r="U32" s="4">
        <v>5.7391304347826084</v>
      </c>
      <c r="V32" s="4">
        <v>0</v>
      </c>
      <c r="W32" s="10">
        <v>0</v>
      </c>
      <c r="X32" s="4">
        <v>23.313804347826089</v>
      </c>
      <c r="Y32" s="4">
        <v>0</v>
      </c>
      <c r="Z32" s="10">
        <v>0</v>
      </c>
      <c r="AA32" s="4">
        <v>0</v>
      </c>
      <c r="AB32" s="4">
        <v>0</v>
      </c>
      <c r="AC32" s="10" t="s">
        <v>185</v>
      </c>
      <c r="AD32" s="4">
        <v>147.43206521739128</v>
      </c>
      <c r="AE32" s="4">
        <v>0</v>
      </c>
      <c r="AF32" s="10">
        <v>0</v>
      </c>
      <c r="AG32" s="4">
        <v>0</v>
      </c>
      <c r="AH32" s="4">
        <v>0</v>
      </c>
      <c r="AI32" s="10" t="s">
        <v>185</v>
      </c>
      <c r="AJ32" s="4">
        <v>20.822500000000002</v>
      </c>
      <c r="AK32" s="4">
        <v>0</v>
      </c>
      <c r="AL32" s="10" t="s">
        <v>185</v>
      </c>
      <c r="AM32" s="1">
        <v>535034</v>
      </c>
      <c r="AN32" s="1">
        <v>8</v>
      </c>
      <c r="AX32"/>
      <c r="AY32"/>
    </row>
    <row r="33" spans="1:51" x14ac:dyDescent="0.25">
      <c r="A33" t="s">
        <v>86</v>
      </c>
      <c r="B33" t="s">
        <v>14</v>
      </c>
      <c r="C33" t="s">
        <v>117</v>
      </c>
      <c r="D33" t="s">
        <v>89</v>
      </c>
      <c r="E33" s="4">
        <v>66.619565217391298</v>
      </c>
      <c r="F33" s="4">
        <v>218.4375</v>
      </c>
      <c r="G33" s="4">
        <v>0</v>
      </c>
      <c r="H33" s="10">
        <v>0</v>
      </c>
      <c r="I33" s="4">
        <v>200.4375</v>
      </c>
      <c r="J33" s="4">
        <v>0</v>
      </c>
      <c r="K33" s="10">
        <v>0</v>
      </c>
      <c r="L33" s="4">
        <v>51.149456521739133</v>
      </c>
      <c r="M33" s="4">
        <v>0</v>
      </c>
      <c r="N33" s="10">
        <v>0</v>
      </c>
      <c r="O33" s="4">
        <v>37.918478260869563</v>
      </c>
      <c r="P33" s="4">
        <v>0</v>
      </c>
      <c r="Q33" s="8">
        <v>0</v>
      </c>
      <c r="R33" s="4">
        <v>8.1494565217391308</v>
      </c>
      <c r="S33" s="4">
        <v>0</v>
      </c>
      <c r="T33" s="10">
        <v>0</v>
      </c>
      <c r="U33" s="4">
        <v>5.0815217391304346</v>
      </c>
      <c r="V33" s="4">
        <v>0</v>
      </c>
      <c r="W33" s="10">
        <v>0</v>
      </c>
      <c r="X33" s="4">
        <v>6.8070652173913047</v>
      </c>
      <c r="Y33" s="4">
        <v>0</v>
      </c>
      <c r="Z33" s="10">
        <v>0</v>
      </c>
      <c r="AA33" s="4">
        <v>4.7690217391304346</v>
      </c>
      <c r="AB33" s="4">
        <v>0</v>
      </c>
      <c r="AC33" s="10">
        <v>0</v>
      </c>
      <c r="AD33" s="4">
        <v>155.71195652173913</v>
      </c>
      <c r="AE33" s="4">
        <v>0</v>
      </c>
      <c r="AF33" s="10">
        <v>0</v>
      </c>
      <c r="AG33" s="4">
        <v>0</v>
      </c>
      <c r="AH33" s="4">
        <v>0</v>
      </c>
      <c r="AI33" s="10" t="s">
        <v>185</v>
      </c>
      <c r="AJ33" s="4">
        <v>0</v>
      </c>
      <c r="AK33" s="4">
        <v>0</v>
      </c>
      <c r="AL33" s="10" t="s">
        <v>185</v>
      </c>
      <c r="AM33" s="1">
        <v>535031</v>
      </c>
      <c r="AN33" s="1">
        <v>8</v>
      </c>
      <c r="AX33"/>
      <c r="AY33"/>
    </row>
    <row r="34" spans="1:51" x14ac:dyDescent="0.25">
      <c r="A34" t="s">
        <v>86</v>
      </c>
      <c r="B34" t="s">
        <v>26</v>
      </c>
      <c r="C34" t="s">
        <v>132</v>
      </c>
      <c r="D34" t="s">
        <v>106</v>
      </c>
      <c r="E34" s="4">
        <v>49.260869565217391</v>
      </c>
      <c r="F34" s="4">
        <v>173.06467391304346</v>
      </c>
      <c r="G34" s="4">
        <v>5.4890217391304352</v>
      </c>
      <c r="H34" s="10">
        <v>3.1716592502802739E-2</v>
      </c>
      <c r="I34" s="4">
        <v>145.24445652173912</v>
      </c>
      <c r="J34" s="4">
        <v>5.4890217391304352</v>
      </c>
      <c r="K34" s="10">
        <v>3.7791609198584999E-2</v>
      </c>
      <c r="L34" s="4">
        <v>41.32782608695652</v>
      </c>
      <c r="M34" s="4">
        <v>0</v>
      </c>
      <c r="N34" s="10">
        <v>0</v>
      </c>
      <c r="O34" s="4">
        <v>31.697391304347828</v>
      </c>
      <c r="P34" s="4">
        <v>0</v>
      </c>
      <c r="Q34" s="8">
        <v>0</v>
      </c>
      <c r="R34" s="4">
        <v>5.7391304347826084</v>
      </c>
      <c r="S34" s="4">
        <v>0</v>
      </c>
      <c r="T34" s="10">
        <v>0</v>
      </c>
      <c r="U34" s="4">
        <v>3.8913043478260869</v>
      </c>
      <c r="V34" s="4">
        <v>0</v>
      </c>
      <c r="W34" s="10">
        <v>0</v>
      </c>
      <c r="X34" s="4">
        <v>5.9552173913043474</v>
      </c>
      <c r="Y34" s="4">
        <v>4.6330434782608698</v>
      </c>
      <c r="Z34" s="10">
        <v>0.77798057968898304</v>
      </c>
      <c r="AA34" s="4">
        <v>18.189782608695651</v>
      </c>
      <c r="AB34" s="4">
        <v>0</v>
      </c>
      <c r="AC34" s="10">
        <v>0</v>
      </c>
      <c r="AD34" s="4">
        <v>84.363804347826076</v>
      </c>
      <c r="AE34" s="4">
        <v>0.85597826086956519</v>
      </c>
      <c r="AF34" s="10">
        <v>1.0146273837301441E-2</v>
      </c>
      <c r="AG34" s="4">
        <v>23.228043478260869</v>
      </c>
      <c r="AH34" s="4">
        <v>0</v>
      </c>
      <c r="AI34" s="10">
        <v>0</v>
      </c>
      <c r="AJ34" s="4">
        <v>0</v>
      </c>
      <c r="AK34" s="4">
        <v>0</v>
      </c>
      <c r="AL34" s="10" t="s">
        <v>185</v>
      </c>
      <c r="AM34" s="1">
        <v>535048</v>
      </c>
      <c r="AN34" s="1">
        <v>8</v>
      </c>
      <c r="AX34"/>
      <c r="AY34"/>
    </row>
    <row r="35" spans="1:51" x14ac:dyDescent="0.25">
      <c r="A35" t="s">
        <v>86</v>
      </c>
      <c r="B35" t="s">
        <v>5</v>
      </c>
      <c r="C35" t="s">
        <v>120</v>
      </c>
      <c r="D35" t="s">
        <v>95</v>
      </c>
      <c r="E35" s="4">
        <v>57.543478260869563</v>
      </c>
      <c r="F35" s="4">
        <v>202.5957608695652</v>
      </c>
      <c r="G35" s="4">
        <v>0</v>
      </c>
      <c r="H35" s="10">
        <v>0</v>
      </c>
      <c r="I35" s="4">
        <v>198.75336956521738</v>
      </c>
      <c r="J35" s="4">
        <v>0</v>
      </c>
      <c r="K35" s="10">
        <v>0</v>
      </c>
      <c r="L35" s="4">
        <v>63.435434782608695</v>
      </c>
      <c r="M35" s="4">
        <v>0</v>
      </c>
      <c r="N35" s="10">
        <v>0</v>
      </c>
      <c r="O35" s="4">
        <v>59.593043478260874</v>
      </c>
      <c r="P35" s="4">
        <v>0</v>
      </c>
      <c r="Q35" s="8">
        <v>0</v>
      </c>
      <c r="R35" s="4">
        <v>1.9076086956521738</v>
      </c>
      <c r="S35" s="4">
        <v>0</v>
      </c>
      <c r="T35" s="10">
        <v>0</v>
      </c>
      <c r="U35" s="4">
        <v>1.9347826086956521</v>
      </c>
      <c r="V35" s="4">
        <v>0</v>
      </c>
      <c r="W35" s="10">
        <v>0</v>
      </c>
      <c r="X35" s="4">
        <v>10.502717391304348</v>
      </c>
      <c r="Y35" s="4">
        <v>0</v>
      </c>
      <c r="Z35" s="10">
        <v>0</v>
      </c>
      <c r="AA35" s="4">
        <v>0</v>
      </c>
      <c r="AB35" s="4">
        <v>0</v>
      </c>
      <c r="AC35" s="10" t="s">
        <v>185</v>
      </c>
      <c r="AD35" s="4">
        <v>116.90760869565217</v>
      </c>
      <c r="AE35" s="4">
        <v>0</v>
      </c>
      <c r="AF35" s="10">
        <v>0</v>
      </c>
      <c r="AG35" s="4">
        <v>0</v>
      </c>
      <c r="AH35" s="4">
        <v>0</v>
      </c>
      <c r="AI35" s="10" t="s">
        <v>185</v>
      </c>
      <c r="AJ35" s="4">
        <v>11.75</v>
      </c>
      <c r="AK35" s="4">
        <v>0</v>
      </c>
      <c r="AL35" s="10" t="s">
        <v>185</v>
      </c>
      <c r="AM35" s="1">
        <v>535021</v>
      </c>
      <c r="AN35" s="1">
        <v>8</v>
      </c>
      <c r="AX35"/>
      <c r="AY35"/>
    </row>
    <row r="36" spans="1:51" x14ac:dyDescent="0.25">
      <c r="AY36"/>
    </row>
    <row r="37" spans="1:51" x14ac:dyDescent="0.25">
      <c r="AY37"/>
    </row>
    <row r="38" spans="1:51" x14ac:dyDescent="0.25">
      <c r="F38" s="4"/>
      <c r="G38" s="4"/>
      <c r="AY38"/>
    </row>
    <row r="39" spans="1:51" x14ac:dyDescent="0.25">
      <c r="AY39"/>
    </row>
    <row r="40" spans="1:51" x14ac:dyDescent="0.25">
      <c r="AY40"/>
    </row>
    <row r="41" spans="1:51" x14ac:dyDescent="0.25">
      <c r="AY41"/>
    </row>
    <row r="42" spans="1:51" x14ac:dyDescent="0.25">
      <c r="AY42"/>
    </row>
    <row r="43" spans="1:51" x14ac:dyDescent="0.25">
      <c r="AY43"/>
    </row>
    <row r="44" spans="1:51" x14ac:dyDescent="0.25">
      <c r="AY44"/>
    </row>
    <row r="45" spans="1:51" x14ac:dyDescent="0.25">
      <c r="AY45"/>
    </row>
    <row r="46" spans="1:51" x14ac:dyDescent="0.25">
      <c r="AY46"/>
    </row>
    <row r="47" spans="1:51" x14ac:dyDescent="0.25">
      <c r="AY47"/>
    </row>
    <row r="48" spans="1:51" x14ac:dyDescent="0.25">
      <c r="AY48"/>
    </row>
    <row r="49" spans="51:51" x14ac:dyDescent="0.25">
      <c r="AY49"/>
    </row>
    <row r="50" spans="51:51" x14ac:dyDescent="0.25">
      <c r="AY50"/>
    </row>
    <row r="51" spans="51:51" x14ac:dyDescent="0.25">
      <c r="AY51"/>
    </row>
    <row r="52" spans="51:51" x14ac:dyDescent="0.25">
      <c r="AY52"/>
    </row>
    <row r="53" spans="51:51" x14ac:dyDescent="0.25">
      <c r="AY53"/>
    </row>
    <row r="54" spans="51:51" x14ac:dyDescent="0.25">
      <c r="AY54"/>
    </row>
    <row r="55" spans="51:51" x14ac:dyDescent="0.25">
      <c r="AY55"/>
    </row>
    <row r="56" spans="51:51" x14ac:dyDescent="0.25">
      <c r="AY56"/>
    </row>
    <row r="57" spans="51:51" x14ac:dyDescent="0.25">
      <c r="AY57"/>
    </row>
    <row r="58" spans="51:51" x14ac:dyDescent="0.25">
      <c r="AY58"/>
    </row>
    <row r="59" spans="51:51" x14ac:dyDescent="0.25">
      <c r="AY59"/>
    </row>
    <row r="60" spans="51:51" x14ac:dyDescent="0.25">
      <c r="AY60"/>
    </row>
    <row r="61" spans="51:51" x14ac:dyDescent="0.25">
      <c r="AY61"/>
    </row>
    <row r="62" spans="51:51" x14ac:dyDescent="0.25">
      <c r="AY62"/>
    </row>
    <row r="63" spans="51:51" x14ac:dyDescent="0.25">
      <c r="AY63"/>
    </row>
    <row r="64" spans="51:51" x14ac:dyDescent="0.25">
      <c r="AY64"/>
    </row>
    <row r="65" spans="51:51" x14ac:dyDescent="0.25">
      <c r="AY65"/>
    </row>
    <row r="66" spans="51:51" x14ac:dyDescent="0.25">
      <c r="AY66"/>
    </row>
    <row r="67" spans="51:51" x14ac:dyDescent="0.25">
      <c r="AY67"/>
    </row>
    <row r="68" spans="51:51" x14ac:dyDescent="0.25">
      <c r="AY68"/>
    </row>
    <row r="69" spans="51:51" x14ac:dyDescent="0.25">
      <c r="AY69"/>
    </row>
    <row r="70" spans="51:51" x14ac:dyDescent="0.25">
      <c r="AY70"/>
    </row>
    <row r="71" spans="51:51" x14ac:dyDescent="0.25">
      <c r="AY71"/>
    </row>
    <row r="72" spans="51:51" x14ac:dyDescent="0.25">
      <c r="AY72"/>
    </row>
    <row r="73" spans="51:51" x14ac:dyDescent="0.25">
      <c r="AY73"/>
    </row>
    <row r="74" spans="51:51" x14ac:dyDescent="0.25">
      <c r="AY74"/>
    </row>
    <row r="75" spans="51:51" x14ac:dyDescent="0.25">
      <c r="AY75"/>
    </row>
    <row r="76" spans="51:51" x14ac:dyDescent="0.25">
      <c r="AY76"/>
    </row>
    <row r="77" spans="51:51" x14ac:dyDescent="0.25">
      <c r="AY77"/>
    </row>
    <row r="78" spans="51:51" x14ac:dyDescent="0.25">
      <c r="AY78"/>
    </row>
    <row r="79" spans="51:51" x14ac:dyDescent="0.25">
      <c r="AY79"/>
    </row>
    <row r="80" spans="5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04" spans="51:51" x14ac:dyDescent="0.25">
      <c r="AY104"/>
    </row>
    <row r="105" spans="51:51" x14ac:dyDescent="0.25">
      <c r="AY105"/>
    </row>
    <row r="106" spans="51:51" x14ac:dyDescent="0.25">
      <c r="AY106"/>
    </row>
    <row r="107" spans="51:51" x14ac:dyDescent="0.25">
      <c r="AY107"/>
    </row>
    <row r="108" spans="51:51" x14ac:dyDescent="0.25">
      <c r="AY108"/>
    </row>
    <row r="109" spans="51:51" x14ac:dyDescent="0.25">
      <c r="AY109"/>
    </row>
    <row r="110" spans="51:51" x14ac:dyDescent="0.25">
      <c r="AY110"/>
    </row>
    <row r="111" spans="51:51" x14ac:dyDescent="0.25">
      <c r="AY111"/>
    </row>
    <row r="112" spans="5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6" spans="51:51" x14ac:dyDescent="0.25">
      <c r="AY226"/>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35"/>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137</v>
      </c>
      <c r="B1" s="2" t="s">
        <v>139</v>
      </c>
      <c r="C1" s="2" t="s">
        <v>140</v>
      </c>
      <c r="D1" s="2" t="s">
        <v>141</v>
      </c>
      <c r="E1" s="2" t="s">
        <v>142</v>
      </c>
      <c r="F1" s="2" t="s">
        <v>227</v>
      </c>
      <c r="G1" s="2" t="s">
        <v>228</v>
      </c>
      <c r="H1" s="2" t="s">
        <v>229</v>
      </c>
      <c r="I1" s="2" t="s">
        <v>230</v>
      </c>
      <c r="J1" s="2" t="s">
        <v>231</v>
      </c>
      <c r="K1" s="2" t="s">
        <v>232</v>
      </c>
      <c r="L1" s="2" t="s">
        <v>233</v>
      </c>
      <c r="M1" s="2" t="s">
        <v>234</v>
      </c>
      <c r="N1" s="2" t="s">
        <v>235</v>
      </c>
      <c r="O1" s="2" t="s">
        <v>236</v>
      </c>
      <c r="P1" s="2" t="s">
        <v>237</v>
      </c>
      <c r="Q1" s="2" t="s">
        <v>238</v>
      </c>
      <c r="R1" s="2" t="s">
        <v>239</v>
      </c>
      <c r="S1" s="2" t="s">
        <v>240</v>
      </c>
      <c r="T1" s="2" t="s">
        <v>241</v>
      </c>
      <c r="U1" s="2" t="s">
        <v>242</v>
      </c>
      <c r="V1" s="2" t="s">
        <v>243</v>
      </c>
      <c r="W1" s="2" t="s">
        <v>244</v>
      </c>
      <c r="X1" s="2" t="s">
        <v>245</v>
      </c>
      <c r="Y1" s="2" t="s">
        <v>246</v>
      </c>
      <c r="Z1" s="2" t="s">
        <v>247</v>
      </c>
      <c r="AA1" s="2" t="s">
        <v>248</v>
      </c>
      <c r="AB1" s="2" t="s">
        <v>249</v>
      </c>
      <c r="AC1" s="2" t="s">
        <v>250</v>
      </c>
      <c r="AD1" s="2" t="s">
        <v>251</v>
      </c>
      <c r="AE1" s="2" t="s">
        <v>252</v>
      </c>
      <c r="AF1" s="2" t="s">
        <v>253</v>
      </c>
      <c r="AG1" s="2" t="s">
        <v>254</v>
      </c>
      <c r="AH1" s="2" t="s">
        <v>169</v>
      </c>
      <c r="AI1" s="3" t="s">
        <v>255</v>
      </c>
    </row>
    <row r="2" spans="1:35" x14ac:dyDescent="0.25">
      <c r="A2" t="s">
        <v>86</v>
      </c>
      <c r="B2" t="s">
        <v>34</v>
      </c>
      <c r="C2" t="s">
        <v>116</v>
      </c>
      <c r="D2" t="s">
        <v>87</v>
      </c>
      <c r="E2" s="6">
        <v>36.815217391304351</v>
      </c>
      <c r="F2" s="6">
        <v>4.4413043478260859</v>
      </c>
      <c r="G2" s="6">
        <v>0.32608695652173914</v>
      </c>
      <c r="H2" s="6">
        <v>2.3467391304347829</v>
      </c>
      <c r="I2" s="6">
        <v>1.173913043478261</v>
      </c>
      <c r="J2" s="6">
        <v>0</v>
      </c>
      <c r="K2" s="6">
        <v>0</v>
      </c>
      <c r="L2" s="6">
        <v>0</v>
      </c>
      <c r="M2" s="6">
        <v>4.7173913043478279</v>
      </c>
      <c r="N2" s="6">
        <v>0</v>
      </c>
      <c r="O2" s="6">
        <f>SUM(NonNurse[[#This Row],[Qualified Social Work Staff Hours]],NonNurse[[#This Row],[Other Social Work Staff Hours]])/NonNurse[[#This Row],[MDS Census]]</f>
        <v>0.12813699439031595</v>
      </c>
      <c r="P2" s="6">
        <v>4.697826086956522</v>
      </c>
      <c r="Q2" s="6">
        <v>3.0760869565217397</v>
      </c>
      <c r="R2" s="6">
        <f>SUM(NonNurse[[#This Row],[Qualified Activities Professional Hours]],NonNurse[[#This Row],[Other Activities Professional Hours]])/NonNurse[[#This Row],[MDS Census]]</f>
        <v>0.2111603188662533</v>
      </c>
      <c r="S2" s="6">
        <v>0</v>
      </c>
      <c r="T2" s="6">
        <v>0</v>
      </c>
      <c r="U2" s="6">
        <v>0</v>
      </c>
      <c r="V2" s="6">
        <f>SUM(NonNurse[[#This Row],[Occupational Therapist Hours]],NonNurse[[#This Row],[OT Assistant Hours]],NonNurse[[#This Row],[OT Aide Hours]])/NonNurse[[#This Row],[MDS Census]]</f>
        <v>0</v>
      </c>
      <c r="W2" s="6">
        <v>0</v>
      </c>
      <c r="X2" s="6">
        <v>0</v>
      </c>
      <c r="Y2" s="6">
        <v>0</v>
      </c>
      <c r="Z2" s="6">
        <f>SUM(NonNurse[[#This Row],[Physical Therapist (PT) Hours]],NonNurse[[#This Row],[PT Assistant Hours]],NonNurse[[#This Row],[PT Aide Hours]])/NonNurse[[#This Row],[MDS Census]]</f>
        <v>0</v>
      </c>
      <c r="AA2" s="6">
        <v>0</v>
      </c>
      <c r="AB2" s="6">
        <v>6.7934782608695654</v>
      </c>
      <c r="AC2" s="6">
        <v>0</v>
      </c>
      <c r="AD2" s="6">
        <v>0</v>
      </c>
      <c r="AE2" s="6">
        <v>0</v>
      </c>
      <c r="AF2" s="6">
        <v>0</v>
      </c>
      <c r="AG2" s="6">
        <v>0.40217391304347827</v>
      </c>
      <c r="AH2" t="s">
        <v>0</v>
      </c>
      <c r="AI2">
        <v>8</v>
      </c>
    </row>
    <row r="3" spans="1:35" x14ac:dyDescent="0.25">
      <c r="A3" t="s">
        <v>86</v>
      </c>
      <c r="B3" t="s">
        <v>10</v>
      </c>
      <c r="C3" t="s">
        <v>110</v>
      </c>
      <c r="D3" t="s">
        <v>90</v>
      </c>
      <c r="E3" s="6">
        <v>73.304347826086953</v>
      </c>
      <c r="F3" s="6">
        <v>5.3913043478260869</v>
      </c>
      <c r="G3" s="6">
        <v>0</v>
      </c>
      <c r="H3" s="6">
        <v>0</v>
      </c>
      <c r="I3" s="6">
        <v>5.7391304347826084</v>
      </c>
      <c r="J3" s="6">
        <v>0</v>
      </c>
      <c r="K3" s="6">
        <v>0</v>
      </c>
      <c r="L3" s="6">
        <v>0.91576086956521741</v>
      </c>
      <c r="M3" s="6">
        <v>5.0434782608695654</v>
      </c>
      <c r="N3" s="6">
        <v>0</v>
      </c>
      <c r="O3" s="6">
        <f>SUM(NonNurse[[#This Row],[Qualified Social Work Staff Hours]],NonNurse[[#This Row],[Other Social Work Staff Hours]])/NonNurse[[#This Row],[MDS Census]]</f>
        <v>6.8801897983392646E-2</v>
      </c>
      <c r="P3" s="6">
        <v>0</v>
      </c>
      <c r="Q3" s="6">
        <v>19.442065217391306</v>
      </c>
      <c r="R3" s="6">
        <f>SUM(NonNurse[[#This Row],[Qualified Activities Professional Hours]],NonNurse[[#This Row],[Other Activities Professional Hours]])/NonNurse[[#This Row],[MDS Census]]</f>
        <v>0.26522390272835117</v>
      </c>
      <c r="S3" s="6">
        <v>5.3451086956521738</v>
      </c>
      <c r="T3" s="6">
        <v>8.4130434782608692</v>
      </c>
      <c r="U3" s="6">
        <v>0</v>
      </c>
      <c r="V3" s="6">
        <f>SUM(NonNurse[[#This Row],[Occupational Therapist Hours]],NonNurse[[#This Row],[OT Assistant Hours]],NonNurse[[#This Row],[OT Aide Hours]])/NonNurse[[#This Row],[MDS Census]]</f>
        <v>0.18768534994068803</v>
      </c>
      <c r="W3" s="6">
        <v>7.1548913043478262</v>
      </c>
      <c r="X3" s="6">
        <v>0</v>
      </c>
      <c r="Y3" s="6">
        <v>0</v>
      </c>
      <c r="Z3" s="6">
        <f>SUM(NonNurse[[#This Row],[Physical Therapist (PT) Hours]],NonNurse[[#This Row],[PT Assistant Hours]],NonNurse[[#This Row],[PT Aide Hours]])/NonNurse[[#This Row],[MDS Census]]</f>
        <v>9.7605278766310796E-2</v>
      </c>
      <c r="AA3" s="6">
        <v>0</v>
      </c>
      <c r="AB3" s="6">
        <v>0</v>
      </c>
      <c r="AC3" s="6">
        <v>0</v>
      </c>
      <c r="AD3" s="6">
        <v>0</v>
      </c>
      <c r="AE3" s="6">
        <v>0</v>
      </c>
      <c r="AF3" s="6">
        <v>0</v>
      </c>
      <c r="AG3" s="6">
        <v>0</v>
      </c>
      <c r="AH3" s="1">
        <v>535026</v>
      </c>
      <c r="AI3">
        <v>8</v>
      </c>
    </row>
    <row r="4" spans="1:35" x14ac:dyDescent="0.25">
      <c r="A4" t="s">
        <v>86</v>
      </c>
      <c r="B4" t="s">
        <v>4</v>
      </c>
      <c r="C4" t="s">
        <v>120</v>
      </c>
      <c r="D4" t="s">
        <v>95</v>
      </c>
      <c r="E4" s="6">
        <v>25.934782608695652</v>
      </c>
      <c r="F4" s="6">
        <v>5.1413043478260869</v>
      </c>
      <c r="G4" s="6">
        <v>0.63043478260869568</v>
      </c>
      <c r="H4" s="6">
        <v>2.6086956521739131</v>
      </c>
      <c r="I4" s="6">
        <v>1.3043478260869565</v>
      </c>
      <c r="J4" s="6">
        <v>0</v>
      </c>
      <c r="K4" s="6">
        <v>0</v>
      </c>
      <c r="L4" s="6">
        <v>0</v>
      </c>
      <c r="M4" s="6">
        <v>0</v>
      </c>
      <c r="N4" s="6">
        <v>0</v>
      </c>
      <c r="O4" s="6">
        <f>SUM(NonNurse[[#This Row],[Qualified Social Work Staff Hours]],NonNurse[[#This Row],[Other Social Work Staff Hours]])/NonNurse[[#This Row],[MDS Census]]</f>
        <v>0</v>
      </c>
      <c r="P4" s="6">
        <v>5.1086956521739131</v>
      </c>
      <c r="Q4" s="6">
        <v>1.5</v>
      </c>
      <c r="R4" s="6">
        <f>SUM(NonNurse[[#This Row],[Qualified Activities Professional Hours]],NonNurse[[#This Row],[Other Activities Professional Hours]])/NonNurse[[#This Row],[MDS Census]]</f>
        <v>0.25481978206202849</v>
      </c>
      <c r="S4" s="6">
        <v>0</v>
      </c>
      <c r="T4" s="6">
        <v>0</v>
      </c>
      <c r="U4" s="6">
        <v>0</v>
      </c>
      <c r="V4" s="6">
        <f>SUM(NonNurse[[#This Row],[Occupational Therapist Hours]],NonNurse[[#This Row],[OT Assistant Hours]],NonNurse[[#This Row],[OT Aide Hours]])/NonNurse[[#This Row],[MDS Census]]</f>
        <v>0</v>
      </c>
      <c r="W4" s="6">
        <v>1.5108695652173914</v>
      </c>
      <c r="X4" s="6">
        <v>0</v>
      </c>
      <c r="Y4" s="6">
        <v>0</v>
      </c>
      <c r="Z4" s="6">
        <f>SUM(NonNurse[[#This Row],[Physical Therapist (PT) Hours]],NonNurse[[#This Row],[PT Assistant Hours]],NonNurse[[#This Row],[PT Aide Hours]])/NonNurse[[#This Row],[MDS Census]]</f>
        <v>5.8256496227996647E-2</v>
      </c>
      <c r="AA4" s="6">
        <v>0</v>
      </c>
      <c r="AB4" s="6">
        <v>0</v>
      </c>
      <c r="AC4" s="6">
        <v>0</v>
      </c>
      <c r="AD4" s="6">
        <v>0</v>
      </c>
      <c r="AE4" s="6">
        <v>0</v>
      </c>
      <c r="AF4" s="6">
        <v>0</v>
      </c>
      <c r="AG4" s="6">
        <v>0</v>
      </c>
      <c r="AH4" s="1">
        <v>535019</v>
      </c>
      <c r="AI4">
        <v>8</v>
      </c>
    </row>
    <row r="5" spans="1:35" x14ac:dyDescent="0.25">
      <c r="A5" t="s">
        <v>86</v>
      </c>
      <c r="B5" t="s">
        <v>8</v>
      </c>
      <c r="C5" t="s">
        <v>123</v>
      </c>
      <c r="D5" t="s">
        <v>101</v>
      </c>
      <c r="E5" s="6">
        <v>89.923913043478265</v>
      </c>
      <c r="F5" s="6">
        <v>5.4266304347826084</v>
      </c>
      <c r="G5" s="6">
        <v>0</v>
      </c>
      <c r="H5" s="6">
        <v>0</v>
      </c>
      <c r="I5" s="6">
        <v>4.3478260869565215</v>
      </c>
      <c r="J5" s="6">
        <v>0</v>
      </c>
      <c r="K5" s="6">
        <v>0</v>
      </c>
      <c r="L5" s="6">
        <v>4.8396739130434785</v>
      </c>
      <c r="M5" s="6">
        <v>5.375</v>
      </c>
      <c r="N5" s="6">
        <v>4.6005434782608692</v>
      </c>
      <c r="O5" s="6">
        <f>SUM(NonNurse[[#This Row],[Qualified Social Work Staff Hours]],NonNurse[[#This Row],[Other Social Work Staff Hours]])/NonNurse[[#This Row],[MDS Census]]</f>
        <v>0.11093315604980054</v>
      </c>
      <c r="P5" s="6">
        <v>0</v>
      </c>
      <c r="Q5" s="6">
        <v>38.461956521739133</v>
      </c>
      <c r="R5" s="6">
        <f>SUM(NonNurse[[#This Row],[Qualified Activities Professional Hours]],NonNurse[[#This Row],[Other Activities Professional Hours]])/NonNurse[[#This Row],[MDS Census]]</f>
        <v>0.42771666868125224</v>
      </c>
      <c r="S5" s="6">
        <v>10.769021739130435</v>
      </c>
      <c r="T5" s="6">
        <v>10.0625</v>
      </c>
      <c r="U5" s="6">
        <v>0</v>
      </c>
      <c r="V5" s="6">
        <f>SUM(NonNurse[[#This Row],[Occupational Therapist Hours]],NonNurse[[#This Row],[OT Assistant Hours]],NonNurse[[#This Row],[OT Aide Hours]])/NonNurse[[#This Row],[MDS Census]]</f>
        <v>0.2316571981143479</v>
      </c>
      <c r="W5" s="6">
        <v>3.1222826086956523</v>
      </c>
      <c r="X5" s="6">
        <v>9.7663043478260878</v>
      </c>
      <c r="Y5" s="6">
        <v>0</v>
      </c>
      <c r="Z5" s="6">
        <f>SUM(NonNurse[[#This Row],[Physical Therapist (PT) Hours]],NonNurse[[#This Row],[PT Assistant Hours]],NonNurse[[#This Row],[PT Aide Hours]])/NonNurse[[#This Row],[MDS Census]]</f>
        <v>0.14332769249365407</v>
      </c>
      <c r="AA5" s="6">
        <v>0</v>
      </c>
      <c r="AB5" s="6">
        <v>0</v>
      </c>
      <c r="AC5" s="6">
        <v>0</v>
      </c>
      <c r="AD5" s="6">
        <v>4.2527173913043477</v>
      </c>
      <c r="AE5" s="6">
        <v>0</v>
      </c>
      <c r="AF5" s="6">
        <v>0</v>
      </c>
      <c r="AG5" s="6">
        <v>0</v>
      </c>
      <c r="AH5" s="1">
        <v>535024</v>
      </c>
      <c r="AI5">
        <v>8</v>
      </c>
    </row>
    <row r="6" spans="1:35" x14ac:dyDescent="0.25">
      <c r="A6" t="s">
        <v>86</v>
      </c>
      <c r="B6" t="s">
        <v>11</v>
      </c>
      <c r="C6" t="s">
        <v>124</v>
      </c>
      <c r="D6" t="s">
        <v>93</v>
      </c>
      <c r="E6" s="6">
        <v>52.978260869565219</v>
      </c>
      <c r="F6" s="6">
        <v>5.2173913043478262</v>
      </c>
      <c r="G6" s="6">
        <v>0</v>
      </c>
      <c r="H6" s="6">
        <v>0</v>
      </c>
      <c r="I6" s="6">
        <v>5.3260869565217392</v>
      </c>
      <c r="J6" s="6">
        <v>0</v>
      </c>
      <c r="K6" s="6">
        <v>0</v>
      </c>
      <c r="L6" s="6">
        <v>0</v>
      </c>
      <c r="M6" s="6">
        <v>5.2418478260869561</v>
      </c>
      <c r="N6" s="6">
        <v>0</v>
      </c>
      <c r="O6" s="6">
        <f>SUM(NonNurse[[#This Row],[Qualified Social Work Staff Hours]],NonNurse[[#This Row],[Other Social Work Staff Hours]])/NonNurse[[#This Row],[MDS Census]]</f>
        <v>9.8943372999589649E-2</v>
      </c>
      <c r="P6" s="6">
        <v>8.7663043478260878</v>
      </c>
      <c r="Q6" s="6">
        <v>0</v>
      </c>
      <c r="R6" s="6">
        <f>SUM(NonNurse[[#This Row],[Qualified Activities Professional Hours]],NonNurse[[#This Row],[Other Activities Professional Hours]])/NonNurse[[#This Row],[MDS Census]]</f>
        <v>0.16546983996717277</v>
      </c>
      <c r="S6" s="6">
        <v>0.20380434782608695</v>
      </c>
      <c r="T6" s="6">
        <v>0.71228260869565219</v>
      </c>
      <c r="U6" s="6">
        <v>0</v>
      </c>
      <c r="V6" s="6">
        <f>SUM(NonNurse[[#This Row],[Occupational Therapist Hours]],NonNurse[[#This Row],[OT Assistant Hours]],NonNurse[[#This Row],[OT Aide Hours]])/NonNurse[[#This Row],[MDS Census]]</f>
        <v>1.7291752154288059E-2</v>
      </c>
      <c r="W6" s="6">
        <v>0.37228260869565216</v>
      </c>
      <c r="X6" s="6">
        <v>0.52989130434782605</v>
      </c>
      <c r="Y6" s="6">
        <v>0</v>
      </c>
      <c r="Z6" s="6">
        <f>SUM(NonNurse[[#This Row],[Physical Therapist (PT) Hours]],NonNurse[[#This Row],[PT Assistant Hours]],NonNurse[[#This Row],[PT Aide Hours]])/NonNurse[[#This Row],[MDS Census]]</f>
        <v>1.7029134181370538E-2</v>
      </c>
      <c r="AA6" s="6">
        <v>0</v>
      </c>
      <c r="AB6" s="6">
        <v>0</v>
      </c>
      <c r="AC6" s="6">
        <v>0</v>
      </c>
      <c r="AD6" s="6">
        <v>0</v>
      </c>
      <c r="AE6" s="6">
        <v>0</v>
      </c>
      <c r="AF6" s="6">
        <v>0</v>
      </c>
      <c r="AG6" s="6">
        <v>0</v>
      </c>
      <c r="AH6" s="1">
        <v>535027</v>
      </c>
      <c r="AI6">
        <v>8</v>
      </c>
    </row>
    <row r="7" spans="1:35" x14ac:dyDescent="0.25">
      <c r="A7" t="s">
        <v>86</v>
      </c>
      <c r="B7" t="s">
        <v>12</v>
      </c>
      <c r="C7" t="s">
        <v>125</v>
      </c>
      <c r="D7" t="s">
        <v>97</v>
      </c>
      <c r="E7" s="6">
        <v>23.608695652173914</v>
      </c>
      <c r="F7" s="6">
        <v>0</v>
      </c>
      <c r="G7" s="6">
        <v>0</v>
      </c>
      <c r="H7" s="6">
        <v>0</v>
      </c>
      <c r="I7" s="6">
        <v>0</v>
      </c>
      <c r="J7" s="6">
        <v>0</v>
      </c>
      <c r="K7" s="6">
        <v>0</v>
      </c>
      <c r="L7" s="6">
        <v>0</v>
      </c>
      <c r="M7" s="6">
        <v>0</v>
      </c>
      <c r="N7" s="6">
        <v>0</v>
      </c>
      <c r="O7" s="6">
        <f>SUM(NonNurse[[#This Row],[Qualified Social Work Staff Hours]],NonNurse[[#This Row],[Other Social Work Staff Hours]])/NonNurse[[#This Row],[MDS Census]]</f>
        <v>0</v>
      </c>
      <c r="P7" s="6">
        <v>5.4347826086956523</v>
      </c>
      <c r="Q7" s="6">
        <v>0</v>
      </c>
      <c r="R7" s="6">
        <f>SUM(NonNurse[[#This Row],[Qualified Activities Professional Hours]],NonNurse[[#This Row],[Other Activities Professional Hours]])/NonNurse[[#This Row],[MDS Census]]</f>
        <v>0.23020257826887661</v>
      </c>
      <c r="S7" s="6">
        <v>0</v>
      </c>
      <c r="T7" s="6">
        <v>0</v>
      </c>
      <c r="U7" s="6">
        <v>0</v>
      </c>
      <c r="V7" s="6">
        <f>SUM(NonNurse[[#This Row],[Occupational Therapist Hours]],NonNurse[[#This Row],[OT Assistant Hours]],NonNurse[[#This Row],[OT Aide Hours]])/NonNurse[[#This Row],[MDS Census]]</f>
        <v>0</v>
      </c>
      <c r="W7" s="6">
        <v>0</v>
      </c>
      <c r="X7" s="6">
        <v>0</v>
      </c>
      <c r="Y7" s="6">
        <v>0</v>
      </c>
      <c r="Z7" s="6">
        <f>SUM(NonNurse[[#This Row],[Physical Therapist (PT) Hours]],NonNurse[[#This Row],[PT Assistant Hours]],NonNurse[[#This Row],[PT Aide Hours]])/NonNurse[[#This Row],[MDS Census]]</f>
        <v>0</v>
      </c>
      <c r="AA7" s="6">
        <v>0</v>
      </c>
      <c r="AB7" s="6">
        <v>0</v>
      </c>
      <c r="AC7" s="6">
        <v>0</v>
      </c>
      <c r="AD7" s="6">
        <v>0</v>
      </c>
      <c r="AE7" s="6">
        <v>0</v>
      </c>
      <c r="AF7" s="6">
        <v>0</v>
      </c>
      <c r="AG7" s="6">
        <v>0</v>
      </c>
      <c r="AH7" s="1">
        <v>535029</v>
      </c>
      <c r="AI7">
        <v>8</v>
      </c>
    </row>
    <row r="8" spans="1:35" x14ac:dyDescent="0.25">
      <c r="A8" t="s">
        <v>86</v>
      </c>
      <c r="B8" t="s">
        <v>21</v>
      </c>
      <c r="C8" t="s">
        <v>111</v>
      </c>
      <c r="D8" t="s">
        <v>104</v>
      </c>
      <c r="E8" s="6">
        <v>49.858695652173914</v>
      </c>
      <c r="F8" s="6">
        <v>0</v>
      </c>
      <c r="G8" s="6">
        <v>0</v>
      </c>
      <c r="H8" s="6">
        <v>0</v>
      </c>
      <c r="I8" s="6">
        <v>0</v>
      </c>
      <c r="J8" s="6">
        <v>0</v>
      </c>
      <c r="K8" s="6">
        <v>0</v>
      </c>
      <c r="L8" s="6">
        <v>0</v>
      </c>
      <c r="M8" s="6">
        <v>0</v>
      </c>
      <c r="N8" s="6">
        <v>6.3885869565217392</v>
      </c>
      <c r="O8" s="6">
        <f>SUM(NonNurse[[#This Row],[Qualified Social Work Staff Hours]],NonNurse[[#This Row],[Other Social Work Staff Hours]])/NonNurse[[#This Row],[MDS Census]]</f>
        <v>0.12813385655112275</v>
      </c>
      <c r="P8" s="6">
        <v>5.3240217391304352</v>
      </c>
      <c r="Q8" s="6">
        <v>0</v>
      </c>
      <c r="R8" s="6">
        <f>SUM(NonNurse[[#This Row],[Qualified Activities Professional Hours]],NonNurse[[#This Row],[Other Activities Professional Hours]])/NonNurse[[#This Row],[MDS Census]]</f>
        <v>0.10678221059516024</v>
      </c>
      <c r="S8" s="6">
        <v>0</v>
      </c>
      <c r="T8" s="6">
        <v>0</v>
      </c>
      <c r="U8" s="6">
        <v>4.1086956521739131</v>
      </c>
      <c r="V8" s="6">
        <f>SUM(NonNurse[[#This Row],[Occupational Therapist Hours]],NonNurse[[#This Row],[OT Assistant Hours]],NonNurse[[#This Row],[OT Aide Hours]])/NonNurse[[#This Row],[MDS Census]]</f>
        <v>8.2406801831262255E-2</v>
      </c>
      <c r="W8" s="6">
        <v>0.98826086956521741</v>
      </c>
      <c r="X8" s="6">
        <v>1.5897826086956521</v>
      </c>
      <c r="Y8" s="6">
        <v>0</v>
      </c>
      <c r="Z8" s="6">
        <f>SUM(NonNurse[[#This Row],[Physical Therapist (PT) Hours]],NonNurse[[#This Row],[PT Assistant Hours]],NonNurse[[#This Row],[PT Aide Hours]])/NonNurse[[#This Row],[MDS Census]]</f>
        <v>5.1706998037933292E-2</v>
      </c>
      <c r="AA8" s="6">
        <v>0</v>
      </c>
      <c r="AB8" s="6">
        <v>0</v>
      </c>
      <c r="AC8" s="6">
        <v>0</v>
      </c>
      <c r="AD8" s="6">
        <v>0</v>
      </c>
      <c r="AE8" s="6">
        <v>0</v>
      </c>
      <c r="AF8" s="6">
        <v>0</v>
      </c>
      <c r="AG8" s="6">
        <v>0</v>
      </c>
      <c r="AH8" s="1">
        <v>535040</v>
      </c>
      <c r="AI8">
        <v>8</v>
      </c>
    </row>
    <row r="9" spans="1:35" x14ac:dyDescent="0.25">
      <c r="A9" t="s">
        <v>86</v>
      </c>
      <c r="B9" t="s">
        <v>33</v>
      </c>
      <c r="C9" t="s">
        <v>113</v>
      </c>
      <c r="D9" t="s">
        <v>108</v>
      </c>
      <c r="E9" s="6">
        <v>61.413043478260867</v>
      </c>
      <c r="F9" s="6">
        <v>4.9565217391304346</v>
      </c>
      <c r="G9" s="6">
        <v>0</v>
      </c>
      <c r="H9" s="6">
        <v>0.29152173913043478</v>
      </c>
      <c r="I9" s="6">
        <v>0.97826086956521741</v>
      </c>
      <c r="J9" s="6">
        <v>0</v>
      </c>
      <c r="K9" s="6">
        <v>0</v>
      </c>
      <c r="L9" s="6">
        <v>7.5543478260869573E-2</v>
      </c>
      <c r="M9" s="6">
        <v>0</v>
      </c>
      <c r="N9" s="6">
        <v>0</v>
      </c>
      <c r="O9" s="6">
        <f>SUM(NonNurse[[#This Row],[Qualified Social Work Staff Hours]],NonNurse[[#This Row],[Other Social Work Staff Hours]])/NonNurse[[#This Row],[MDS Census]]</f>
        <v>0</v>
      </c>
      <c r="P9" s="6">
        <v>5.3043478260869561</v>
      </c>
      <c r="Q9" s="6">
        <v>4.2463043478260865</v>
      </c>
      <c r="R9" s="6">
        <f>SUM(NonNurse[[#This Row],[Qualified Activities Professional Hours]],NonNurse[[#This Row],[Other Activities Professional Hours]])/NonNurse[[#This Row],[MDS Census]]</f>
        <v>0.15551504424778761</v>
      </c>
      <c r="S9" s="6">
        <v>0.13706521739130434</v>
      </c>
      <c r="T9" s="6">
        <v>3.6098913043478249</v>
      </c>
      <c r="U9" s="6">
        <v>0</v>
      </c>
      <c r="V9" s="6">
        <f>SUM(NonNurse[[#This Row],[Occupational Therapist Hours]],NonNurse[[#This Row],[OT Assistant Hours]],NonNurse[[#This Row],[OT Aide Hours]])/NonNurse[[#This Row],[MDS Census]]</f>
        <v>6.1012389380530954E-2</v>
      </c>
      <c r="W9" s="6">
        <v>0.22402173913043474</v>
      </c>
      <c r="X9" s="6">
        <v>2.8346739130434786</v>
      </c>
      <c r="Y9" s="6">
        <v>0</v>
      </c>
      <c r="Z9" s="6">
        <f>SUM(NonNurse[[#This Row],[Physical Therapist (PT) Hours]],NonNurse[[#This Row],[PT Assistant Hours]],NonNurse[[#This Row],[PT Aide Hours]])/NonNurse[[#This Row],[MDS Census]]</f>
        <v>4.9805309734513283E-2</v>
      </c>
      <c r="AA9" s="6">
        <v>0</v>
      </c>
      <c r="AB9" s="6">
        <v>0</v>
      </c>
      <c r="AC9" s="6">
        <v>0</v>
      </c>
      <c r="AD9" s="6">
        <v>0</v>
      </c>
      <c r="AE9" s="6">
        <v>0</v>
      </c>
      <c r="AF9" s="6">
        <v>0</v>
      </c>
      <c r="AG9" s="6">
        <v>0</v>
      </c>
      <c r="AH9" s="1">
        <v>535057</v>
      </c>
      <c r="AI9">
        <v>8</v>
      </c>
    </row>
    <row r="10" spans="1:35" x14ac:dyDescent="0.25">
      <c r="A10" t="s">
        <v>86</v>
      </c>
      <c r="B10" t="s">
        <v>2</v>
      </c>
      <c r="C10" t="s">
        <v>118</v>
      </c>
      <c r="D10" t="s">
        <v>98</v>
      </c>
      <c r="E10" s="6">
        <v>113.76086956521739</v>
      </c>
      <c r="F10" s="6">
        <v>4.5108695652173916</v>
      </c>
      <c r="G10" s="6">
        <v>0</v>
      </c>
      <c r="H10" s="6">
        <v>0</v>
      </c>
      <c r="I10" s="6">
        <v>0</v>
      </c>
      <c r="J10" s="6">
        <v>0</v>
      </c>
      <c r="K10" s="6">
        <v>0</v>
      </c>
      <c r="L10" s="6">
        <v>5.2192391304347838</v>
      </c>
      <c r="M10" s="6">
        <v>14.752717391304348</v>
      </c>
      <c r="N10" s="6">
        <v>0</v>
      </c>
      <c r="O10" s="6">
        <f>SUM(NonNurse[[#This Row],[Qualified Social Work Staff Hours]],NonNurse[[#This Row],[Other Social Work Staff Hours]])/NonNurse[[#This Row],[MDS Census]]</f>
        <v>0.12968182686795338</v>
      </c>
      <c r="P10" s="6">
        <v>4.2146739130434785</v>
      </c>
      <c r="Q10" s="6">
        <v>12.236413043478262</v>
      </c>
      <c r="R10" s="6">
        <f>SUM(NonNurse[[#This Row],[Qualified Activities Professional Hours]],NonNurse[[#This Row],[Other Activities Professional Hours]])/NonNurse[[#This Row],[MDS Census]]</f>
        <v>0.1446111217274986</v>
      </c>
      <c r="S10" s="6">
        <v>5.613478260869563</v>
      </c>
      <c r="T10" s="6">
        <v>6.5758695652173902</v>
      </c>
      <c r="U10" s="6">
        <v>0</v>
      </c>
      <c r="V10" s="6">
        <f>SUM(NonNurse[[#This Row],[Occupational Therapist Hours]],NonNurse[[#This Row],[OT Assistant Hours]],NonNurse[[#This Row],[OT Aide Hours]])/NonNurse[[#This Row],[MDS Census]]</f>
        <v>0.10714886298490346</v>
      </c>
      <c r="W10" s="6">
        <v>5.7368478260869562</v>
      </c>
      <c r="X10" s="6">
        <v>9.5317391304347794</v>
      </c>
      <c r="Y10" s="6">
        <v>0</v>
      </c>
      <c r="Z10" s="6">
        <f>SUM(NonNurse[[#This Row],[Physical Therapist (PT) Hours]],NonNurse[[#This Row],[PT Assistant Hours]],NonNurse[[#This Row],[PT Aide Hours]])/NonNurse[[#This Row],[MDS Census]]</f>
        <v>0.13421651060577103</v>
      </c>
      <c r="AA10" s="6">
        <v>0</v>
      </c>
      <c r="AB10" s="6">
        <v>0</v>
      </c>
      <c r="AC10" s="6">
        <v>0</v>
      </c>
      <c r="AD10" s="6">
        <v>0</v>
      </c>
      <c r="AE10" s="6">
        <v>0</v>
      </c>
      <c r="AF10" s="6">
        <v>0</v>
      </c>
      <c r="AG10" s="6">
        <v>0</v>
      </c>
      <c r="AH10" s="1">
        <v>535013</v>
      </c>
      <c r="AI10">
        <v>8</v>
      </c>
    </row>
    <row r="11" spans="1:35" x14ac:dyDescent="0.25">
      <c r="A11" t="s">
        <v>86</v>
      </c>
      <c r="B11" t="s">
        <v>23</v>
      </c>
      <c r="C11" t="s">
        <v>130</v>
      </c>
      <c r="D11" t="s">
        <v>96</v>
      </c>
      <c r="E11" s="6">
        <v>53.347826086956523</v>
      </c>
      <c r="F11" s="6">
        <v>5.7391304347826084</v>
      </c>
      <c r="G11" s="6">
        <v>0.2608695652173913</v>
      </c>
      <c r="H11" s="6">
        <v>0.25771739130434779</v>
      </c>
      <c r="I11" s="6">
        <v>0.18478260869565216</v>
      </c>
      <c r="J11" s="6">
        <v>0</v>
      </c>
      <c r="K11" s="6">
        <v>0</v>
      </c>
      <c r="L11" s="6">
        <v>1.0630434782608693</v>
      </c>
      <c r="M11" s="6">
        <v>5.232608695652174</v>
      </c>
      <c r="N11" s="6">
        <v>0</v>
      </c>
      <c r="O11" s="6">
        <f>SUM(NonNurse[[#This Row],[Qualified Social Work Staff Hours]],NonNurse[[#This Row],[Other Social Work Staff Hours]])/NonNurse[[#This Row],[MDS Census]]</f>
        <v>9.8084759576202121E-2</v>
      </c>
      <c r="P11" s="6">
        <v>0</v>
      </c>
      <c r="Q11" s="6">
        <v>2.209673913043479</v>
      </c>
      <c r="R11" s="6">
        <f>SUM(NonNurse[[#This Row],[Qualified Activities Professional Hours]],NonNurse[[#This Row],[Other Activities Professional Hours]])/NonNurse[[#This Row],[MDS Census]]</f>
        <v>4.1420130399348019E-2</v>
      </c>
      <c r="S11" s="6">
        <v>5.4114130434782615</v>
      </c>
      <c r="T11" s="6">
        <v>4.2952173913043463</v>
      </c>
      <c r="U11" s="6">
        <v>0</v>
      </c>
      <c r="V11" s="6">
        <f>SUM(NonNurse[[#This Row],[Occupational Therapist Hours]],NonNurse[[#This Row],[OT Assistant Hours]],NonNurse[[#This Row],[OT Aide Hours]])/NonNurse[[#This Row],[MDS Census]]</f>
        <v>0.18194987775061119</v>
      </c>
      <c r="W11" s="6">
        <v>5.3469565217391306</v>
      </c>
      <c r="X11" s="6">
        <v>4.9065217391304365</v>
      </c>
      <c r="Y11" s="6">
        <v>0</v>
      </c>
      <c r="Z11" s="6">
        <f>SUM(NonNurse[[#This Row],[Physical Therapist (PT) Hours]],NonNurse[[#This Row],[PT Assistant Hours]],NonNurse[[#This Row],[PT Aide Hours]])/NonNurse[[#This Row],[MDS Census]]</f>
        <v>0.19220048899755504</v>
      </c>
      <c r="AA11" s="6">
        <v>0</v>
      </c>
      <c r="AB11" s="6">
        <v>0</v>
      </c>
      <c r="AC11" s="6">
        <v>0</v>
      </c>
      <c r="AD11" s="6">
        <v>0</v>
      </c>
      <c r="AE11" s="6">
        <v>0</v>
      </c>
      <c r="AF11" s="6">
        <v>0</v>
      </c>
      <c r="AG11" s="6">
        <v>0</v>
      </c>
      <c r="AH11" s="1">
        <v>535043</v>
      </c>
      <c r="AI11">
        <v>8</v>
      </c>
    </row>
    <row r="12" spans="1:35" x14ac:dyDescent="0.25">
      <c r="A12" t="s">
        <v>86</v>
      </c>
      <c r="B12" t="s">
        <v>27</v>
      </c>
      <c r="C12" t="s">
        <v>123</v>
      </c>
      <c r="D12" t="s">
        <v>101</v>
      </c>
      <c r="E12" s="6">
        <v>75.434782608695656</v>
      </c>
      <c r="F12" s="6">
        <v>64.31750000000001</v>
      </c>
      <c r="G12" s="6">
        <v>0</v>
      </c>
      <c r="H12" s="6">
        <v>0</v>
      </c>
      <c r="I12" s="6">
        <v>3.6630434782608696</v>
      </c>
      <c r="J12" s="6">
        <v>0</v>
      </c>
      <c r="K12" s="6">
        <v>0</v>
      </c>
      <c r="L12" s="6">
        <v>4.6933695652173899</v>
      </c>
      <c r="M12" s="6">
        <v>3.5661956521739144</v>
      </c>
      <c r="N12" s="6">
        <v>3.2643478260869565</v>
      </c>
      <c r="O12" s="6">
        <f>SUM(NonNurse[[#This Row],[Qualified Social Work Staff Hours]],NonNurse[[#This Row],[Other Social Work Staff Hours]])/NonNurse[[#This Row],[MDS Census]]</f>
        <v>9.0548991354466882E-2</v>
      </c>
      <c r="P12" s="6">
        <v>5.8821739130434763</v>
      </c>
      <c r="Q12" s="6">
        <v>19.861086956521746</v>
      </c>
      <c r="R12" s="6">
        <f>SUM(NonNurse[[#This Row],[Qualified Activities Professional Hours]],NonNurse[[#This Row],[Other Activities Professional Hours]])/NonNurse[[#This Row],[MDS Census]]</f>
        <v>0.34126512968299716</v>
      </c>
      <c r="S12" s="6">
        <v>11.102391304347828</v>
      </c>
      <c r="T12" s="6">
        <v>8.5688043478260845</v>
      </c>
      <c r="U12" s="6">
        <v>0</v>
      </c>
      <c r="V12" s="6">
        <f>SUM(NonNurse[[#This Row],[Occupational Therapist Hours]],NonNurse[[#This Row],[OT Assistant Hours]],NonNurse[[#This Row],[OT Aide Hours]])/NonNurse[[#This Row],[MDS Census]]</f>
        <v>0.26077089337175791</v>
      </c>
      <c r="W12" s="6">
        <v>8.6865217391304377</v>
      </c>
      <c r="X12" s="6">
        <v>7.0745652173913047</v>
      </c>
      <c r="Y12" s="6">
        <v>2.4347826086956523</v>
      </c>
      <c r="Z12" s="6">
        <f>SUM(NonNurse[[#This Row],[Physical Therapist (PT) Hours]],NonNurse[[#This Row],[PT Assistant Hours]],NonNurse[[#This Row],[PT Aide Hours]])/NonNurse[[#This Row],[MDS Census]]</f>
        <v>0.24121325648414987</v>
      </c>
      <c r="AA12" s="6">
        <v>0</v>
      </c>
      <c r="AB12" s="6">
        <v>0</v>
      </c>
      <c r="AC12" s="6">
        <v>0</v>
      </c>
      <c r="AD12" s="6">
        <v>0</v>
      </c>
      <c r="AE12" s="6">
        <v>0</v>
      </c>
      <c r="AF12" s="6">
        <v>0</v>
      </c>
      <c r="AG12" s="6">
        <v>0.30978260869565216</v>
      </c>
      <c r="AH12" s="1">
        <v>535049</v>
      </c>
      <c r="AI12">
        <v>8</v>
      </c>
    </row>
    <row r="13" spans="1:35" x14ac:dyDescent="0.25">
      <c r="A13" t="s">
        <v>86</v>
      </c>
      <c r="B13" t="s">
        <v>15</v>
      </c>
      <c r="C13" t="s">
        <v>118</v>
      </c>
      <c r="D13" t="s">
        <v>98</v>
      </c>
      <c r="E13" s="6">
        <v>91.619565217391298</v>
      </c>
      <c r="F13" s="6">
        <v>67.737499999999997</v>
      </c>
      <c r="G13" s="6">
        <v>0.52173913043478259</v>
      </c>
      <c r="H13" s="6">
        <v>0.38858695652173914</v>
      </c>
      <c r="I13" s="6">
        <v>4.7717391304347823</v>
      </c>
      <c r="J13" s="6">
        <v>0</v>
      </c>
      <c r="K13" s="6">
        <v>0</v>
      </c>
      <c r="L13" s="6">
        <v>0.41260869565217384</v>
      </c>
      <c r="M13" s="6">
        <v>0</v>
      </c>
      <c r="N13" s="6">
        <v>9.7201086956521756</v>
      </c>
      <c r="O13" s="6">
        <f>SUM(NonNurse[[#This Row],[Qualified Social Work Staff Hours]],NonNurse[[#This Row],[Other Social Work Staff Hours]])/NonNurse[[#This Row],[MDS Census]]</f>
        <v>0.10609206311543483</v>
      </c>
      <c r="P13" s="6">
        <v>0</v>
      </c>
      <c r="Q13" s="6">
        <v>13.761413043478258</v>
      </c>
      <c r="R13" s="6">
        <f>SUM(NonNurse[[#This Row],[Qualified Activities Professional Hours]],NonNurse[[#This Row],[Other Activities Professional Hours]])/NonNurse[[#This Row],[MDS Census]]</f>
        <v>0.150201684660102</v>
      </c>
      <c r="S13" s="6">
        <v>8.6681521739130467</v>
      </c>
      <c r="T13" s="6">
        <v>12.93728260869565</v>
      </c>
      <c r="U13" s="6">
        <v>0</v>
      </c>
      <c r="V13" s="6">
        <f>SUM(NonNurse[[#This Row],[Occupational Therapist Hours]],NonNurse[[#This Row],[OT Assistant Hours]],NonNurse[[#This Row],[OT Aide Hours]])/NonNurse[[#This Row],[MDS Census]]</f>
        <v>0.23581682287341324</v>
      </c>
      <c r="W13" s="6">
        <v>12.098478260869562</v>
      </c>
      <c r="X13" s="6">
        <v>13.832282608695651</v>
      </c>
      <c r="Y13" s="6">
        <v>3.7826086956521738</v>
      </c>
      <c r="Z13" s="6">
        <f>SUM(NonNurse[[#This Row],[Physical Therapist (PT) Hours]],NonNurse[[#This Row],[PT Assistant Hours]],NonNurse[[#This Row],[PT Aide Hours]])/NonNurse[[#This Row],[MDS Census]]</f>
        <v>0.32431249258512274</v>
      </c>
      <c r="AA13" s="6">
        <v>0</v>
      </c>
      <c r="AB13" s="6">
        <v>0</v>
      </c>
      <c r="AC13" s="6">
        <v>0</v>
      </c>
      <c r="AD13" s="6">
        <v>0</v>
      </c>
      <c r="AE13" s="6">
        <v>0</v>
      </c>
      <c r="AF13" s="6">
        <v>0</v>
      </c>
      <c r="AG13" s="6">
        <v>0</v>
      </c>
      <c r="AH13" s="1">
        <v>535032</v>
      </c>
      <c r="AI13">
        <v>8</v>
      </c>
    </row>
    <row r="14" spans="1:35" x14ac:dyDescent="0.25">
      <c r="A14" t="s">
        <v>86</v>
      </c>
      <c r="B14" t="s">
        <v>16</v>
      </c>
      <c r="C14" t="s">
        <v>127</v>
      </c>
      <c r="D14" t="s">
        <v>102</v>
      </c>
      <c r="E14" s="6">
        <v>48</v>
      </c>
      <c r="F14" s="6">
        <v>10.793478260869565</v>
      </c>
      <c r="G14" s="6">
        <v>0.66304347826086951</v>
      </c>
      <c r="H14" s="6">
        <v>0</v>
      </c>
      <c r="I14" s="6">
        <v>0.47826086956521741</v>
      </c>
      <c r="J14" s="6">
        <v>0</v>
      </c>
      <c r="K14" s="6">
        <v>0</v>
      </c>
      <c r="L14" s="6">
        <v>0.34684782608695652</v>
      </c>
      <c r="M14" s="6">
        <v>0</v>
      </c>
      <c r="N14" s="6">
        <v>3.5958695652173907</v>
      </c>
      <c r="O14" s="6">
        <f>SUM(NonNurse[[#This Row],[Qualified Social Work Staff Hours]],NonNurse[[#This Row],[Other Social Work Staff Hours]])/NonNurse[[#This Row],[MDS Census]]</f>
        <v>7.491394927536231E-2</v>
      </c>
      <c r="P14" s="6">
        <v>0</v>
      </c>
      <c r="Q14" s="6">
        <v>14.389673913043477</v>
      </c>
      <c r="R14" s="6">
        <f>SUM(NonNurse[[#This Row],[Qualified Activities Professional Hours]],NonNurse[[#This Row],[Other Activities Professional Hours]])/NonNurse[[#This Row],[MDS Census]]</f>
        <v>0.2997848731884058</v>
      </c>
      <c r="S14" s="6">
        <v>10.515000000000001</v>
      </c>
      <c r="T14" s="6">
        <v>0</v>
      </c>
      <c r="U14" s="6">
        <v>0</v>
      </c>
      <c r="V14" s="6">
        <f>SUM(NonNurse[[#This Row],[Occupational Therapist Hours]],NonNurse[[#This Row],[OT Assistant Hours]],NonNurse[[#This Row],[OT Aide Hours]])/NonNurse[[#This Row],[MDS Census]]</f>
        <v>0.21906250000000002</v>
      </c>
      <c r="W14" s="6">
        <v>4.8638043478260879</v>
      </c>
      <c r="X14" s="6">
        <v>4.8365217391304354</v>
      </c>
      <c r="Y14" s="6">
        <v>0</v>
      </c>
      <c r="Z14" s="6">
        <f>SUM(NonNurse[[#This Row],[Physical Therapist (PT) Hours]],NonNurse[[#This Row],[PT Assistant Hours]],NonNurse[[#This Row],[PT Aide Hours]])/NonNurse[[#This Row],[MDS Census]]</f>
        <v>0.20209012681159422</v>
      </c>
      <c r="AA14" s="6">
        <v>0</v>
      </c>
      <c r="AB14" s="6">
        <v>0</v>
      </c>
      <c r="AC14" s="6">
        <v>0</v>
      </c>
      <c r="AD14" s="6">
        <v>0</v>
      </c>
      <c r="AE14" s="6">
        <v>0</v>
      </c>
      <c r="AF14" s="6">
        <v>0</v>
      </c>
      <c r="AG14" s="6">
        <v>0.34782608695652173</v>
      </c>
      <c r="AH14" s="1">
        <v>535033</v>
      </c>
      <c r="AI14">
        <v>8</v>
      </c>
    </row>
    <row r="15" spans="1:35" x14ac:dyDescent="0.25">
      <c r="A15" t="s">
        <v>86</v>
      </c>
      <c r="B15" t="s">
        <v>28</v>
      </c>
      <c r="C15" t="s">
        <v>133</v>
      </c>
      <c r="D15" t="s">
        <v>89</v>
      </c>
      <c r="E15" s="6">
        <v>27.195652173913043</v>
      </c>
      <c r="F15" s="6">
        <v>18.265543478260874</v>
      </c>
      <c r="G15" s="6">
        <v>0</v>
      </c>
      <c r="H15" s="6">
        <v>0</v>
      </c>
      <c r="I15" s="6">
        <v>0</v>
      </c>
      <c r="J15" s="6">
        <v>0</v>
      </c>
      <c r="K15" s="6">
        <v>0</v>
      </c>
      <c r="L15" s="6">
        <v>0</v>
      </c>
      <c r="M15" s="6">
        <v>0</v>
      </c>
      <c r="N15" s="6">
        <v>4.0197826086956532</v>
      </c>
      <c r="O15" s="6">
        <f>SUM(NonNurse[[#This Row],[Qualified Social Work Staff Hours]],NonNurse[[#This Row],[Other Social Work Staff Hours]])/NonNurse[[#This Row],[MDS Census]]</f>
        <v>0.14780975219824144</v>
      </c>
      <c r="P15" s="6">
        <v>12.234239130434782</v>
      </c>
      <c r="Q15" s="6">
        <v>6.2866304347826087</v>
      </c>
      <c r="R15" s="6">
        <f>SUM(NonNurse[[#This Row],[Qualified Activities Professional Hours]],NonNurse[[#This Row],[Other Activities Professional Hours]])/NonNurse[[#This Row],[MDS Census]]</f>
        <v>0.68102318145483609</v>
      </c>
      <c r="S15" s="6">
        <v>0</v>
      </c>
      <c r="T15" s="6">
        <v>0</v>
      </c>
      <c r="U15" s="6">
        <v>0</v>
      </c>
      <c r="V15" s="6">
        <f>SUM(NonNurse[[#This Row],[Occupational Therapist Hours]],NonNurse[[#This Row],[OT Assistant Hours]],NonNurse[[#This Row],[OT Aide Hours]])/NonNurse[[#This Row],[MDS Census]]</f>
        <v>0</v>
      </c>
      <c r="W15" s="6">
        <v>0</v>
      </c>
      <c r="X15" s="6">
        <v>2.8067391304347824</v>
      </c>
      <c r="Y15" s="6">
        <v>0</v>
      </c>
      <c r="Z15" s="6">
        <f>SUM(NonNurse[[#This Row],[Physical Therapist (PT) Hours]],NonNurse[[#This Row],[PT Assistant Hours]],NonNurse[[#This Row],[PT Aide Hours]])/NonNurse[[#This Row],[MDS Census]]</f>
        <v>0.10320543565147881</v>
      </c>
      <c r="AA15" s="6">
        <v>0</v>
      </c>
      <c r="AB15" s="6">
        <v>0</v>
      </c>
      <c r="AC15" s="6">
        <v>0</v>
      </c>
      <c r="AD15" s="6">
        <v>0</v>
      </c>
      <c r="AE15" s="6">
        <v>0</v>
      </c>
      <c r="AF15" s="6">
        <v>0</v>
      </c>
      <c r="AG15" s="6">
        <v>0</v>
      </c>
      <c r="AH15" s="1">
        <v>535050</v>
      </c>
      <c r="AI15">
        <v>8</v>
      </c>
    </row>
    <row r="16" spans="1:35" x14ac:dyDescent="0.25">
      <c r="A16" t="s">
        <v>86</v>
      </c>
      <c r="B16" t="s">
        <v>13</v>
      </c>
      <c r="C16" t="s">
        <v>126</v>
      </c>
      <c r="D16" t="s">
        <v>95</v>
      </c>
      <c r="E16" s="6">
        <v>55.760869565217391</v>
      </c>
      <c r="F16" s="6">
        <v>0.26358695652173914</v>
      </c>
      <c r="G16" s="6">
        <v>0.47826086956521741</v>
      </c>
      <c r="H16" s="6">
        <v>0</v>
      </c>
      <c r="I16" s="6">
        <v>0</v>
      </c>
      <c r="J16" s="6">
        <v>0.38043478260869568</v>
      </c>
      <c r="K16" s="6">
        <v>0</v>
      </c>
      <c r="L16" s="6">
        <v>0</v>
      </c>
      <c r="M16" s="6">
        <v>5.1385869565217392</v>
      </c>
      <c r="N16" s="6">
        <v>0</v>
      </c>
      <c r="O16" s="6">
        <f>SUM(NonNurse[[#This Row],[Qualified Social Work Staff Hours]],NonNurse[[#This Row],[Other Social Work Staff Hours]])/NonNurse[[#This Row],[MDS Census]]</f>
        <v>9.215399610136453E-2</v>
      </c>
      <c r="P16" s="6">
        <v>0.1766304347826087</v>
      </c>
      <c r="Q16" s="6">
        <v>19.953804347826086</v>
      </c>
      <c r="R16" s="6">
        <f>SUM(NonNurse[[#This Row],[Qualified Activities Professional Hours]],NonNurse[[#This Row],[Other Activities Professional Hours]])/NonNurse[[#This Row],[MDS Census]]</f>
        <v>0.36101364522417156</v>
      </c>
      <c r="S16" s="6">
        <v>0.79347826086956519</v>
      </c>
      <c r="T16" s="6">
        <v>0</v>
      </c>
      <c r="U16" s="6">
        <v>0</v>
      </c>
      <c r="V16" s="6">
        <f>SUM(NonNurse[[#This Row],[Occupational Therapist Hours]],NonNurse[[#This Row],[OT Assistant Hours]],NonNurse[[#This Row],[OT Aide Hours]])/NonNurse[[#This Row],[MDS Census]]</f>
        <v>1.4230019493177388E-2</v>
      </c>
      <c r="W16" s="6">
        <v>0.51369565217391311</v>
      </c>
      <c r="X16" s="6">
        <v>0.2391304347826087</v>
      </c>
      <c r="Y16" s="6">
        <v>3.2608695652173912E-2</v>
      </c>
      <c r="Z16" s="6">
        <f>SUM(NonNurse[[#This Row],[Physical Therapist (PT) Hours]],NonNurse[[#This Row],[PT Assistant Hours]],NonNurse[[#This Row],[PT Aide Hours]])/NonNurse[[#This Row],[MDS Census]]</f>
        <v>1.4085769980506823E-2</v>
      </c>
      <c r="AA16" s="6">
        <v>0</v>
      </c>
      <c r="AB16" s="6">
        <v>5.3913043478260869</v>
      </c>
      <c r="AC16" s="6">
        <v>0</v>
      </c>
      <c r="AD16" s="6">
        <v>0</v>
      </c>
      <c r="AE16" s="6">
        <v>0</v>
      </c>
      <c r="AF16" s="6">
        <v>0</v>
      </c>
      <c r="AG16" s="6">
        <v>0.2608695652173913</v>
      </c>
      <c r="AH16" s="1">
        <v>535030</v>
      </c>
      <c r="AI16">
        <v>8</v>
      </c>
    </row>
    <row r="17" spans="1:35" x14ac:dyDescent="0.25">
      <c r="A17" t="s">
        <v>86</v>
      </c>
      <c r="B17" t="s">
        <v>30</v>
      </c>
      <c r="C17" t="s">
        <v>114</v>
      </c>
      <c r="D17" t="s">
        <v>92</v>
      </c>
      <c r="E17" s="6">
        <v>41.836956521739133</v>
      </c>
      <c r="F17" s="6">
        <v>0</v>
      </c>
      <c r="G17" s="6">
        <v>0</v>
      </c>
      <c r="H17" s="6">
        <v>0</v>
      </c>
      <c r="I17" s="6">
        <v>0</v>
      </c>
      <c r="J17" s="6">
        <v>0</v>
      </c>
      <c r="K17" s="6">
        <v>0</v>
      </c>
      <c r="L17" s="6">
        <v>0</v>
      </c>
      <c r="M17" s="6">
        <v>5.0951086956521738</v>
      </c>
      <c r="N17" s="6">
        <v>0</v>
      </c>
      <c r="O17" s="6">
        <f>SUM(NonNurse[[#This Row],[Qualified Social Work Staff Hours]],NonNurse[[#This Row],[Other Social Work Staff Hours]])/NonNurse[[#This Row],[MDS Census]]</f>
        <v>0.12178487918939984</v>
      </c>
      <c r="P17" s="6">
        <v>4.8777173913043477</v>
      </c>
      <c r="Q17" s="6">
        <v>9.008152173913043</v>
      </c>
      <c r="R17" s="6">
        <f>SUM(NonNurse[[#This Row],[Qualified Activities Professional Hours]],NonNurse[[#This Row],[Other Activities Professional Hours]])/NonNurse[[#This Row],[MDS Census]]</f>
        <v>0.33190439075084432</v>
      </c>
      <c r="S17" s="6">
        <v>0</v>
      </c>
      <c r="T17" s="6">
        <v>0</v>
      </c>
      <c r="U17" s="6">
        <v>0</v>
      </c>
      <c r="V17" s="6">
        <f>SUM(NonNurse[[#This Row],[Occupational Therapist Hours]],NonNurse[[#This Row],[OT Assistant Hours]],NonNurse[[#This Row],[OT Aide Hours]])/NonNurse[[#This Row],[MDS Census]]</f>
        <v>0</v>
      </c>
      <c r="W17" s="6">
        <v>0</v>
      </c>
      <c r="X17" s="6">
        <v>0</v>
      </c>
      <c r="Y17" s="6">
        <v>0</v>
      </c>
      <c r="Z17" s="6">
        <f>SUM(NonNurse[[#This Row],[Physical Therapist (PT) Hours]],NonNurse[[#This Row],[PT Assistant Hours]],NonNurse[[#This Row],[PT Aide Hours]])/NonNurse[[#This Row],[MDS Census]]</f>
        <v>0</v>
      </c>
      <c r="AA17" s="6">
        <v>0</v>
      </c>
      <c r="AB17" s="6">
        <v>0</v>
      </c>
      <c r="AC17" s="6">
        <v>0</v>
      </c>
      <c r="AD17" s="6">
        <v>0</v>
      </c>
      <c r="AE17" s="6">
        <v>0</v>
      </c>
      <c r="AF17" s="6">
        <v>0</v>
      </c>
      <c r="AG17" s="6">
        <v>0</v>
      </c>
      <c r="AH17" s="1">
        <v>535053</v>
      </c>
      <c r="AI17">
        <v>8</v>
      </c>
    </row>
    <row r="18" spans="1:35" x14ac:dyDescent="0.25">
      <c r="A18" t="s">
        <v>86</v>
      </c>
      <c r="B18" t="s">
        <v>9</v>
      </c>
      <c r="C18" t="s">
        <v>118</v>
      </c>
      <c r="D18" t="s">
        <v>98</v>
      </c>
      <c r="E18" s="6">
        <v>84.586956521739125</v>
      </c>
      <c r="F18" s="6">
        <v>2.717391304347826E-3</v>
      </c>
      <c r="G18" s="6">
        <v>0</v>
      </c>
      <c r="H18" s="6">
        <v>0</v>
      </c>
      <c r="I18" s="6">
        <v>2.2608695652173911</v>
      </c>
      <c r="J18" s="6">
        <v>0</v>
      </c>
      <c r="K18" s="6">
        <v>0</v>
      </c>
      <c r="L18" s="6">
        <v>1.9891304347826086</v>
      </c>
      <c r="M18" s="6">
        <v>5.0516304347826084</v>
      </c>
      <c r="N18" s="6">
        <v>3.6630434782608696</v>
      </c>
      <c r="O18" s="6">
        <f>SUM(NonNurse[[#This Row],[Qualified Social Work Staff Hours]],NonNurse[[#This Row],[Other Social Work Staff Hours]])/NonNurse[[#This Row],[MDS Census]]</f>
        <v>0.10302621434078645</v>
      </c>
      <c r="P18" s="6">
        <v>6.2228260869565215</v>
      </c>
      <c r="Q18" s="6">
        <v>13.347826086956522</v>
      </c>
      <c r="R18" s="6">
        <f>SUM(NonNurse[[#This Row],[Qualified Activities Professional Hours]],NonNurse[[#This Row],[Other Activities Professional Hours]])/NonNurse[[#This Row],[MDS Census]]</f>
        <v>0.23136725777435108</v>
      </c>
      <c r="S18" s="6">
        <v>4.1711956521739131</v>
      </c>
      <c r="T18" s="6">
        <v>8.5785869565217396</v>
      </c>
      <c r="U18" s="6">
        <v>0</v>
      </c>
      <c r="V18" s="6">
        <f>SUM(NonNurse[[#This Row],[Occupational Therapist Hours]],NonNurse[[#This Row],[OT Assistant Hours]],NonNurse[[#This Row],[OT Aide Hours]])/NonNurse[[#This Row],[MDS Census]]</f>
        <v>0.15072988948856339</v>
      </c>
      <c r="W18" s="6">
        <v>9.4530434782608683</v>
      </c>
      <c r="X18" s="6">
        <v>5.6684782608695654</v>
      </c>
      <c r="Y18" s="6">
        <v>0</v>
      </c>
      <c r="Z18" s="6">
        <f>SUM(NonNurse[[#This Row],[Physical Therapist (PT) Hours]],NonNurse[[#This Row],[PT Assistant Hours]],NonNurse[[#This Row],[PT Aide Hours]])/NonNurse[[#This Row],[MDS Census]]</f>
        <v>0.17876895399640194</v>
      </c>
      <c r="AA18" s="6">
        <v>0</v>
      </c>
      <c r="AB18" s="6">
        <v>0</v>
      </c>
      <c r="AC18" s="6">
        <v>0</v>
      </c>
      <c r="AD18" s="6">
        <v>0</v>
      </c>
      <c r="AE18" s="6">
        <v>0</v>
      </c>
      <c r="AF18" s="6">
        <v>0</v>
      </c>
      <c r="AG18" s="6">
        <v>0</v>
      </c>
      <c r="AH18" s="1">
        <v>535025</v>
      </c>
      <c r="AI18">
        <v>8</v>
      </c>
    </row>
    <row r="19" spans="1:35" x14ac:dyDescent="0.25">
      <c r="A19" t="s">
        <v>86</v>
      </c>
      <c r="B19" t="s">
        <v>24</v>
      </c>
      <c r="C19" t="s">
        <v>131</v>
      </c>
      <c r="D19" t="s">
        <v>93</v>
      </c>
      <c r="E19" s="6">
        <v>58.467391304347828</v>
      </c>
      <c r="F19" s="6">
        <v>21.311086956521741</v>
      </c>
      <c r="G19" s="6">
        <v>0</v>
      </c>
      <c r="H19" s="6">
        <v>0</v>
      </c>
      <c r="I19" s="6">
        <v>6.3586956521739131</v>
      </c>
      <c r="J19" s="6">
        <v>0</v>
      </c>
      <c r="K19" s="6">
        <v>0</v>
      </c>
      <c r="L19" s="6">
        <v>0</v>
      </c>
      <c r="M19" s="6">
        <v>4.6385869565217392</v>
      </c>
      <c r="N19" s="6">
        <v>0</v>
      </c>
      <c r="O19" s="6">
        <f>SUM(NonNurse[[#This Row],[Qualified Social Work Staff Hours]],NonNurse[[#This Row],[Other Social Work Staff Hours]])/NonNurse[[#This Row],[MDS Census]]</f>
        <v>7.9336307863915226E-2</v>
      </c>
      <c r="P19" s="6">
        <v>0</v>
      </c>
      <c r="Q19" s="6">
        <v>5.2146739130434785</v>
      </c>
      <c r="R19" s="6">
        <f>SUM(NonNurse[[#This Row],[Qualified Activities Professional Hours]],NonNurse[[#This Row],[Other Activities Professional Hours]])/NonNurse[[#This Row],[MDS Census]]</f>
        <v>8.9189440416434285E-2</v>
      </c>
      <c r="S19" s="6">
        <v>0</v>
      </c>
      <c r="T19" s="6">
        <v>4.3478260869565216E-2</v>
      </c>
      <c r="U19" s="6">
        <v>0</v>
      </c>
      <c r="V19" s="6">
        <f>SUM(NonNurse[[#This Row],[Occupational Therapist Hours]],NonNurse[[#This Row],[OT Assistant Hours]],NonNurse[[#This Row],[OT Aide Hours]])/NonNurse[[#This Row],[MDS Census]]</f>
        <v>7.4363264547313624E-4</v>
      </c>
      <c r="W19" s="6">
        <v>0</v>
      </c>
      <c r="X19" s="6">
        <v>1.9239130434782609E-2</v>
      </c>
      <c r="Y19" s="6">
        <v>4.3478260869565216E-2</v>
      </c>
      <c r="Z19" s="6">
        <f>SUM(NonNurse[[#This Row],[Physical Therapist (PT) Hours]],NonNurse[[#This Row],[PT Assistant Hours]],NonNurse[[#This Row],[PT Aide Hours]])/NonNurse[[#This Row],[MDS Census]]</f>
        <v>1.072690091094999E-3</v>
      </c>
      <c r="AA19" s="6">
        <v>0</v>
      </c>
      <c r="AB19" s="6">
        <v>0</v>
      </c>
      <c r="AC19" s="6">
        <v>0</v>
      </c>
      <c r="AD19" s="6">
        <v>17.399456521739129</v>
      </c>
      <c r="AE19" s="6">
        <v>0</v>
      </c>
      <c r="AF19" s="6">
        <v>0</v>
      </c>
      <c r="AG19" s="6">
        <v>7.8260869565217397E-2</v>
      </c>
      <c r="AH19" s="1">
        <v>535045</v>
      </c>
      <c r="AI19">
        <v>8</v>
      </c>
    </row>
    <row r="20" spans="1:35" x14ac:dyDescent="0.25">
      <c r="A20" t="s">
        <v>86</v>
      </c>
      <c r="B20" t="s">
        <v>18</v>
      </c>
      <c r="C20" t="s">
        <v>129</v>
      </c>
      <c r="D20" t="s">
        <v>94</v>
      </c>
      <c r="E20" s="6">
        <v>40.695652173913047</v>
      </c>
      <c r="F20" s="6">
        <v>5.4782608695652177</v>
      </c>
      <c r="G20" s="6">
        <v>0</v>
      </c>
      <c r="H20" s="6">
        <v>0</v>
      </c>
      <c r="I20" s="6">
        <v>0</v>
      </c>
      <c r="J20" s="6">
        <v>0</v>
      </c>
      <c r="K20" s="6">
        <v>0</v>
      </c>
      <c r="L20" s="6">
        <v>3.4367391304347827</v>
      </c>
      <c r="M20" s="6">
        <v>3.0815217391304346</v>
      </c>
      <c r="N20" s="6">
        <v>0</v>
      </c>
      <c r="O20" s="6">
        <f>SUM(NonNurse[[#This Row],[Qualified Social Work Staff Hours]],NonNurse[[#This Row],[Other Social Work Staff Hours]])/NonNurse[[#This Row],[MDS Census]]</f>
        <v>7.5721153846153841E-2</v>
      </c>
      <c r="P20" s="6">
        <v>4.1630434782608692</v>
      </c>
      <c r="Q20" s="6">
        <v>4.3478260869565216E-2</v>
      </c>
      <c r="R20" s="6">
        <f>SUM(NonNurse[[#This Row],[Qualified Activities Professional Hours]],NonNurse[[#This Row],[Other Activities Professional Hours]])/NonNurse[[#This Row],[MDS Census]]</f>
        <v>0.10336538461538461</v>
      </c>
      <c r="S20" s="6">
        <v>2.4519565217391306</v>
      </c>
      <c r="T20" s="6">
        <v>0</v>
      </c>
      <c r="U20" s="6">
        <v>0</v>
      </c>
      <c r="V20" s="6">
        <f>SUM(NonNurse[[#This Row],[Occupational Therapist Hours]],NonNurse[[#This Row],[OT Assistant Hours]],NonNurse[[#This Row],[OT Aide Hours]])/NonNurse[[#This Row],[MDS Census]]</f>
        <v>6.0251068376068376E-2</v>
      </c>
      <c r="W20" s="6">
        <v>5.2533695652173913</v>
      </c>
      <c r="X20" s="6">
        <v>0.28260869565217389</v>
      </c>
      <c r="Y20" s="6">
        <v>0</v>
      </c>
      <c r="Z20" s="6">
        <f>SUM(NonNurse[[#This Row],[Physical Therapist (PT) Hours]],NonNurse[[#This Row],[PT Assistant Hours]],NonNurse[[#This Row],[PT Aide Hours]])/NonNurse[[#This Row],[MDS Census]]</f>
        <v>0.13603365384615385</v>
      </c>
      <c r="AA20" s="6">
        <v>0</v>
      </c>
      <c r="AB20" s="6">
        <v>0</v>
      </c>
      <c r="AC20" s="6">
        <v>0</v>
      </c>
      <c r="AD20" s="6">
        <v>0</v>
      </c>
      <c r="AE20" s="6">
        <v>0</v>
      </c>
      <c r="AF20" s="6">
        <v>0</v>
      </c>
      <c r="AG20" s="6">
        <v>0</v>
      </c>
      <c r="AH20" s="1">
        <v>535036</v>
      </c>
      <c r="AI20">
        <v>8</v>
      </c>
    </row>
    <row r="21" spans="1:35" x14ac:dyDescent="0.25">
      <c r="A21" t="s">
        <v>86</v>
      </c>
      <c r="B21" t="s">
        <v>19</v>
      </c>
      <c r="C21" t="s">
        <v>115</v>
      </c>
      <c r="D21" t="s">
        <v>103</v>
      </c>
      <c r="E21" s="6">
        <v>41.217391304347828</v>
      </c>
      <c r="F21" s="6">
        <v>5.7391304347826084</v>
      </c>
      <c r="G21" s="6">
        <v>0.93478260869565222</v>
      </c>
      <c r="H21" s="6">
        <v>0</v>
      </c>
      <c r="I21" s="6">
        <v>0.56521739130434778</v>
      </c>
      <c r="J21" s="6">
        <v>0.65217391304347827</v>
      </c>
      <c r="K21" s="6">
        <v>0.13043478260869565</v>
      </c>
      <c r="L21" s="6">
        <v>4.2717391304347825E-2</v>
      </c>
      <c r="M21" s="6">
        <v>0</v>
      </c>
      <c r="N21" s="6">
        <v>0</v>
      </c>
      <c r="O21" s="6">
        <f>SUM(NonNurse[[#This Row],[Qualified Social Work Staff Hours]],NonNurse[[#This Row],[Other Social Work Staff Hours]])/NonNurse[[#This Row],[MDS Census]]</f>
        <v>0</v>
      </c>
      <c r="P21" s="6">
        <v>0</v>
      </c>
      <c r="Q21" s="6">
        <v>10.893913043478259</v>
      </c>
      <c r="R21" s="6">
        <f>SUM(NonNurse[[#This Row],[Qualified Activities Professional Hours]],NonNurse[[#This Row],[Other Activities Professional Hours]])/NonNurse[[#This Row],[MDS Census]]</f>
        <v>0.26430379746835436</v>
      </c>
      <c r="S21" s="6">
        <v>4.6876086956521732</v>
      </c>
      <c r="T21" s="6">
        <v>0</v>
      </c>
      <c r="U21" s="6">
        <v>0</v>
      </c>
      <c r="V21" s="6">
        <f>SUM(NonNurse[[#This Row],[Occupational Therapist Hours]],NonNurse[[#This Row],[OT Assistant Hours]],NonNurse[[#This Row],[OT Aide Hours]])/NonNurse[[#This Row],[MDS Census]]</f>
        <v>0.11372890295358648</v>
      </c>
      <c r="W21" s="6">
        <v>0</v>
      </c>
      <c r="X21" s="6">
        <v>0.54010869565217401</v>
      </c>
      <c r="Y21" s="6">
        <v>0</v>
      </c>
      <c r="Z21" s="6">
        <f>SUM(NonNurse[[#This Row],[Physical Therapist (PT) Hours]],NonNurse[[#This Row],[PT Assistant Hours]],NonNurse[[#This Row],[PT Aide Hours]])/NonNurse[[#This Row],[MDS Census]]</f>
        <v>1.31039029535865E-2</v>
      </c>
      <c r="AA21" s="6">
        <v>0</v>
      </c>
      <c r="AB21" s="6">
        <v>0</v>
      </c>
      <c r="AC21" s="6">
        <v>0</v>
      </c>
      <c r="AD21" s="6">
        <v>0</v>
      </c>
      <c r="AE21" s="6">
        <v>0</v>
      </c>
      <c r="AF21" s="6">
        <v>0</v>
      </c>
      <c r="AG21" s="6">
        <v>0.2608695652173913</v>
      </c>
      <c r="AH21" s="1">
        <v>535038</v>
      </c>
      <c r="AI21">
        <v>8</v>
      </c>
    </row>
    <row r="22" spans="1:35" x14ac:dyDescent="0.25">
      <c r="A22" t="s">
        <v>86</v>
      </c>
      <c r="B22" t="s">
        <v>32</v>
      </c>
      <c r="C22" t="s">
        <v>135</v>
      </c>
      <c r="D22" t="s">
        <v>102</v>
      </c>
      <c r="E22" s="6">
        <v>41.826086956521742</v>
      </c>
      <c r="F22" s="6">
        <v>4.6956521739130439</v>
      </c>
      <c r="G22" s="6">
        <v>0</v>
      </c>
      <c r="H22" s="6">
        <v>0</v>
      </c>
      <c r="I22" s="6">
        <v>0</v>
      </c>
      <c r="J22" s="6">
        <v>0</v>
      </c>
      <c r="K22" s="6">
        <v>0</v>
      </c>
      <c r="L22" s="6">
        <v>1.6449999999999989</v>
      </c>
      <c r="M22" s="6">
        <v>5.6684782608695654</v>
      </c>
      <c r="N22" s="6">
        <v>0</v>
      </c>
      <c r="O22" s="6">
        <f>SUM(NonNurse[[#This Row],[Qualified Social Work Staff Hours]],NonNurse[[#This Row],[Other Social Work Staff Hours]])/NonNurse[[#This Row],[MDS Census]]</f>
        <v>0.13552494802494802</v>
      </c>
      <c r="P22" s="6">
        <v>3.9130434782608696</v>
      </c>
      <c r="Q22" s="6">
        <v>2.9239130434782608</v>
      </c>
      <c r="R22" s="6">
        <f>SUM(NonNurse[[#This Row],[Qualified Activities Professional Hours]],NonNurse[[#This Row],[Other Activities Professional Hours]])/NonNurse[[#This Row],[MDS Census]]</f>
        <v>0.16346153846153846</v>
      </c>
      <c r="S22" s="6">
        <v>5.2365217391304348</v>
      </c>
      <c r="T22" s="6">
        <v>5.2203260869565211</v>
      </c>
      <c r="U22" s="6">
        <v>0</v>
      </c>
      <c r="V22" s="6">
        <f>SUM(NonNurse[[#This Row],[Occupational Therapist Hours]],NonNurse[[#This Row],[OT Assistant Hours]],NonNurse[[#This Row],[OT Aide Hours]])/NonNurse[[#This Row],[MDS Census]]</f>
        <v>0.25000779625779623</v>
      </c>
      <c r="W22" s="6">
        <v>0</v>
      </c>
      <c r="X22" s="6">
        <v>9.5680434782608703</v>
      </c>
      <c r="Y22" s="6">
        <v>0</v>
      </c>
      <c r="Z22" s="6">
        <f>SUM(NonNurse[[#This Row],[Physical Therapist (PT) Hours]],NonNurse[[#This Row],[PT Assistant Hours]],NonNurse[[#This Row],[PT Aide Hours]])/NonNurse[[#This Row],[MDS Census]]</f>
        <v>0.22875779625779627</v>
      </c>
      <c r="AA22" s="6">
        <v>0</v>
      </c>
      <c r="AB22" s="6">
        <v>0</v>
      </c>
      <c r="AC22" s="6">
        <v>0</v>
      </c>
      <c r="AD22" s="6">
        <v>0</v>
      </c>
      <c r="AE22" s="6">
        <v>0</v>
      </c>
      <c r="AF22" s="6">
        <v>0</v>
      </c>
      <c r="AG22" s="6">
        <v>0</v>
      </c>
      <c r="AH22" s="1">
        <v>535056</v>
      </c>
      <c r="AI22">
        <v>8</v>
      </c>
    </row>
    <row r="23" spans="1:35" x14ac:dyDescent="0.25">
      <c r="A23" t="s">
        <v>86</v>
      </c>
      <c r="B23" t="s">
        <v>31</v>
      </c>
      <c r="C23" t="s">
        <v>112</v>
      </c>
      <c r="D23" t="s">
        <v>94</v>
      </c>
      <c r="E23" s="6">
        <v>18.956521739130434</v>
      </c>
      <c r="F23" s="6">
        <v>0</v>
      </c>
      <c r="G23" s="6">
        <v>0</v>
      </c>
      <c r="H23" s="6">
        <v>0</v>
      </c>
      <c r="I23" s="6">
        <v>2.5652173913043477</v>
      </c>
      <c r="J23" s="6">
        <v>0</v>
      </c>
      <c r="K23" s="6">
        <v>0</v>
      </c>
      <c r="L23" s="6">
        <v>0</v>
      </c>
      <c r="M23" s="6">
        <v>0</v>
      </c>
      <c r="N23" s="6">
        <v>2.3405434782608698</v>
      </c>
      <c r="O23" s="6">
        <f>SUM(NonNurse[[#This Row],[Qualified Social Work Staff Hours]],NonNurse[[#This Row],[Other Social Work Staff Hours]])/NonNurse[[#This Row],[MDS Census]]</f>
        <v>0.12346903669724772</v>
      </c>
      <c r="P23" s="6">
        <v>4.802173913043478</v>
      </c>
      <c r="Q23" s="6">
        <v>0</v>
      </c>
      <c r="R23" s="6">
        <f>SUM(NonNurse[[#This Row],[Qualified Activities Professional Hours]],NonNurse[[#This Row],[Other Activities Professional Hours]])/NonNurse[[#This Row],[MDS Census]]</f>
        <v>0.25332568807339451</v>
      </c>
      <c r="S23" s="6">
        <v>4.9765217391304324</v>
      </c>
      <c r="T23" s="6">
        <v>0</v>
      </c>
      <c r="U23" s="6">
        <v>0</v>
      </c>
      <c r="V23" s="6">
        <f>SUM(NonNurse[[#This Row],[Occupational Therapist Hours]],NonNurse[[#This Row],[OT Assistant Hours]],NonNurse[[#This Row],[OT Aide Hours]])/NonNurse[[#This Row],[MDS Census]]</f>
        <v>0.26252293577981639</v>
      </c>
      <c r="W23" s="6">
        <v>8.595978260869563</v>
      </c>
      <c r="X23" s="6">
        <v>0</v>
      </c>
      <c r="Y23" s="6">
        <v>0</v>
      </c>
      <c r="Z23" s="6">
        <f>SUM(NonNurse[[#This Row],[Physical Therapist (PT) Hours]],NonNurse[[#This Row],[PT Assistant Hours]],NonNurse[[#This Row],[PT Aide Hours]])/NonNurse[[#This Row],[MDS Census]]</f>
        <v>0.45345756880733934</v>
      </c>
      <c r="AA23" s="6">
        <v>0</v>
      </c>
      <c r="AB23" s="6">
        <v>0</v>
      </c>
      <c r="AC23" s="6">
        <v>0</v>
      </c>
      <c r="AD23" s="6">
        <v>0</v>
      </c>
      <c r="AE23" s="6">
        <v>0</v>
      </c>
      <c r="AF23" s="6">
        <v>0</v>
      </c>
      <c r="AG23" s="6">
        <v>0</v>
      </c>
      <c r="AH23" s="1">
        <v>535055</v>
      </c>
      <c r="AI23">
        <v>8</v>
      </c>
    </row>
    <row r="24" spans="1:35" x14ac:dyDescent="0.25">
      <c r="A24" t="s">
        <v>86</v>
      </c>
      <c r="B24" t="s">
        <v>22</v>
      </c>
      <c r="C24" t="s">
        <v>123</v>
      </c>
      <c r="D24" t="s">
        <v>101</v>
      </c>
      <c r="E24" s="6">
        <v>138</v>
      </c>
      <c r="F24" s="6">
        <v>4.8695652173913047</v>
      </c>
      <c r="G24" s="6">
        <v>0</v>
      </c>
      <c r="H24" s="6">
        <v>0</v>
      </c>
      <c r="I24" s="6">
        <v>0</v>
      </c>
      <c r="J24" s="6">
        <v>0</v>
      </c>
      <c r="K24" s="6">
        <v>0</v>
      </c>
      <c r="L24" s="6">
        <v>6.4379347826086981</v>
      </c>
      <c r="M24" s="6">
        <v>9.070652173913043</v>
      </c>
      <c r="N24" s="6">
        <v>0</v>
      </c>
      <c r="O24" s="6">
        <f>SUM(NonNurse[[#This Row],[Qualified Social Work Staff Hours]],NonNurse[[#This Row],[Other Social Work Staff Hours]])/NonNurse[[#This Row],[MDS Census]]</f>
        <v>6.5729363579080019E-2</v>
      </c>
      <c r="P24" s="6">
        <v>4.9266304347826084</v>
      </c>
      <c r="Q24" s="6">
        <v>34.081521739130437</v>
      </c>
      <c r="R24" s="6">
        <f>SUM(NonNurse[[#This Row],[Qualified Activities Professional Hours]],NonNurse[[#This Row],[Other Activities Professional Hours]])/NonNurse[[#This Row],[MDS Census]]</f>
        <v>0.28266776937618149</v>
      </c>
      <c r="S24" s="6">
        <v>5.1449999999999987</v>
      </c>
      <c r="T24" s="6">
        <v>11.959565217391305</v>
      </c>
      <c r="U24" s="6">
        <v>0</v>
      </c>
      <c r="V24" s="6">
        <f>SUM(NonNurse[[#This Row],[Occupational Therapist Hours]],NonNurse[[#This Row],[OT Assistant Hours]],NonNurse[[#This Row],[OT Aide Hours]])/NonNurse[[#This Row],[MDS Census]]</f>
        <v>0.1239461247637051</v>
      </c>
      <c r="W24" s="6">
        <v>8.9133695652173905</v>
      </c>
      <c r="X24" s="6">
        <v>5.1157608695652179</v>
      </c>
      <c r="Y24" s="6">
        <v>0</v>
      </c>
      <c r="Z24" s="6">
        <f>SUM(NonNurse[[#This Row],[Physical Therapist (PT) Hours]],NonNurse[[#This Row],[PT Assistant Hours]],NonNurse[[#This Row],[PT Aide Hours]])/NonNurse[[#This Row],[MDS Census]]</f>
        <v>0.1016603654694392</v>
      </c>
      <c r="AA24" s="6">
        <v>0</v>
      </c>
      <c r="AB24" s="6">
        <v>0</v>
      </c>
      <c r="AC24" s="6">
        <v>0</v>
      </c>
      <c r="AD24" s="6">
        <v>0</v>
      </c>
      <c r="AE24" s="6">
        <v>0</v>
      </c>
      <c r="AF24" s="6">
        <v>0</v>
      </c>
      <c r="AG24" s="6">
        <v>0</v>
      </c>
      <c r="AH24" s="1">
        <v>535042</v>
      </c>
      <c r="AI24">
        <v>8</v>
      </c>
    </row>
    <row r="25" spans="1:35" x14ac:dyDescent="0.25">
      <c r="A25" t="s">
        <v>86</v>
      </c>
      <c r="B25" t="s">
        <v>25</v>
      </c>
      <c r="C25" t="s">
        <v>109</v>
      </c>
      <c r="D25" t="s">
        <v>105</v>
      </c>
      <c r="E25" s="6">
        <v>43.380434782608695</v>
      </c>
      <c r="F25" s="6">
        <v>3.9347826086956523</v>
      </c>
      <c r="G25" s="6">
        <v>0.36684782608695654</v>
      </c>
      <c r="H25" s="6">
        <v>0.49891304347826088</v>
      </c>
      <c r="I25" s="6">
        <v>1.7717391304347827</v>
      </c>
      <c r="J25" s="6">
        <v>0</v>
      </c>
      <c r="K25" s="6">
        <v>3.0434782608695654</v>
      </c>
      <c r="L25" s="6">
        <v>0.77173913043478259</v>
      </c>
      <c r="M25" s="6">
        <v>4.8228260869565212</v>
      </c>
      <c r="N25" s="6">
        <v>0</v>
      </c>
      <c r="O25" s="6">
        <f>SUM(NonNurse[[#This Row],[Qualified Social Work Staff Hours]],NonNurse[[#This Row],[Other Social Work Staff Hours]])/NonNurse[[#This Row],[MDS Census]]</f>
        <v>0.11117514407416686</v>
      </c>
      <c r="P25" s="6">
        <v>5.7084782608695672</v>
      </c>
      <c r="Q25" s="6">
        <v>0</v>
      </c>
      <c r="R25" s="6">
        <f>SUM(NonNurse[[#This Row],[Qualified Activities Professional Hours]],NonNurse[[#This Row],[Other Activities Professional Hours]])/NonNurse[[#This Row],[MDS Census]]</f>
        <v>0.1315910799298422</v>
      </c>
      <c r="S25" s="6">
        <v>2.1195652173913042</v>
      </c>
      <c r="T25" s="6">
        <v>0</v>
      </c>
      <c r="U25" s="6">
        <v>0</v>
      </c>
      <c r="V25" s="6">
        <f>SUM(NonNurse[[#This Row],[Occupational Therapist Hours]],NonNurse[[#This Row],[OT Assistant Hours]],NonNurse[[#This Row],[OT Aide Hours]])/NonNurse[[#This Row],[MDS Census]]</f>
        <v>4.8859934853420189E-2</v>
      </c>
      <c r="W25" s="6">
        <v>1.8695652173913044</v>
      </c>
      <c r="X25" s="6">
        <v>3.4456521739130435</v>
      </c>
      <c r="Y25" s="6">
        <v>0.84782608695652173</v>
      </c>
      <c r="Z25" s="6">
        <f>SUM(NonNurse[[#This Row],[Physical Therapist (PT) Hours]],NonNurse[[#This Row],[PT Assistant Hours]],NonNurse[[#This Row],[PT Aide Hours]])/NonNurse[[#This Row],[MDS Census]]</f>
        <v>0.14206965672763719</v>
      </c>
      <c r="AA25" s="6">
        <v>0</v>
      </c>
      <c r="AB25" s="6">
        <v>0</v>
      </c>
      <c r="AC25" s="6">
        <v>0</v>
      </c>
      <c r="AD25" s="6">
        <v>0</v>
      </c>
      <c r="AE25" s="6">
        <v>0</v>
      </c>
      <c r="AF25" s="6">
        <v>0</v>
      </c>
      <c r="AG25" s="6">
        <v>0</v>
      </c>
      <c r="AH25" s="1">
        <v>535046</v>
      </c>
      <c r="AI25">
        <v>8</v>
      </c>
    </row>
    <row r="26" spans="1:35" x14ac:dyDescent="0.25">
      <c r="A26" t="s">
        <v>86</v>
      </c>
      <c r="B26" t="s">
        <v>35</v>
      </c>
      <c r="C26" t="s">
        <v>136</v>
      </c>
      <c r="D26" t="s">
        <v>88</v>
      </c>
      <c r="E26" s="6">
        <v>19.989130434782609</v>
      </c>
      <c r="F26" s="6">
        <v>5.1195652173913047</v>
      </c>
      <c r="G26" s="6">
        <v>0</v>
      </c>
      <c r="H26" s="6">
        <v>1.9592391304347827</v>
      </c>
      <c r="I26" s="6">
        <v>2.2826086956521738</v>
      </c>
      <c r="J26" s="6">
        <v>0</v>
      </c>
      <c r="K26" s="6">
        <v>0</v>
      </c>
      <c r="L26" s="6">
        <v>0</v>
      </c>
      <c r="M26" s="6">
        <v>3.4358695652173914</v>
      </c>
      <c r="N26" s="6">
        <v>0</v>
      </c>
      <c r="O26" s="6">
        <f>SUM(NonNurse[[#This Row],[Qualified Social Work Staff Hours]],NonNurse[[#This Row],[Other Social Work Staff Hours]])/NonNurse[[#This Row],[MDS Census]]</f>
        <v>0.17188689505165852</v>
      </c>
      <c r="P26" s="6">
        <v>4.8858695652173916</v>
      </c>
      <c r="Q26" s="6">
        <v>4.372826086956521</v>
      </c>
      <c r="R26" s="6">
        <f>SUM(NonNurse[[#This Row],[Qualified Activities Professional Hours]],NonNurse[[#This Row],[Other Activities Professional Hours]])/NonNurse[[#This Row],[MDS Census]]</f>
        <v>0.46318651441000541</v>
      </c>
      <c r="S26" s="6">
        <v>0</v>
      </c>
      <c r="T26" s="6">
        <v>0</v>
      </c>
      <c r="U26" s="6">
        <v>0</v>
      </c>
      <c r="V26" s="6">
        <f>SUM(NonNurse[[#This Row],[Occupational Therapist Hours]],NonNurse[[#This Row],[OT Assistant Hours]],NonNurse[[#This Row],[OT Aide Hours]])/NonNurse[[#This Row],[MDS Census]]</f>
        <v>0</v>
      </c>
      <c r="W26" s="6">
        <v>0</v>
      </c>
      <c r="X26" s="6">
        <v>0</v>
      </c>
      <c r="Y26" s="6">
        <v>0</v>
      </c>
      <c r="Z26" s="6">
        <f>SUM(NonNurse[[#This Row],[Physical Therapist (PT) Hours]],NonNurse[[#This Row],[PT Assistant Hours]],NonNurse[[#This Row],[PT Aide Hours]])/NonNurse[[#This Row],[MDS Census]]</f>
        <v>0</v>
      </c>
      <c r="AA26" s="6">
        <v>0</v>
      </c>
      <c r="AB26" s="6">
        <v>0</v>
      </c>
      <c r="AC26" s="6">
        <v>0</v>
      </c>
      <c r="AD26" s="6">
        <v>0</v>
      </c>
      <c r="AE26" s="6">
        <v>0</v>
      </c>
      <c r="AF26" s="6">
        <v>0</v>
      </c>
      <c r="AG26" s="6">
        <v>0</v>
      </c>
      <c r="AH26" t="s">
        <v>1</v>
      </c>
      <c r="AI26">
        <v>8</v>
      </c>
    </row>
    <row r="27" spans="1:35" x14ac:dyDescent="0.25">
      <c r="A27" t="s">
        <v>86</v>
      </c>
      <c r="B27" t="s">
        <v>3</v>
      </c>
      <c r="C27" t="s">
        <v>119</v>
      </c>
      <c r="D27" t="s">
        <v>99</v>
      </c>
      <c r="E27" s="6">
        <v>30.478260869565219</v>
      </c>
      <c r="F27" s="6">
        <v>5.5652173913043477</v>
      </c>
      <c r="G27" s="6">
        <v>0.15217391304347827</v>
      </c>
      <c r="H27" s="6">
        <v>0.40760869565217389</v>
      </c>
      <c r="I27" s="6">
        <v>0.65217391304347827</v>
      </c>
      <c r="J27" s="6">
        <v>0</v>
      </c>
      <c r="K27" s="6">
        <v>0</v>
      </c>
      <c r="L27" s="6">
        <v>6.7934782608695649E-2</v>
      </c>
      <c r="M27" s="6">
        <v>0</v>
      </c>
      <c r="N27" s="6">
        <v>4.5788043478260869</v>
      </c>
      <c r="O27" s="6">
        <f>SUM(NonNurse[[#This Row],[Qualified Social Work Staff Hours]],NonNurse[[#This Row],[Other Social Work Staff Hours]])/NonNurse[[#This Row],[MDS Census]]</f>
        <v>0.15023181169757488</v>
      </c>
      <c r="P27" s="6">
        <v>6.6358695652173916</v>
      </c>
      <c r="Q27" s="6">
        <v>3.9538043478260869</v>
      </c>
      <c r="R27" s="6">
        <f>SUM(NonNurse[[#This Row],[Qualified Activities Professional Hours]],NonNurse[[#This Row],[Other Activities Professional Hours]])/NonNurse[[#This Row],[MDS Census]]</f>
        <v>0.34745007132667616</v>
      </c>
      <c r="S27" s="6">
        <v>1.0081521739130435</v>
      </c>
      <c r="T27" s="6">
        <v>0</v>
      </c>
      <c r="U27" s="6">
        <v>0</v>
      </c>
      <c r="V27" s="6">
        <f>SUM(NonNurse[[#This Row],[Occupational Therapist Hours]],NonNurse[[#This Row],[OT Assistant Hours]],NonNurse[[#This Row],[OT Aide Hours]])/NonNurse[[#This Row],[MDS Census]]</f>
        <v>3.3077746077032809E-2</v>
      </c>
      <c r="W27" s="6">
        <v>1.173913043478261</v>
      </c>
      <c r="X27" s="6">
        <v>0</v>
      </c>
      <c r="Y27" s="6">
        <v>0</v>
      </c>
      <c r="Z27" s="6">
        <f>SUM(NonNurse[[#This Row],[Physical Therapist (PT) Hours]],NonNurse[[#This Row],[PT Assistant Hours]],NonNurse[[#This Row],[PT Aide Hours]])/NonNurse[[#This Row],[MDS Census]]</f>
        <v>3.8516405135520689E-2</v>
      </c>
      <c r="AA27" s="6">
        <v>0</v>
      </c>
      <c r="AB27" s="6">
        <v>0</v>
      </c>
      <c r="AC27" s="6">
        <v>0</v>
      </c>
      <c r="AD27" s="6">
        <v>0</v>
      </c>
      <c r="AE27" s="6">
        <v>0</v>
      </c>
      <c r="AF27" s="6">
        <v>0</v>
      </c>
      <c r="AG27" s="6">
        <v>0</v>
      </c>
      <c r="AH27" s="1">
        <v>535017</v>
      </c>
      <c r="AI27">
        <v>8</v>
      </c>
    </row>
    <row r="28" spans="1:35" x14ac:dyDescent="0.25">
      <c r="A28" t="s">
        <v>86</v>
      </c>
      <c r="B28" t="s">
        <v>6</v>
      </c>
      <c r="C28" t="s">
        <v>121</v>
      </c>
      <c r="D28" t="s">
        <v>91</v>
      </c>
      <c r="E28" s="6">
        <v>112.89130434782609</v>
      </c>
      <c r="F28" s="6">
        <v>0</v>
      </c>
      <c r="G28" s="6">
        <v>0</v>
      </c>
      <c r="H28" s="6">
        <v>0</v>
      </c>
      <c r="I28" s="6">
        <v>0</v>
      </c>
      <c r="J28" s="6">
        <v>0</v>
      </c>
      <c r="K28" s="6">
        <v>0</v>
      </c>
      <c r="L28" s="6">
        <v>3.3994565217391304</v>
      </c>
      <c r="M28" s="6">
        <v>9.7201086956521738</v>
      </c>
      <c r="N28" s="6">
        <v>0</v>
      </c>
      <c r="O28" s="6">
        <f>SUM(NonNurse[[#This Row],[Qualified Social Work Staff Hours]],NonNurse[[#This Row],[Other Social Work Staff Hours]])/NonNurse[[#This Row],[MDS Census]]</f>
        <v>8.6101482765260917E-2</v>
      </c>
      <c r="P28" s="6">
        <v>5.9021739130434785</v>
      </c>
      <c r="Q28" s="6">
        <v>10.894021739130435</v>
      </c>
      <c r="R28" s="6">
        <f>SUM(NonNurse[[#This Row],[Qualified Activities Professional Hours]],NonNurse[[#This Row],[Other Activities Professional Hours]])/NonNurse[[#This Row],[MDS Census]]</f>
        <v>0.14878201424995185</v>
      </c>
      <c r="S28" s="6">
        <v>0</v>
      </c>
      <c r="T28" s="6">
        <v>0</v>
      </c>
      <c r="U28" s="6">
        <v>0</v>
      </c>
      <c r="V28" s="6">
        <f>SUM(NonNurse[[#This Row],[Occupational Therapist Hours]],NonNurse[[#This Row],[OT Assistant Hours]],NonNurse[[#This Row],[OT Aide Hours]])/NonNurse[[#This Row],[MDS Census]]</f>
        <v>0</v>
      </c>
      <c r="W28" s="6">
        <v>6.5760869565217392</v>
      </c>
      <c r="X28" s="6">
        <v>3.589673913043478</v>
      </c>
      <c r="Y28" s="6">
        <v>2.347826086956522</v>
      </c>
      <c r="Z28" s="6">
        <f>SUM(NonNurse[[#This Row],[Physical Therapist (PT) Hours]],NonNurse[[#This Row],[PT Assistant Hours]],NonNurse[[#This Row],[PT Aide Hours]])/NonNurse[[#This Row],[MDS Census]]</f>
        <v>0.11084633160023107</v>
      </c>
      <c r="AA28" s="6">
        <v>0</v>
      </c>
      <c r="AB28" s="6">
        <v>0</v>
      </c>
      <c r="AC28" s="6">
        <v>16.978260869565219</v>
      </c>
      <c r="AD28" s="6">
        <v>0</v>
      </c>
      <c r="AE28" s="6">
        <v>0</v>
      </c>
      <c r="AF28" s="6">
        <v>0</v>
      </c>
      <c r="AG28" s="6">
        <v>0</v>
      </c>
      <c r="AH28" s="1">
        <v>535022</v>
      </c>
      <c r="AI28">
        <v>8</v>
      </c>
    </row>
    <row r="29" spans="1:35" x14ac:dyDescent="0.25">
      <c r="A29" t="s">
        <v>86</v>
      </c>
      <c r="B29" t="s">
        <v>29</v>
      </c>
      <c r="C29" t="s">
        <v>134</v>
      </c>
      <c r="D29" t="s">
        <v>107</v>
      </c>
      <c r="E29" s="6">
        <v>42.771739130434781</v>
      </c>
      <c r="F29" s="6">
        <v>3.8695652173913042</v>
      </c>
      <c r="G29" s="6">
        <v>0</v>
      </c>
      <c r="H29" s="6">
        <v>0</v>
      </c>
      <c r="I29" s="6">
        <v>0</v>
      </c>
      <c r="J29" s="6">
        <v>0</v>
      </c>
      <c r="K29" s="6">
        <v>0</v>
      </c>
      <c r="L29" s="6">
        <v>0</v>
      </c>
      <c r="M29" s="6">
        <v>5.0489130434782608</v>
      </c>
      <c r="N29" s="6">
        <v>0</v>
      </c>
      <c r="O29" s="6">
        <f>SUM(NonNurse[[#This Row],[Qualified Social Work Staff Hours]],NonNurse[[#This Row],[Other Social Work Staff Hours]])/NonNurse[[#This Row],[MDS Census]]</f>
        <v>0.11804320203303685</v>
      </c>
      <c r="P29" s="6">
        <v>0</v>
      </c>
      <c r="Q29" s="6">
        <v>0</v>
      </c>
      <c r="R29" s="6">
        <f>SUM(NonNurse[[#This Row],[Qualified Activities Professional Hours]],NonNurse[[#This Row],[Other Activities Professional Hours]])/NonNurse[[#This Row],[MDS Census]]</f>
        <v>0</v>
      </c>
      <c r="S29" s="6">
        <v>4.0504347826086962</v>
      </c>
      <c r="T29" s="6">
        <v>0</v>
      </c>
      <c r="U29" s="6">
        <v>0</v>
      </c>
      <c r="V29" s="6">
        <f>SUM(NonNurse[[#This Row],[Occupational Therapist Hours]],NonNurse[[#This Row],[OT Assistant Hours]],NonNurse[[#This Row],[OT Aide Hours]])/NonNurse[[#This Row],[MDS Census]]</f>
        <v>9.4698856416772573E-2</v>
      </c>
      <c r="W29" s="6">
        <v>1.0615217391304348</v>
      </c>
      <c r="X29" s="6">
        <v>3.7593478260869553</v>
      </c>
      <c r="Y29" s="6">
        <v>0</v>
      </c>
      <c r="Z29" s="6">
        <f>SUM(NonNurse[[#This Row],[Physical Therapist (PT) Hours]],NonNurse[[#This Row],[PT Assistant Hours]],NonNurse[[#This Row],[PT Aide Hours]])/NonNurse[[#This Row],[MDS Census]]</f>
        <v>0.11271156289707748</v>
      </c>
      <c r="AA29" s="6">
        <v>0</v>
      </c>
      <c r="AB29" s="6">
        <v>0</v>
      </c>
      <c r="AC29" s="6">
        <v>0</v>
      </c>
      <c r="AD29" s="6">
        <v>0</v>
      </c>
      <c r="AE29" s="6">
        <v>0</v>
      </c>
      <c r="AF29" s="6">
        <v>0</v>
      </c>
      <c r="AG29" s="6">
        <v>0</v>
      </c>
      <c r="AH29" s="1">
        <v>535051</v>
      </c>
      <c r="AI29">
        <v>8</v>
      </c>
    </row>
    <row r="30" spans="1:35" x14ac:dyDescent="0.25">
      <c r="A30" t="s">
        <v>86</v>
      </c>
      <c r="B30" t="s">
        <v>7</v>
      </c>
      <c r="C30" t="s">
        <v>122</v>
      </c>
      <c r="D30" t="s">
        <v>100</v>
      </c>
      <c r="E30" s="6">
        <v>41.043478260869563</v>
      </c>
      <c r="F30" s="6">
        <v>0</v>
      </c>
      <c r="G30" s="6">
        <v>0</v>
      </c>
      <c r="H30" s="6">
        <v>2.090652173913043</v>
      </c>
      <c r="I30" s="6">
        <v>0</v>
      </c>
      <c r="J30" s="6">
        <v>0</v>
      </c>
      <c r="K30" s="6">
        <v>0</v>
      </c>
      <c r="L30" s="6">
        <v>0</v>
      </c>
      <c r="M30" s="6">
        <v>5.0083695652173921</v>
      </c>
      <c r="N30" s="6">
        <v>0</v>
      </c>
      <c r="O30" s="6">
        <f>SUM(NonNurse[[#This Row],[Qualified Social Work Staff Hours]],NonNurse[[#This Row],[Other Social Work Staff Hours]])/NonNurse[[#This Row],[MDS Census]]</f>
        <v>0.12202595338983054</v>
      </c>
      <c r="P30" s="6">
        <v>0</v>
      </c>
      <c r="Q30" s="6">
        <v>0</v>
      </c>
      <c r="R30" s="6">
        <f>SUM(NonNurse[[#This Row],[Qualified Activities Professional Hours]],NonNurse[[#This Row],[Other Activities Professional Hours]])/NonNurse[[#This Row],[MDS Census]]</f>
        <v>0</v>
      </c>
      <c r="S30" s="6">
        <v>0</v>
      </c>
      <c r="T30" s="6">
        <v>0</v>
      </c>
      <c r="U30" s="6">
        <v>0</v>
      </c>
      <c r="V30" s="6">
        <f>SUM(NonNurse[[#This Row],[Occupational Therapist Hours]],NonNurse[[#This Row],[OT Assistant Hours]],NonNurse[[#This Row],[OT Aide Hours]])/NonNurse[[#This Row],[MDS Census]]</f>
        <v>0</v>
      </c>
      <c r="W30" s="6">
        <v>0</v>
      </c>
      <c r="X30" s="6">
        <v>0</v>
      </c>
      <c r="Y30" s="6">
        <v>0</v>
      </c>
      <c r="Z30" s="6">
        <f>SUM(NonNurse[[#This Row],[Physical Therapist (PT) Hours]],NonNurse[[#This Row],[PT Assistant Hours]],NonNurse[[#This Row],[PT Aide Hours]])/NonNurse[[#This Row],[MDS Census]]</f>
        <v>0</v>
      </c>
      <c r="AA30" s="6">
        <v>0</v>
      </c>
      <c r="AB30" s="6">
        <v>0</v>
      </c>
      <c r="AC30" s="6">
        <v>0</v>
      </c>
      <c r="AD30" s="6">
        <v>33.826086956521735</v>
      </c>
      <c r="AE30" s="6">
        <v>0</v>
      </c>
      <c r="AF30" s="6">
        <v>0</v>
      </c>
      <c r="AG30" s="6">
        <v>0</v>
      </c>
      <c r="AH30" s="1">
        <v>535023</v>
      </c>
      <c r="AI30">
        <v>8</v>
      </c>
    </row>
    <row r="31" spans="1:35" x14ac:dyDescent="0.25">
      <c r="A31" t="s">
        <v>86</v>
      </c>
      <c r="B31" t="s">
        <v>20</v>
      </c>
      <c r="C31" t="s">
        <v>110</v>
      </c>
      <c r="D31" t="s">
        <v>90</v>
      </c>
      <c r="E31" s="6">
        <v>60</v>
      </c>
      <c r="F31" s="6">
        <v>36.584347826086969</v>
      </c>
      <c r="G31" s="6">
        <v>0.30978260869565216</v>
      </c>
      <c r="H31" s="6">
        <v>0</v>
      </c>
      <c r="I31" s="6">
        <v>1.4891304347826086</v>
      </c>
      <c r="J31" s="6">
        <v>0</v>
      </c>
      <c r="K31" s="6">
        <v>0</v>
      </c>
      <c r="L31" s="6">
        <v>4.1984782608695648</v>
      </c>
      <c r="M31" s="6">
        <v>5.0015217391304336</v>
      </c>
      <c r="N31" s="6">
        <v>0</v>
      </c>
      <c r="O31" s="6">
        <f>SUM(NonNurse[[#This Row],[Qualified Social Work Staff Hours]],NonNurse[[#This Row],[Other Social Work Staff Hours]])/NonNurse[[#This Row],[MDS Census]]</f>
        <v>8.3358695652173895E-2</v>
      </c>
      <c r="P31" s="6">
        <v>5.5105434782608684</v>
      </c>
      <c r="Q31" s="6">
        <v>4.8069565217391306</v>
      </c>
      <c r="R31" s="6">
        <f>SUM(NonNurse[[#This Row],[Qualified Activities Professional Hours]],NonNurse[[#This Row],[Other Activities Professional Hours]])/NonNurse[[#This Row],[MDS Census]]</f>
        <v>0.17195833333333332</v>
      </c>
      <c r="S31" s="6">
        <v>8.688043478260866</v>
      </c>
      <c r="T31" s="6">
        <v>0.1184782608695652</v>
      </c>
      <c r="U31" s="6">
        <v>0</v>
      </c>
      <c r="V31" s="6">
        <f>SUM(NonNurse[[#This Row],[Occupational Therapist Hours]],NonNurse[[#This Row],[OT Assistant Hours]],NonNurse[[#This Row],[OT Aide Hours]])/NonNurse[[#This Row],[MDS Census]]</f>
        <v>0.14677536231884053</v>
      </c>
      <c r="W31" s="6">
        <v>3.5956521739130425</v>
      </c>
      <c r="X31" s="6">
        <v>2.8123913043478268</v>
      </c>
      <c r="Y31" s="6">
        <v>0</v>
      </c>
      <c r="Z31" s="6">
        <f>SUM(NonNurse[[#This Row],[Physical Therapist (PT) Hours]],NonNurse[[#This Row],[PT Assistant Hours]],NonNurse[[#This Row],[PT Aide Hours]])/NonNurse[[#This Row],[MDS Census]]</f>
        <v>0.10680072463768116</v>
      </c>
      <c r="AA31" s="6">
        <v>0</v>
      </c>
      <c r="AB31" s="6">
        <v>0</v>
      </c>
      <c r="AC31" s="6">
        <v>0</v>
      </c>
      <c r="AD31" s="6">
        <v>0</v>
      </c>
      <c r="AE31" s="6">
        <v>0</v>
      </c>
      <c r="AF31" s="6">
        <v>0</v>
      </c>
      <c r="AG31" s="6">
        <v>0</v>
      </c>
      <c r="AH31" s="1">
        <v>535039</v>
      </c>
      <c r="AI31">
        <v>8</v>
      </c>
    </row>
    <row r="32" spans="1:35" x14ac:dyDescent="0.25">
      <c r="A32" t="s">
        <v>86</v>
      </c>
      <c r="B32" t="s">
        <v>17</v>
      </c>
      <c r="C32" t="s">
        <v>128</v>
      </c>
      <c r="D32" t="s">
        <v>89</v>
      </c>
      <c r="E32" s="6">
        <v>50.576086956521742</v>
      </c>
      <c r="F32" s="6">
        <v>5.7391304347826084</v>
      </c>
      <c r="G32" s="6">
        <v>0</v>
      </c>
      <c r="H32" s="6">
        <v>0</v>
      </c>
      <c r="I32" s="6">
        <v>0</v>
      </c>
      <c r="J32" s="6">
        <v>0</v>
      </c>
      <c r="K32" s="6">
        <v>0</v>
      </c>
      <c r="L32" s="6">
        <v>2.1021739130434787</v>
      </c>
      <c r="M32" s="6">
        <v>5.343043478260868</v>
      </c>
      <c r="N32" s="6">
        <v>3.3784782608695658</v>
      </c>
      <c r="O32" s="6">
        <f>SUM(NonNurse[[#This Row],[Qualified Social Work Staff Hours]],NonNurse[[#This Row],[Other Social Work Staff Hours]])/NonNurse[[#This Row],[MDS Census]]</f>
        <v>0.17244358478401028</v>
      </c>
      <c r="P32" s="6">
        <v>0</v>
      </c>
      <c r="Q32" s="6">
        <v>14.048043478260878</v>
      </c>
      <c r="R32" s="6">
        <f>SUM(NonNurse[[#This Row],[Qualified Activities Professional Hours]],NonNurse[[#This Row],[Other Activities Professional Hours]])/NonNurse[[#This Row],[MDS Census]]</f>
        <v>0.27776058456909536</v>
      </c>
      <c r="S32" s="6">
        <v>4.7888043478260878</v>
      </c>
      <c r="T32" s="6">
        <v>6.4421739130434803</v>
      </c>
      <c r="U32" s="6">
        <v>0</v>
      </c>
      <c r="V32" s="6">
        <f>SUM(NonNurse[[#This Row],[Occupational Therapist Hours]],NonNurse[[#This Row],[OT Assistant Hours]],NonNurse[[#This Row],[OT Aide Hours]])/NonNurse[[#This Row],[MDS Census]]</f>
        <v>0.22206103589082318</v>
      </c>
      <c r="W32" s="6">
        <v>5.1658695652173927</v>
      </c>
      <c r="X32" s="6">
        <v>4.302391304347827</v>
      </c>
      <c r="Y32" s="6">
        <v>0</v>
      </c>
      <c r="Z32" s="6">
        <f>SUM(NonNurse[[#This Row],[Physical Therapist (PT) Hours]],NonNurse[[#This Row],[PT Assistant Hours]],NonNurse[[#This Row],[PT Aide Hours]])/NonNurse[[#This Row],[MDS Census]]</f>
        <v>0.1872082527401677</v>
      </c>
      <c r="AA32" s="6">
        <v>0</v>
      </c>
      <c r="AB32" s="6">
        <v>0</v>
      </c>
      <c r="AC32" s="6">
        <v>0</v>
      </c>
      <c r="AD32" s="6">
        <v>0</v>
      </c>
      <c r="AE32" s="6">
        <v>0</v>
      </c>
      <c r="AF32" s="6">
        <v>0</v>
      </c>
      <c r="AG32" s="6">
        <v>0</v>
      </c>
      <c r="AH32" s="1">
        <v>535034</v>
      </c>
      <c r="AI32">
        <v>8</v>
      </c>
    </row>
    <row r="33" spans="1:35" x14ac:dyDescent="0.25">
      <c r="A33" t="s">
        <v>86</v>
      </c>
      <c r="B33" t="s">
        <v>14</v>
      </c>
      <c r="C33" t="s">
        <v>117</v>
      </c>
      <c r="D33" t="s">
        <v>89</v>
      </c>
      <c r="E33" s="6">
        <v>66.619565217391298</v>
      </c>
      <c r="F33" s="6">
        <v>5.2173913043478262</v>
      </c>
      <c r="G33" s="6">
        <v>0</v>
      </c>
      <c r="H33" s="6">
        <v>0</v>
      </c>
      <c r="I33" s="6">
        <v>0</v>
      </c>
      <c r="J33" s="6">
        <v>0</v>
      </c>
      <c r="K33" s="6">
        <v>0</v>
      </c>
      <c r="L33" s="6">
        <v>0.86499999999999999</v>
      </c>
      <c r="M33" s="6">
        <v>5.0489130434782608</v>
      </c>
      <c r="N33" s="6">
        <v>0</v>
      </c>
      <c r="O33" s="6">
        <f>SUM(NonNurse[[#This Row],[Qualified Social Work Staff Hours]],NonNurse[[#This Row],[Other Social Work Staff Hours]])/NonNurse[[#This Row],[MDS Census]]</f>
        <v>7.5787240985478871E-2</v>
      </c>
      <c r="P33" s="6">
        <v>5.5570652173913047</v>
      </c>
      <c r="Q33" s="6">
        <v>0.13858695652173914</v>
      </c>
      <c r="R33" s="6">
        <f>SUM(NonNurse[[#This Row],[Qualified Activities Professional Hours]],NonNurse[[#This Row],[Other Activities Professional Hours]])/NonNurse[[#This Row],[MDS Census]]</f>
        <v>8.5495186816772734E-2</v>
      </c>
      <c r="S33" s="6">
        <v>5.1988043478260861</v>
      </c>
      <c r="T33" s="6">
        <v>5.9070652173913034</v>
      </c>
      <c r="U33" s="6">
        <v>0</v>
      </c>
      <c r="V33" s="6">
        <f>SUM(NonNurse[[#This Row],[Occupational Therapist Hours]],NonNurse[[#This Row],[OT Assistant Hours]],NonNurse[[#This Row],[OT Aide Hours]])/NonNurse[[#This Row],[MDS Census]]</f>
        <v>0.16670582476749876</v>
      </c>
      <c r="W33" s="6">
        <v>4.7857608695652178</v>
      </c>
      <c r="X33" s="6">
        <v>5.504999999999999</v>
      </c>
      <c r="Y33" s="6">
        <v>0</v>
      </c>
      <c r="Z33" s="6">
        <f>SUM(NonNurse[[#This Row],[Physical Therapist (PT) Hours]],NonNurse[[#This Row],[PT Assistant Hours]],NonNurse[[#This Row],[PT Aide Hours]])/NonNurse[[#This Row],[MDS Census]]</f>
        <v>0.15447054984499919</v>
      </c>
      <c r="AA33" s="6">
        <v>0</v>
      </c>
      <c r="AB33" s="6">
        <v>0</v>
      </c>
      <c r="AC33" s="6">
        <v>0</v>
      </c>
      <c r="AD33" s="6">
        <v>0</v>
      </c>
      <c r="AE33" s="6">
        <v>0</v>
      </c>
      <c r="AF33" s="6">
        <v>0</v>
      </c>
      <c r="AG33" s="6">
        <v>0</v>
      </c>
      <c r="AH33" s="1">
        <v>535031</v>
      </c>
      <c r="AI33">
        <v>8</v>
      </c>
    </row>
    <row r="34" spans="1:35" x14ac:dyDescent="0.25">
      <c r="A34" t="s">
        <v>86</v>
      </c>
      <c r="B34" t="s">
        <v>26</v>
      </c>
      <c r="C34" t="s">
        <v>132</v>
      </c>
      <c r="D34" t="s">
        <v>106</v>
      </c>
      <c r="E34" s="6">
        <v>49.260869565217391</v>
      </c>
      <c r="F34" s="6">
        <v>5.7391304347826084</v>
      </c>
      <c r="G34" s="6">
        <v>7.6086956521739135E-2</v>
      </c>
      <c r="H34" s="6">
        <v>0</v>
      </c>
      <c r="I34" s="6">
        <v>5.1630434782608692</v>
      </c>
      <c r="J34" s="6">
        <v>0</v>
      </c>
      <c r="K34" s="6">
        <v>0</v>
      </c>
      <c r="L34" s="6">
        <v>0.89043478260869569</v>
      </c>
      <c r="M34" s="6">
        <v>5.3657608695652161</v>
      </c>
      <c r="N34" s="6">
        <v>0</v>
      </c>
      <c r="O34" s="6">
        <f>SUM(NonNurse[[#This Row],[Qualified Social Work Staff Hours]],NonNurse[[#This Row],[Other Social Work Staff Hours]])/NonNurse[[#This Row],[MDS Census]]</f>
        <v>0.1089254192409532</v>
      </c>
      <c r="P34" s="6">
        <v>0.44043478260869562</v>
      </c>
      <c r="Q34" s="6">
        <v>1.4157608695652173</v>
      </c>
      <c r="R34" s="6">
        <f>SUM(NonNurse[[#This Row],[Qualified Activities Professional Hours]],NonNurse[[#This Row],[Other Activities Professional Hours]])/NonNurse[[#This Row],[MDS Census]]</f>
        <v>3.7680935569285083E-2</v>
      </c>
      <c r="S34" s="6">
        <v>0.7015217391304347</v>
      </c>
      <c r="T34" s="6">
        <v>4.55</v>
      </c>
      <c r="U34" s="6">
        <v>0</v>
      </c>
      <c r="V34" s="6">
        <f>SUM(NonNurse[[#This Row],[Occupational Therapist Hours]],NonNurse[[#This Row],[OT Assistant Hours]],NonNurse[[#This Row],[OT Aide Hours]])/NonNurse[[#This Row],[MDS Census]]</f>
        <v>0.10660635481023831</v>
      </c>
      <c r="W34" s="6">
        <v>1.1095652173913044</v>
      </c>
      <c r="X34" s="6">
        <v>0.6543478260869563</v>
      </c>
      <c r="Y34" s="6">
        <v>0</v>
      </c>
      <c r="Z34" s="6">
        <f>SUM(NonNurse[[#This Row],[Physical Therapist (PT) Hours]],NonNurse[[#This Row],[PT Assistant Hours]],NonNurse[[#This Row],[PT Aide Hours]])/NonNurse[[#This Row],[MDS Census]]</f>
        <v>3.5807590467784638E-2</v>
      </c>
      <c r="AA34" s="6">
        <v>0</v>
      </c>
      <c r="AB34" s="6">
        <v>0</v>
      </c>
      <c r="AC34" s="6">
        <v>0</v>
      </c>
      <c r="AD34" s="6">
        <v>0</v>
      </c>
      <c r="AE34" s="6">
        <v>0</v>
      </c>
      <c r="AF34" s="6">
        <v>0</v>
      </c>
      <c r="AG34" s="6">
        <v>0</v>
      </c>
      <c r="AH34" s="1">
        <v>535048</v>
      </c>
      <c r="AI34">
        <v>8</v>
      </c>
    </row>
    <row r="35" spans="1:35" x14ac:dyDescent="0.25">
      <c r="A35" t="s">
        <v>86</v>
      </c>
      <c r="B35" t="s">
        <v>5</v>
      </c>
      <c r="C35" t="s">
        <v>120</v>
      </c>
      <c r="D35" t="s">
        <v>95</v>
      </c>
      <c r="E35" s="6">
        <v>57.543478260869563</v>
      </c>
      <c r="F35" s="6">
        <v>0</v>
      </c>
      <c r="G35" s="6">
        <v>0</v>
      </c>
      <c r="H35" s="6">
        <v>8.6956521739130432E-2</v>
      </c>
      <c r="I35" s="6">
        <v>6.5217391304347824E-2</v>
      </c>
      <c r="J35" s="6">
        <v>0.15217391304347827</v>
      </c>
      <c r="K35" s="6">
        <v>0</v>
      </c>
      <c r="L35" s="6">
        <v>0</v>
      </c>
      <c r="M35" s="6">
        <v>1.388586956521739</v>
      </c>
      <c r="N35" s="6">
        <v>0</v>
      </c>
      <c r="O35" s="6">
        <f>SUM(NonNurse[[#This Row],[Qualified Social Work Staff Hours]],NonNurse[[#This Row],[Other Social Work Staff Hours]])/NonNurse[[#This Row],[MDS Census]]</f>
        <v>2.4131091802040046E-2</v>
      </c>
      <c r="P35" s="6">
        <v>2.2989130434782608</v>
      </c>
      <c r="Q35" s="6">
        <v>4.6141304347826084</v>
      </c>
      <c r="R35" s="6">
        <f>SUM(NonNurse[[#This Row],[Qualified Activities Professional Hours]],NonNurse[[#This Row],[Other Activities Professional Hours]])/NonNurse[[#This Row],[MDS Census]]</f>
        <v>0.12013600302228938</v>
      </c>
      <c r="S35" s="6">
        <v>0</v>
      </c>
      <c r="T35" s="6">
        <v>0</v>
      </c>
      <c r="U35" s="6">
        <v>0</v>
      </c>
      <c r="V35" s="6">
        <f>SUM(NonNurse[[#This Row],[Occupational Therapist Hours]],NonNurse[[#This Row],[OT Assistant Hours]],NonNurse[[#This Row],[OT Aide Hours]])/NonNurse[[#This Row],[MDS Census]]</f>
        <v>0</v>
      </c>
      <c r="W35" s="6">
        <v>5.434782608695652E-3</v>
      </c>
      <c r="X35" s="6">
        <v>0</v>
      </c>
      <c r="Y35" s="6">
        <v>0</v>
      </c>
      <c r="Z35" s="6">
        <f>SUM(NonNurse[[#This Row],[Physical Therapist (PT) Hours]],NonNurse[[#This Row],[PT Assistant Hours]],NonNurse[[#This Row],[PT Aide Hours]])/NonNurse[[#This Row],[MDS Census]]</f>
        <v>9.4446543256516808E-5</v>
      </c>
      <c r="AA35" s="6">
        <v>0</v>
      </c>
      <c r="AB35" s="6">
        <v>0</v>
      </c>
      <c r="AC35" s="6">
        <v>0</v>
      </c>
      <c r="AD35" s="6">
        <v>5.7228260869565215</v>
      </c>
      <c r="AE35" s="6">
        <v>0</v>
      </c>
      <c r="AF35" s="6">
        <v>0</v>
      </c>
      <c r="AG35" s="6">
        <v>0.14402173913043478</v>
      </c>
      <c r="AH35" s="1">
        <v>535021</v>
      </c>
      <c r="AI35">
        <v>8</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257</v>
      </c>
      <c r="C2" s="11" t="s">
        <v>137</v>
      </c>
      <c r="D2" s="11" t="s">
        <v>256</v>
      </c>
      <c r="E2" s="12"/>
      <c r="F2" s="13" t="s">
        <v>170</v>
      </c>
      <c r="G2" s="13" t="s">
        <v>186</v>
      </c>
      <c r="H2" s="13" t="s">
        <v>143</v>
      </c>
      <c r="I2" s="13" t="s">
        <v>187</v>
      </c>
      <c r="J2" s="14" t="s">
        <v>188</v>
      </c>
      <c r="K2" s="13" t="s">
        <v>189</v>
      </c>
      <c r="L2" s="13"/>
      <c r="M2" s="13" t="s">
        <v>137</v>
      </c>
      <c r="N2" s="13" t="s">
        <v>186</v>
      </c>
      <c r="O2" s="13" t="s">
        <v>143</v>
      </c>
      <c r="P2" s="13" t="s">
        <v>187</v>
      </c>
      <c r="Q2" s="14" t="s">
        <v>188</v>
      </c>
      <c r="R2" s="13" t="s">
        <v>189</v>
      </c>
      <c r="T2" s="15" t="s">
        <v>190</v>
      </c>
      <c r="U2" s="15" t="s">
        <v>289</v>
      </c>
      <c r="V2" s="16" t="s">
        <v>191</v>
      </c>
      <c r="W2" s="16" t="s">
        <v>192</v>
      </c>
    </row>
    <row r="3" spans="2:29" ht="15" customHeight="1" x14ac:dyDescent="0.25">
      <c r="B3" s="17" t="s">
        <v>193</v>
      </c>
      <c r="C3" s="49">
        <f>AVERAGE(Nurse[MDS Census])</f>
        <v>56.444053708439888</v>
      </c>
      <c r="D3" s="18">
        <v>77.233814336253971</v>
      </c>
      <c r="E3" s="18"/>
      <c r="F3" s="15">
        <v>1</v>
      </c>
      <c r="G3" s="19">
        <v>69376.123698714116</v>
      </c>
      <c r="H3" s="20">
        <v>3.585165701050407</v>
      </c>
      <c r="I3" s="19">
        <v>5</v>
      </c>
      <c r="J3" s="21">
        <v>0.67575468162975694</v>
      </c>
      <c r="K3" s="19">
        <v>5</v>
      </c>
      <c r="M3" t="s">
        <v>37</v>
      </c>
      <c r="N3" s="19">
        <v>536.8478260869565</v>
      </c>
      <c r="O3" s="20">
        <v>6.2660022271714926</v>
      </c>
      <c r="P3" s="22">
        <v>1</v>
      </c>
      <c r="Q3" s="21">
        <v>1.8396440575015187</v>
      </c>
      <c r="R3" s="22">
        <v>1</v>
      </c>
      <c r="T3" s="23" t="s">
        <v>194</v>
      </c>
      <c r="U3" s="19">
        <f>SUM(Nurse[Total Nurse Staff Hours])</f>
        <v>6821.5722826086949</v>
      </c>
      <c r="V3" s="24" t="s">
        <v>195</v>
      </c>
      <c r="W3" s="20">
        <f>Category[[#This Row],[State Total]]/D9</f>
        <v>6.038398076604651E-3</v>
      </c>
    </row>
    <row r="4" spans="2:29" ht="15" customHeight="1" x14ac:dyDescent="0.25">
      <c r="B4" s="25" t="s">
        <v>143</v>
      </c>
      <c r="C4" s="26">
        <f>SUM(Nurse[Total Nurse Staff Hours])/SUM(Nurse[MDS Census])</f>
        <v>3.554572461018255</v>
      </c>
      <c r="D4" s="26">
        <v>3.6146323434825098</v>
      </c>
      <c r="E4" s="18"/>
      <c r="F4" s="15">
        <v>2</v>
      </c>
      <c r="G4" s="19">
        <v>128365.44534598908</v>
      </c>
      <c r="H4" s="20">
        <v>3.4549500632802785</v>
      </c>
      <c r="I4" s="19">
        <v>9</v>
      </c>
      <c r="J4" s="21">
        <v>0.64433762203163525</v>
      </c>
      <c r="K4" s="19">
        <v>6</v>
      </c>
      <c r="M4" t="s">
        <v>36</v>
      </c>
      <c r="N4" s="19">
        <v>19423.242804654012</v>
      </c>
      <c r="O4" s="20">
        <v>3.6919809269804467</v>
      </c>
      <c r="P4" s="22">
        <v>25</v>
      </c>
      <c r="Q4" s="21">
        <v>0.53868769221148449</v>
      </c>
      <c r="R4" s="22">
        <v>40</v>
      </c>
      <c r="T4" s="19" t="s">
        <v>196</v>
      </c>
      <c r="U4" s="19">
        <f>SUM(Nurse[Total Direct Care Staff Hours])</f>
        <v>6302.0505434782599</v>
      </c>
      <c r="V4" s="24">
        <f>Category[[#This Row],[State Total]]/U3</f>
        <v>0.9238413495295017</v>
      </c>
      <c r="W4" s="20">
        <f>Category[[#This Row],[State Total]]/D9</f>
        <v>5.5785218280867879E-3</v>
      </c>
    </row>
    <row r="5" spans="2:29" ht="15" customHeight="1" x14ac:dyDescent="0.25">
      <c r="B5" s="27" t="s">
        <v>197</v>
      </c>
      <c r="C5" s="28">
        <f>SUM(Nurse[Total Direct Care Staff Hours])/SUM(Nurse[MDS Census])</f>
        <v>3.2838610193875066</v>
      </c>
      <c r="D5" s="28">
        <v>3.347724410414429</v>
      </c>
      <c r="E5" s="29"/>
      <c r="F5" s="15">
        <v>3</v>
      </c>
      <c r="G5" s="19">
        <v>124443.71892222908</v>
      </c>
      <c r="H5" s="20">
        <v>3.5696801497282227</v>
      </c>
      <c r="I5" s="19">
        <v>6</v>
      </c>
      <c r="J5" s="21">
        <v>0.67837118001727315</v>
      </c>
      <c r="K5" s="19">
        <v>4</v>
      </c>
      <c r="M5" t="s">
        <v>39</v>
      </c>
      <c r="N5" s="19">
        <v>14765.612676056329</v>
      </c>
      <c r="O5" s="20">
        <v>3.8700512739470958</v>
      </c>
      <c r="P5" s="22">
        <v>18</v>
      </c>
      <c r="Q5" s="21">
        <v>0.36267289415247567</v>
      </c>
      <c r="R5" s="22">
        <v>48</v>
      </c>
      <c r="T5" s="23" t="s">
        <v>198</v>
      </c>
      <c r="U5" s="19">
        <f>SUM(Nurse[Total RN Hours (w/ Admin, DON)])</f>
        <v>1616.3389130434784</v>
      </c>
      <c r="V5" s="24">
        <f>Category[[#This Row],[State Total]]/U3</f>
        <v>0.23694521527892698</v>
      </c>
      <c r="W5" s="20">
        <f>Category[[#This Row],[State Total]]/D9</f>
        <v>1.4307695322009475E-3</v>
      </c>
      <c r="X5" s="30"/>
      <c r="Y5" s="30"/>
      <c r="AB5" s="30"/>
      <c r="AC5" s="30"/>
    </row>
    <row r="6" spans="2:29" ht="15" customHeight="1" x14ac:dyDescent="0.25">
      <c r="B6" s="31" t="s">
        <v>145</v>
      </c>
      <c r="C6" s="28">
        <f>SUM(Nurse[Total RN Hours (w/ Admin, DON)])/SUM(Nurse[MDS Census])</f>
        <v>0.84223893700051566</v>
      </c>
      <c r="D6" s="28">
        <v>0.60780873997534479</v>
      </c>
      <c r="E6"/>
      <c r="F6" s="15">
        <v>4</v>
      </c>
      <c r="G6" s="19">
        <v>216891.50627679119</v>
      </c>
      <c r="H6" s="20">
        <v>3.71816551616583</v>
      </c>
      <c r="I6" s="19">
        <v>4</v>
      </c>
      <c r="J6" s="21">
        <v>0.5592343612490972</v>
      </c>
      <c r="K6" s="19">
        <v>9</v>
      </c>
      <c r="M6" t="s">
        <v>38</v>
      </c>
      <c r="N6" s="19">
        <v>10619.366350275568</v>
      </c>
      <c r="O6" s="20">
        <v>3.9203935832782837</v>
      </c>
      <c r="P6" s="22">
        <v>14</v>
      </c>
      <c r="Q6" s="21">
        <v>0.6428263273804441</v>
      </c>
      <c r="R6" s="22">
        <v>30</v>
      </c>
      <c r="T6" s="32" t="s">
        <v>199</v>
      </c>
      <c r="U6" s="19">
        <f>SUM(Nurse[RN Hours (excl. Admin, DON)])</f>
        <v>1192.5715217391303</v>
      </c>
      <c r="V6" s="24">
        <f>Category[[#This Row],[State Total]]/U3</f>
        <v>0.1748235556749197</v>
      </c>
      <c r="W6" s="20">
        <f>Category[[#This Row],[State Total]]/D9</f>
        <v>1.0556542223326213E-3</v>
      </c>
      <c r="X6" s="30"/>
      <c r="Y6" s="30"/>
      <c r="AB6" s="30"/>
      <c r="AC6" s="30"/>
    </row>
    <row r="7" spans="2:29" ht="15" customHeight="1" thickBot="1" x14ac:dyDescent="0.3">
      <c r="B7" s="33" t="s">
        <v>200</v>
      </c>
      <c r="C7" s="28">
        <f>SUM(Nurse[RN Hours (excl. Admin, DON)])/SUM(Nurse[MDS Census])</f>
        <v>0.62142299653936117</v>
      </c>
      <c r="D7" s="28">
        <v>0.41441568490090208</v>
      </c>
      <c r="E7"/>
      <c r="F7" s="15">
        <v>5</v>
      </c>
      <c r="G7" s="19">
        <v>218161.62905695051</v>
      </c>
      <c r="H7" s="20">
        <v>3.471756650011959</v>
      </c>
      <c r="I7" s="19">
        <v>8</v>
      </c>
      <c r="J7" s="21">
        <v>0.68815139377795254</v>
      </c>
      <c r="K7" s="19">
        <v>3</v>
      </c>
      <c r="M7" t="s">
        <v>40</v>
      </c>
      <c r="N7" s="19">
        <v>90304.505664421289</v>
      </c>
      <c r="O7" s="20">
        <v>4.0950436576657667</v>
      </c>
      <c r="P7" s="22">
        <v>8</v>
      </c>
      <c r="Q7" s="21">
        <v>0.53846761894166961</v>
      </c>
      <c r="R7" s="22">
        <v>41</v>
      </c>
      <c r="T7" s="32" t="s">
        <v>201</v>
      </c>
      <c r="U7" s="19">
        <f>SUM(Nurse[RN Admin Hours])</f>
        <v>275.97586956521741</v>
      </c>
      <c r="V7" s="24">
        <f>Category[[#This Row],[State Total]]/U3</f>
        <v>4.0456343219994313E-2</v>
      </c>
      <c r="W7" s="20">
        <f>Category[[#This Row],[State Total]]/D9</f>
        <v>2.4429150508607127E-4</v>
      </c>
      <c r="X7" s="30"/>
      <c r="Y7" s="30"/>
      <c r="Z7" s="30"/>
      <c r="AA7" s="30"/>
      <c r="AB7" s="30"/>
      <c r="AC7" s="30"/>
    </row>
    <row r="8" spans="2:29" ht="15" customHeight="1" thickTop="1" x14ac:dyDescent="0.25">
      <c r="B8" s="34" t="s">
        <v>202</v>
      </c>
      <c r="C8" s="35">
        <f>COUNTA(Nurse[Provider])</f>
        <v>34</v>
      </c>
      <c r="D8" s="35">
        <v>14627</v>
      </c>
      <c r="F8" s="15">
        <v>6</v>
      </c>
      <c r="G8" s="19">
        <v>133738.05679730567</v>
      </c>
      <c r="H8" s="20">
        <v>3.4421626203964988</v>
      </c>
      <c r="I8" s="19">
        <v>10</v>
      </c>
      <c r="J8" s="21">
        <v>0.34690920997212554</v>
      </c>
      <c r="K8" s="19">
        <v>10</v>
      </c>
      <c r="M8" t="s">
        <v>41</v>
      </c>
      <c r="N8" s="19">
        <v>13996.251684017152</v>
      </c>
      <c r="O8" s="20">
        <v>3.5742923169789274</v>
      </c>
      <c r="P8" s="22">
        <v>34</v>
      </c>
      <c r="Q8" s="21">
        <v>0.85380187117283868</v>
      </c>
      <c r="R8" s="22">
        <v>11</v>
      </c>
      <c r="T8" s="32" t="s">
        <v>203</v>
      </c>
      <c r="U8" s="19">
        <f>SUM(Nurse[RN DON Hours])</f>
        <v>147.79152173913045</v>
      </c>
      <c r="V8" s="24">
        <f>Category[[#This Row],[State Total]]/U3</f>
        <v>2.1665316384012902E-2</v>
      </c>
      <c r="W8" s="20">
        <f>Category[[#This Row],[State Total]]/D9</f>
        <v>1.3082380478225474E-4</v>
      </c>
      <c r="X8" s="30"/>
      <c r="Y8" s="30"/>
      <c r="Z8" s="30"/>
      <c r="AA8" s="30"/>
      <c r="AB8" s="30"/>
      <c r="AC8" s="30"/>
    </row>
    <row r="9" spans="2:29" ht="15" customHeight="1" x14ac:dyDescent="0.25">
      <c r="B9" s="34" t="s">
        <v>204</v>
      </c>
      <c r="C9" s="35">
        <f>SUM(Nurse[MDS Census])</f>
        <v>1919.0978260869563</v>
      </c>
      <c r="D9" s="35">
        <v>1129699.0022963868</v>
      </c>
      <c r="F9" s="15">
        <v>7</v>
      </c>
      <c r="G9" s="19">
        <v>73847.771586037998</v>
      </c>
      <c r="H9" s="20">
        <v>3.4771723639610803</v>
      </c>
      <c r="I9" s="19">
        <v>7</v>
      </c>
      <c r="J9" s="21">
        <v>0.57887406787921447</v>
      </c>
      <c r="K9" s="19">
        <v>8</v>
      </c>
      <c r="M9" t="s">
        <v>42</v>
      </c>
      <c r="N9" s="19">
        <v>18800.971524800971</v>
      </c>
      <c r="O9" s="20">
        <v>3.379841237553149</v>
      </c>
      <c r="P9" s="22">
        <v>47</v>
      </c>
      <c r="Q9" s="21">
        <v>0.62562655856161031</v>
      </c>
      <c r="R9" s="22">
        <v>35</v>
      </c>
      <c r="T9" s="23" t="s">
        <v>205</v>
      </c>
      <c r="U9" s="19">
        <f>SUM(Nurse[Total LPN Hours (w/ Admin)])</f>
        <v>1112.4833695652176</v>
      </c>
      <c r="V9" s="24">
        <f>Category[[#This Row],[State Total]]/U3</f>
        <v>0.16308313149469164</v>
      </c>
      <c r="W9" s="20">
        <f>Category[[#This Row],[State Total]]/D9</f>
        <v>9.8476086754420932E-4</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44</v>
      </c>
      <c r="N10" s="19">
        <v>2001.0333741579916</v>
      </c>
      <c r="O10" s="20">
        <v>3.9151059449534258</v>
      </c>
      <c r="P10" s="22">
        <v>15</v>
      </c>
      <c r="Q10" s="21">
        <v>1.0911259376852895</v>
      </c>
      <c r="R10" s="22">
        <v>3</v>
      </c>
      <c r="T10" s="32" t="s">
        <v>206</v>
      </c>
      <c r="U10" s="19">
        <f>SUM(Nurse[LPN Hours (excl. Admin)])</f>
        <v>1016.7290217391305</v>
      </c>
      <c r="V10" s="24">
        <f>Category[[#This Row],[State Total]]/U3</f>
        <v>0.14904614062820054</v>
      </c>
      <c r="W10" s="20">
        <f>Category[[#This Row],[State Total]]/D9</f>
        <v>8.9999992889467251E-4</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43</v>
      </c>
      <c r="N11" s="19">
        <v>3447.8586956521731</v>
      </c>
      <c r="O11" s="20">
        <v>3.9688255155216066</v>
      </c>
      <c r="P11" s="22">
        <v>11</v>
      </c>
      <c r="Q11" s="21">
        <v>0.94962364794784426</v>
      </c>
      <c r="R11" s="22">
        <v>8</v>
      </c>
      <c r="T11" s="32" t="s">
        <v>207</v>
      </c>
      <c r="U11" s="19">
        <f>SUM(Nurse[LPN Admin Hours])</f>
        <v>95.75434782608697</v>
      </c>
      <c r="V11" s="24">
        <f>Category[[#This Row],[State Total]]/U3</f>
        <v>1.4036990866491081E-2</v>
      </c>
      <c r="W11" s="20">
        <f>Category[[#This Row],[State Total]]/D9</f>
        <v>8.4760938649536795E-5</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45</v>
      </c>
      <c r="N12" s="19">
        <v>66629.00734843839</v>
      </c>
      <c r="O12" s="20">
        <v>4.0461510158814251</v>
      </c>
      <c r="P12" s="22">
        <v>10</v>
      </c>
      <c r="Q12" s="21">
        <v>0.65170667436305396</v>
      </c>
      <c r="R12" s="22">
        <v>29</v>
      </c>
      <c r="T12" s="23" t="s">
        <v>208</v>
      </c>
      <c r="U12" s="19">
        <f>SUM(Nurse[Total CNA, NA TR, Med Aide/Tech Hours])</f>
        <v>4092.7499999999991</v>
      </c>
      <c r="V12" s="24">
        <f>Category[[#This Row],[State Total]]/U3</f>
        <v>0.59997165322638146</v>
      </c>
      <c r="W12" s="20">
        <f>Category[[#This Row],[State Total]]/D9</f>
        <v>3.6228676768594943E-3</v>
      </c>
      <c r="X12" s="30"/>
      <c r="Y12" s="30"/>
      <c r="Z12" s="30"/>
      <c r="AA12" s="30"/>
      <c r="AB12" s="30"/>
      <c r="AC12" s="30"/>
    </row>
    <row r="13" spans="2:29" ht="15" customHeight="1" x14ac:dyDescent="0.25">
      <c r="I13" s="19"/>
      <c r="J13" s="19"/>
      <c r="K13" s="19"/>
      <c r="M13" t="s">
        <v>46</v>
      </c>
      <c r="N13" s="19">
        <v>27047.194427434184</v>
      </c>
      <c r="O13" s="20">
        <v>3.3334159425604026</v>
      </c>
      <c r="P13" s="22">
        <v>48</v>
      </c>
      <c r="Q13" s="21">
        <v>0.4036688437032282</v>
      </c>
      <c r="R13" s="22">
        <v>46</v>
      </c>
      <c r="T13" s="32" t="s">
        <v>209</v>
      </c>
      <c r="U13" s="19">
        <f>SUM(Nurse[CNA Hours])</f>
        <v>3638.4716304347821</v>
      </c>
      <c r="V13" s="24">
        <f>Category[[#This Row],[State Total]]/U3</f>
        <v>0.5333772742848315</v>
      </c>
      <c r="W13" s="20">
        <f>Category[[#This Row],[State Total]]/D9</f>
        <v>3.2207443071461581E-3</v>
      </c>
      <c r="X13" s="30"/>
      <c r="Y13" s="30"/>
      <c r="Z13" s="30"/>
      <c r="AA13" s="30"/>
      <c r="AB13" s="30"/>
      <c r="AC13" s="30"/>
    </row>
    <row r="14" spans="2:29" ht="15" customHeight="1" x14ac:dyDescent="0.25">
      <c r="G14" s="20"/>
      <c r="I14" s="19"/>
      <c r="J14" s="19"/>
      <c r="K14" s="19"/>
      <c r="M14" t="s">
        <v>47</v>
      </c>
      <c r="N14" s="19">
        <v>3263.663043478261</v>
      </c>
      <c r="O14" s="20">
        <v>4.4084708100060954</v>
      </c>
      <c r="P14" s="22">
        <v>4</v>
      </c>
      <c r="Q14" s="21">
        <v>1.4454388074216427</v>
      </c>
      <c r="R14" s="22">
        <v>2</v>
      </c>
      <c r="T14" s="32" t="s">
        <v>210</v>
      </c>
      <c r="U14" s="19">
        <f>SUM(Nurse[NA TR Hours])</f>
        <v>258.83152173913044</v>
      </c>
      <c r="V14" s="24">
        <f>Category[[#This Row],[State Total]]/U3</f>
        <v>3.794308863354131E-2</v>
      </c>
      <c r="W14" s="20">
        <f>Category[[#This Row],[State Total]]/D9</f>
        <v>2.2911547342521565E-4</v>
      </c>
    </row>
    <row r="15" spans="2:29" ht="15" customHeight="1" x14ac:dyDescent="0.25">
      <c r="I15" s="19"/>
      <c r="J15" s="19"/>
      <c r="K15" s="19"/>
      <c r="M15" t="s">
        <v>51</v>
      </c>
      <c r="N15" s="19">
        <v>19016.558481322707</v>
      </c>
      <c r="O15" s="20">
        <v>3.6135143049020404</v>
      </c>
      <c r="P15" s="22">
        <v>31</v>
      </c>
      <c r="Q15" s="21">
        <v>0.70210559181671839</v>
      </c>
      <c r="R15" s="22">
        <v>21</v>
      </c>
      <c r="T15" s="36" t="s">
        <v>211</v>
      </c>
      <c r="U15" s="37">
        <f>SUM(Nurse[Med Aide/Tech Hours])</f>
        <v>195.44684782608695</v>
      </c>
      <c r="V15" s="24">
        <f>Category[[#This Row],[State Total]]/U3</f>
        <v>2.8651290308008653E-2</v>
      </c>
      <c r="W15" s="20">
        <f>Category[[#This Row],[State Total]]/D9</f>
        <v>1.730078962881209E-4</v>
      </c>
    </row>
    <row r="16" spans="2:29" ht="15" customHeight="1" x14ac:dyDescent="0.25">
      <c r="I16" s="19"/>
      <c r="J16" s="19"/>
      <c r="K16" s="19"/>
      <c r="M16" t="s">
        <v>48</v>
      </c>
      <c r="N16" s="19">
        <v>3575.7164727495401</v>
      </c>
      <c r="O16" s="20">
        <v>4.1596000463252762</v>
      </c>
      <c r="P16" s="22">
        <v>7</v>
      </c>
      <c r="Q16" s="21">
        <v>0.89615304423849729</v>
      </c>
      <c r="R16" s="22">
        <v>9</v>
      </c>
    </row>
    <row r="17" spans="9:23" ht="15" customHeight="1" x14ac:dyDescent="0.25">
      <c r="I17" s="19"/>
      <c r="J17" s="19"/>
      <c r="K17" s="19"/>
      <c r="M17" t="s">
        <v>49</v>
      </c>
      <c r="N17" s="19">
        <v>55939.917483159865</v>
      </c>
      <c r="O17" s="20">
        <v>2.9656991045590826</v>
      </c>
      <c r="P17" s="22">
        <v>51</v>
      </c>
      <c r="Q17" s="21">
        <v>0.65815085334220447</v>
      </c>
      <c r="R17" s="22">
        <v>28</v>
      </c>
    </row>
    <row r="18" spans="9:23" ht="15" customHeight="1" x14ac:dyDescent="0.25">
      <c r="I18" s="19"/>
      <c r="J18" s="19"/>
      <c r="K18" s="19"/>
      <c r="M18" t="s">
        <v>50</v>
      </c>
      <c r="N18" s="19">
        <v>34295.675137783197</v>
      </c>
      <c r="O18" s="20">
        <v>3.4285543140358197</v>
      </c>
      <c r="P18" s="22">
        <v>43</v>
      </c>
      <c r="Q18" s="21">
        <v>0.57097472562080043</v>
      </c>
      <c r="R18" s="22">
        <v>37</v>
      </c>
      <c r="T18" s="15" t="s">
        <v>212</v>
      </c>
      <c r="U18" s="15" t="s">
        <v>289</v>
      </c>
    </row>
    <row r="19" spans="9:23" ht="15" customHeight="1" x14ac:dyDescent="0.25">
      <c r="M19" t="s">
        <v>52</v>
      </c>
      <c r="N19" s="19">
        <v>14478.901255358249</v>
      </c>
      <c r="O19" s="20">
        <v>3.8209594408139687</v>
      </c>
      <c r="P19" s="22">
        <v>20</v>
      </c>
      <c r="Q19" s="21">
        <v>0.68653707149505028</v>
      </c>
      <c r="R19" s="22">
        <v>26</v>
      </c>
      <c r="T19" s="15" t="s">
        <v>213</v>
      </c>
      <c r="U19" s="19">
        <f>SUM(Nurse[RN Hours Contract (excl. Admin, DON)])</f>
        <v>55.130760869565208</v>
      </c>
    </row>
    <row r="20" spans="9:23" ht="15" customHeight="1" x14ac:dyDescent="0.25">
      <c r="M20" t="s">
        <v>53</v>
      </c>
      <c r="N20" s="19">
        <v>20179.736834047766</v>
      </c>
      <c r="O20" s="20">
        <v>3.6234626550899827</v>
      </c>
      <c r="P20" s="22">
        <v>30</v>
      </c>
      <c r="Q20" s="21">
        <v>0.63141179459022878</v>
      </c>
      <c r="R20" s="22">
        <v>33</v>
      </c>
      <c r="T20" s="15" t="s">
        <v>214</v>
      </c>
      <c r="U20" s="19">
        <f>SUM(Nurse[RN Admin Hours Contract])</f>
        <v>3.7581521739130439</v>
      </c>
      <c r="W20" s="19"/>
    </row>
    <row r="21" spans="9:23" ht="15" customHeight="1" x14ac:dyDescent="0.25">
      <c r="M21" t="s">
        <v>54</v>
      </c>
      <c r="N21" s="19">
        <v>21713.855174525426</v>
      </c>
      <c r="O21" s="20">
        <v>3.4276349481314496</v>
      </c>
      <c r="P21" s="22">
        <v>44</v>
      </c>
      <c r="Q21" s="21">
        <v>0.22995066355388311</v>
      </c>
      <c r="R21" s="22">
        <v>51</v>
      </c>
      <c r="T21" s="15" t="s">
        <v>215</v>
      </c>
      <c r="U21" s="19">
        <f>SUM(Nurse[RN DON Hours Contract])</f>
        <v>0</v>
      </c>
    </row>
    <row r="22" spans="9:23" ht="15" customHeight="1" x14ac:dyDescent="0.25">
      <c r="M22" t="s">
        <v>57</v>
      </c>
      <c r="N22" s="19">
        <v>31609.482088181256</v>
      </c>
      <c r="O22" s="20">
        <v>3.5766830777603746</v>
      </c>
      <c r="P22" s="22">
        <v>33</v>
      </c>
      <c r="Q22" s="21">
        <v>0.63151705366882682</v>
      </c>
      <c r="R22" s="22">
        <v>32</v>
      </c>
      <c r="T22" s="15" t="s">
        <v>216</v>
      </c>
      <c r="U22" s="19">
        <f>SUM(Nurse[LPN Hours Contract (excl. Admin)])</f>
        <v>125.28021739130435</v>
      </c>
    </row>
    <row r="23" spans="9:23" ht="15" customHeight="1" x14ac:dyDescent="0.25">
      <c r="M23" t="s">
        <v>56</v>
      </c>
      <c r="N23" s="19">
        <v>21067.939375382732</v>
      </c>
      <c r="O23" s="20">
        <v>3.702235346411582</v>
      </c>
      <c r="P23" s="22">
        <v>24</v>
      </c>
      <c r="Q23" s="21">
        <v>0.76651287635763865</v>
      </c>
      <c r="R23" s="22">
        <v>16</v>
      </c>
      <c r="T23" s="15" t="s">
        <v>217</v>
      </c>
      <c r="U23" s="19">
        <f>SUM(Nurse[LPN Admin Hours Contract])</f>
        <v>0</v>
      </c>
    </row>
    <row r="24" spans="9:23" ht="15" customHeight="1" x14ac:dyDescent="0.25">
      <c r="M24" t="s">
        <v>55</v>
      </c>
      <c r="N24" s="19">
        <v>4706.4853031230869</v>
      </c>
      <c r="O24" s="20">
        <v>4.2908077351670615</v>
      </c>
      <c r="P24" s="22">
        <v>5</v>
      </c>
      <c r="Q24" s="21">
        <v>1.0535412211824036</v>
      </c>
      <c r="R24" s="22">
        <v>6</v>
      </c>
      <c r="T24" s="15" t="s">
        <v>218</v>
      </c>
      <c r="U24" s="19">
        <f>SUM(Nurse[CNA Hours Contract])</f>
        <v>250.64891304347822</v>
      </c>
    </row>
    <row r="25" spans="9:23" ht="15" customHeight="1" x14ac:dyDescent="0.25">
      <c r="M25" t="s">
        <v>58</v>
      </c>
      <c r="N25" s="19">
        <v>29784.779087568884</v>
      </c>
      <c r="O25" s="20">
        <v>3.8152594065353851</v>
      </c>
      <c r="P25" s="22">
        <v>21</v>
      </c>
      <c r="Q25" s="21">
        <v>0.72680523692894061</v>
      </c>
      <c r="R25" s="22">
        <v>19</v>
      </c>
      <c r="T25" s="15" t="s">
        <v>219</v>
      </c>
      <c r="U25" s="19">
        <f>SUM(Nurse[NA TR Hours Contract])</f>
        <v>0</v>
      </c>
    </row>
    <row r="26" spans="9:23" ht="15" customHeight="1" x14ac:dyDescent="0.25">
      <c r="M26" t="s">
        <v>59</v>
      </c>
      <c r="N26" s="19">
        <v>18654.419320269433</v>
      </c>
      <c r="O26" s="20">
        <v>4.1827830651924156</v>
      </c>
      <c r="P26" s="22">
        <v>6</v>
      </c>
      <c r="Q26" s="21">
        <v>1.0685266044542867</v>
      </c>
      <c r="R26" s="22">
        <v>5</v>
      </c>
      <c r="T26" s="15" t="s">
        <v>220</v>
      </c>
      <c r="U26" s="19">
        <f>SUM(Nurse[Med Aide/Tech Hours Contract])</f>
        <v>0</v>
      </c>
    </row>
    <row r="27" spans="9:23" ht="15" customHeight="1" x14ac:dyDescent="0.25">
      <c r="M27" t="s">
        <v>61</v>
      </c>
      <c r="N27" s="19">
        <v>30915.301745254106</v>
      </c>
      <c r="O27" s="20">
        <v>3.0868578483482887</v>
      </c>
      <c r="P27" s="22">
        <v>50</v>
      </c>
      <c r="Q27" s="21">
        <v>0.40359827435993229</v>
      </c>
      <c r="R27" s="22">
        <v>47</v>
      </c>
      <c r="T27" s="15" t="s">
        <v>138</v>
      </c>
      <c r="U27" s="19">
        <f>SUM(Nurse[Total Contract Hours])</f>
        <v>434.81804347826085</v>
      </c>
    </row>
    <row r="28" spans="9:23" ht="15" customHeight="1" x14ac:dyDescent="0.25">
      <c r="M28" t="s">
        <v>60</v>
      </c>
      <c r="N28" s="19">
        <v>13613.024341702383</v>
      </c>
      <c r="O28" s="20">
        <v>3.8706506835477068</v>
      </c>
      <c r="P28" s="22">
        <v>17</v>
      </c>
      <c r="Q28" s="21">
        <v>0.54461092917222786</v>
      </c>
      <c r="R28" s="22">
        <v>39</v>
      </c>
      <c r="T28" s="15" t="s">
        <v>221</v>
      </c>
      <c r="U28" s="19">
        <f>SUM(Nurse[Total Nurse Staff Hours])</f>
        <v>6821.5722826086949</v>
      </c>
    </row>
    <row r="29" spans="9:23" ht="15" customHeight="1" x14ac:dyDescent="0.25">
      <c r="M29" t="s">
        <v>62</v>
      </c>
      <c r="N29" s="19">
        <v>3142.4673913043484</v>
      </c>
      <c r="O29" s="20">
        <v>3.5161153137073806</v>
      </c>
      <c r="P29" s="22">
        <v>39</v>
      </c>
      <c r="Q29" s="21">
        <v>0.79674798603977071</v>
      </c>
      <c r="R29" s="22">
        <v>15</v>
      </c>
      <c r="T29" s="15" t="s">
        <v>222</v>
      </c>
      <c r="U29" s="38">
        <f>U27/U28</f>
        <v>6.3741616369998852E-2</v>
      </c>
    </row>
    <row r="30" spans="9:23" ht="15" customHeight="1" x14ac:dyDescent="0.25">
      <c r="M30" t="s">
        <v>69</v>
      </c>
      <c r="N30" s="19">
        <v>31397.817207593369</v>
      </c>
      <c r="O30" s="20">
        <v>3.4417155121175713</v>
      </c>
      <c r="P30" s="22">
        <v>42</v>
      </c>
      <c r="Q30" s="21">
        <v>0.50629516352831194</v>
      </c>
      <c r="R30" s="22">
        <v>45</v>
      </c>
    </row>
    <row r="31" spans="9:23" ht="15" customHeight="1" x14ac:dyDescent="0.25">
      <c r="M31" t="s">
        <v>70</v>
      </c>
      <c r="N31" s="19">
        <v>4392.4673913043471</v>
      </c>
      <c r="O31" s="20">
        <v>4.4756414019059303</v>
      </c>
      <c r="P31" s="22">
        <v>3</v>
      </c>
      <c r="Q31" s="21">
        <v>0.83480991420589112</v>
      </c>
      <c r="R31" s="22">
        <v>13</v>
      </c>
      <c r="U31" s="19"/>
    </row>
    <row r="32" spans="9:23" ht="15" customHeight="1" x14ac:dyDescent="0.25">
      <c r="M32" t="s">
        <v>63</v>
      </c>
      <c r="N32" s="19">
        <v>9437.0101041028774</v>
      </c>
      <c r="O32" s="20">
        <v>3.9536238400260872</v>
      </c>
      <c r="P32" s="22">
        <v>12</v>
      </c>
      <c r="Q32" s="21">
        <v>0.73956294588721605</v>
      </c>
      <c r="R32" s="22">
        <v>18</v>
      </c>
    </row>
    <row r="33" spans="13:23" ht="15" customHeight="1" x14ac:dyDescent="0.25">
      <c r="M33" t="s">
        <v>65</v>
      </c>
      <c r="N33" s="19">
        <v>5478.8913043478278</v>
      </c>
      <c r="O33" s="20">
        <v>3.6689014954628241</v>
      </c>
      <c r="P33" s="22">
        <v>26</v>
      </c>
      <c r="Q33" s="21">
        <v>0.69069482083411027</v>
      </c>
      <c r="R33" s="22">
        <v>25</v>
      </c>
      <c r="T33" s="15" t="s">
        <v>190</v>
      </c>
      <c r="U33" s="16" t="s">
        <v>192</v>
      </c>
    </row>
    <row r="34" spans="13:23" ht="15" customHeight="1" x14ac:dyDescent="0.25">
      <c r="M34" t="s">
        <v>66</v>
      </c>
      <c r="N34" s="19">
        <v>37141.731475811372</v>
      </c>
      <c r="O34" s="20">
        <v>3.6107114278034693</v>
      </c>
      <c r="P34" s="22">
        <v>32</v>
      </c>
      <c r="Q34" s="21">
        <v>0.6783616567987637</v>
      </c>
      <c r="R34" s="22">
        <v>27</v>
      </c>
      <c r="T34" s="23" t="s">
        <v>223</v>
      </c>
      <c r="U34" s="20">
        <v>3.7466213862576487</v>
      </c>
    </row>
    <row r="35" spans="13:23" ht="15" customHeight="1" x14ac:dyDescent="0.25">
      <c r="M35" t="s">
        <v>67</v>
      </c>
      <c r="N35" s="19">
        <v>4791.5774647887329</v>
      </c>
      <c r="O35" s="20">
        <v>3.478749758455526</v>
      </c>
      <c r="P35" s="22">
        <v>41</v>
      </c>
      <c r="Q35" s="21">
        <v>0.63604079500848976</v>
      </c>
      <c r="R35" s="22">
        <v>31</v>
      </c>
      <c r="T35" s="19" t="s">
        <v>224</v>
      </c>
      <c r="U35" s="28">
        <f>SUM(Nurse[Total RN Hours (w/ Admin, DON)])/SUM(Nurse[MDS Census])</f>
        <v>0.84223893700051566</v>
      </c>
    </row>
    <row r="36" spans="13:23" ht="15" customHeight="1" x14ac:dyDescent="0.25">
      <c r="M36" t="s">
        <v>64</v>
      </c>
      <c r="N36" s="19">
        <v>5145.2409675443978</v>
      </c>
      <c r="O36" s="20">
        <v>3.8413014005831938</v>
      </c>
      <c r="P36" s="22">
        <v>19</v>
      </c>
      <c r="Q36" s="21">
        <v>0.71644517490315163</v>
      </c>
      <c r="R36" s="22">
        <v>20</v>
      </c>
      <c r="T36" s="19" t="s">
        <v>225</v>
      </c>
      <c r="U36" s="28">
        <f>SUM(Nurse[RN Hours (excl. Admin, DON)])/SUM(Nurse[MDS Census])</f>
        <v>0.62142299653936117</v>
      </c>
    </row>
    <row r="37" spans="13:23" ht="15" customHeight="1" x14ac:dyDescent="0.25">
      <c r="M37" t="s">
        <v>68</v>
      </c>
      <c r="N37" s="19">
        <v>91093.670391916734</v>
      </c>
      <c r="O37" s="20">
        <v>3.3920817889897901</v>
      </c>
      <c r="P37" s="22">
        <v>46</v>
      </c>
      <c r="Q37" s="21">
        <v>0.62838777517583722</v>
      </c>
      <c r="R37" s="22">
        <v>34</v>
      </c>
      <c r="T37" s="19" t="s">
        <v>226</v>
      </c>
      <c r="U37" s="28">
        <f>SUM(Nurse[Total CNA, NA TR, Med Aide/Tech Hours])/SUM(Nurse[MDS Census])</f>
        <v>2.1326427159500896</v>
      </c>
      <c r="W37" s="20"/>
    </row>
    <row r="38" spans="13:23" ht="15" customHeight="1" x14ac:dyDescent="0.25">
      <c r="M38" t="s">
        <v>71</v>
      </c>
      <c r="N38" s="19">
        <v>62098.361298224219</v>
      </c>
      <c r="O38" s="20">
        <v>3.4827578464943199</v>
      </c>
      <c r="P38" s="22">
        <v>40</v>
      </c>
      <c r="Q38" s="21">
        <v>0.57093758118305848</v>
      </c>
      <c r="R38" s="22">
        <v>38</v>
      </c>
    </row>
    <row r="39" spans="13:23" ht="15" customHeight="1" x14ac:dyDescent="0.25">
      <c r="M39" t="s">
        <v>72</v>
      </c>
      <c r="N39" s="19">
        <v>15314.761022657687</v>
      </c>
      <c r="O39" s="20">
        <v>3.7048972593561507</v>
      </c>
      <c r="P39" s="22">
        <v>23</v>
      </c>
      <c r="Q39" s="21">
        <v>0.34739869296478082</v>
      </c>
      <c r="R39" s="22">
        <v>50</v>
      </c>
    </row>
    <row r="40" spans="13:23" ht="15" customHeight="1" x14ac:dyDescent="0.25">
      <c r="M40" t="s">
        <v>73</v>
      </c>
      <c r="N40" s="19">
        <v>6050.0549601959565</v>
      </c>
      <c r="O40" s="20">
        <v>4.6872022066674388</v>
      </c>
      <c r="P40" s="22">
        <v>2</v>
      </c>
      <c r="Q40" s="21">
        <v>0.69411304457690826</v>
      </c>
      <c r="R40" s="22">
        <v>24</v>
      </c>
    </row>
    <row r="41" spans="13:23" ht="15" customHeight="1" x14ac:dyDescent="0.25">
      <c r="M41" t="s">
        <v>74</v>
      </c>
      <c r="N41" s="19">
        <v>63705.130128597702</v>
      </c>
      <c r="O41" s="20">
        <v>3.5464409930734</v>
      </c>
      <c r="P41" s="22">
        <v>36</v>
      </c>
      <c r="Q41" s="21">
        <v>0.69528611620089797</v>
      </c>
      <c r="R41" s="22">
        <v>23</v>
      </c>
    </row>
    <row r="42" spans="13:23" ht="15" customHeight="1" x14ac:dyDescent="0.25">
      <c r="M42" t="s">
        <v>75</v>
      </c>
      <c r="N42" s="19">
        <v>6548.130434782609</v>
      </c>
      <c r="O42" s="20">
        <v>3.5264193563380197</v>
      </c>
      <c r="P42" s="22">
        <v>38</v>
      </c>
      <c r="Q42" s="21">
        <v>0.74178549137822269</v>
      </c>
      <c r="R42" s="22">
        <v>17</v>
      </c>
    </row>
    <row r="43" spans="13:23" ht="15" customHeight="1" x14ac:dyDescent="0.25">
      <c r="M43" t="s">
        <v>76</v>
      </c>
      <c r="N43" s="19">
        <v>15013.476117575008</v>
      </c>
      <c r="O43" s="20">
        <v>3.6477515116904691</v>
      </c>
      <c r="P43" s="22">
        <v>28</v>
      </c>
      <c r="Q43" s="21">
        <v>0.53383004079229701</v>
      </c>
      <c r="R43" s="22">
        <v>42</v>
      </c>
    </row>
    <row r="44" spans="13:23" ht="15" customHeight="1" x14ac:dyDescent="0.25">
      <c r="M44" t="s">
        <v>77</v>
      </c>
      <c r="N44" s="19">
        <v>4556.4399877526012</v>
      </c>
      <c r="O44" s="20">
        <v>3.5445452329438498</v>
      </c>
      <c r="P44" s="22">
        <v>37</v>
      </c>
      <c r="Q44" s="21">
        <v>0.83146373211324598</v>
      </c>
      <c r="R44" s="22">
        <v>14</v>
      </c>
    </row>
    <row r="45" spans="13:23" ht="15" customHeight="1" x14ac:dyDescent="0.25">
      <c r="M45" t="s">
        <v>78</v>
      </c>
      <c r="N45" s="19">
        <v>23588.007195346021</v>
      </c>
      <c r="O45" s="20">
        <v>3.6602554979328654</v>
      </c>
      <c r="P45" s="22">
        <v>27</v>
      </c>
      <c r="Q45" s="21">
        <v>0.52665362034272378</v>
      </c>
      <c r="R45" s="22">
        <v>43</v>
      </c>
    </row>
    <row r="46" spans="13:23" ht="15" customHeight="1" x14ac:dyDescent="0.25">
      <c r="M46" t="s">
        <v>79</v>
      </c>
      <c r="N46" s="19">
        <v>77152.250459277362</v>
      </c>
      <c r="O46" s="20">
        <v>3.3099355679287084</v>
      </c>
      <c r="P46" s="22">
        <v>49</v>
      </c>
      <c r="Q46" s="21">
        <v>0.35875549800231565</v>
      </c>
      <c r="R46" s="22">
        <v>49</v>
      </c>
    </row>
    <row r="47" spans="13:23" ht="15" customHeight="1" x14ac:dyDescent="0.25">
      <c r="M47" t="s">
        <v>80</v>
      </c>
      <c r="N47" s="19">
        <v>5291.7033067973089</v>
      </c>
      <c r="O47" s="20">
        <v>3.9247848395010867</v>
      </c>
      <c r="P47" s="22">
        <v>13</v>
      </c>
      <c r="Q47" s="21">
        <v>1.0879953653661694</v>
      </c>
      <c r="R47" s="22">
        <v>4</v>
      </c>
    </row>
    <row r="48" spans="13:23" ht="15" customHeight="1" x14ac:dyDescent="0.25">
      <c r="M48" t="s">
        <v>82</v>
      </c>
      <c r="N48" s="19">
        <v>25489.041028781343</v>
      </c>
      <c r="O48" s="20">
        <v>3.4141958363336409</v>
      </c>
      <c r="P48" s="22">
        <v>45</v>
      </c>
      <c r="Q48" s="21">
        <v>0.51625486340635118</v>
      </c>
      <c r="R48" s="22">
        <v>44</v>
      </c>
    </row>
    <row r="49" spans="13:18" ht="15" customHeight="1" x14ac:dyDescent="0.25">
      <c r="M49" t="s">
        <v>81</v>
      </c>
      <c r="N49" s="19">
        <v>2232.1630434782601</v>
      </c>
      <c r="O49" s="20">
        <v>3.9136525791418939</v>
      </c>
      <c r="P49" s="22">
        <v>16</v>
      </c>
      <c r="Q49" s="21">
        <v>0.69748489231053945</v>
      </c>
      <c r="R49" s="22">
        <v>22</v>
      </c>
    </row>
    <row r="50" spans="13:18" ht="15" customHeight="1" x14ac:dyDescent="0.25">
      <c r="M50" t="s">
        <v>83</v>
      </c>
      <c r="N50" s="19">
        <v>12080.927740355173</v>
      </c>
      <c r="O50" s="20">
        <v>4.0868216477922026</v>
      </c>
      <c r="P50" s="22">
        <v>9</v>
      </c>
      <c r="Q50" s="21">
        <v>0.87200140966045714</v>
      </c>
      <c r="R50" s="22">
        <v>10</v>
      </c>
    </row>
    <row r="51" spans="13:18" ht="15" customHeight="1" x14ac:dyDescent="0.25">
      <c r="M51" t="s">
        <v>85</v>
      </c>
      <c r="N51" s="19">
        <v>17388.476729944887</v>
      </c>
      <c r="O51" s="20">
        <v>3.7945207317598215</v>
      </c>
      <c r="P51" s="22">
        <v>22</v>
      </c>
      <c r="Q51" s="21">
        <v>0.96009537140413648</v>
      </c>
      <c r="R51" s="22">
        <v>7</v>
      </c>
    </row>
    <row r="52" spans="13:18" ht="15" customHeight="1" x14ac:dyDescent="0.25">
      <c r="M52" t="s">
        <v>84</v>
      </c>
      <c r="N52" s="19">
        <v>8732.7163196570727</v>
      </c>
      <c r="O52" s="20">
        <v>3.6365012061354052</v>
      </c>
      <c r="P52" s="22">
        <v>29</v>
      </c>
      <c r="Q52" s="21">
        <v>0.61384155542091412</v>
      </c>
      <c r="R52" s="22">
        <v>36</v>
      </c>
    </row>
    <row r="53" spans="13:18" ht="15" customHeight="1" x14ac:dyDescent="0.25">
      <c r="M53" t="s">
        <v>86</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258</v>
      </c>
      <c r="D2" s="40"/>
    </row>
    <row r="3" spans="2:4" x14ac:dyDescent="0.25">
      <c r="C3" s="41" t="s">
        <v>209</v>
      </c>
      <c r="D3" s="42" t="s">
        <v>259</v>
      </c>
    </row>
    <row r="4" spans="2:4" x14ac:dyDescent="0.25">
      <c r="C4" s="43" t="s">
        <v>192</v>
      </c>
      <c r="D4" s="44" t="s">
        <v>260</v>
      </c>
    </row>
    <row r="5" spans="2:4" x14ac:dyDescent="0.25">
      <c r="C5" s="43" t="s">
        <v>261</v>
      </c>
      <c r="D5" s="44" t="s">
        <v>262</v>
      </c>
    </row>
    <row r="6" spans="2:4" ht="15.6" customHeight="1" x14ac:dyDescent="0.25">
      <c r="C6" s="43" t="s">
        <v>211</v>
      </c>
      <c r="D6" s="44" t="s">
        <v>263</v>
      </c>
    </row>
    <row r="7" spans="2:4" ht="15.6" customHeight="1" x14ac:dyDescent="0.25">
      <c r="C7" s="43" t="s">
        <v>210</v>
      </c>
      <c r="D7" s="44" t="s">
        <v>264</v>
      </c>
    </row>
    <row r="8" spans="2:4" x14ac:dyDescent="0.25">
      <c r="C8" s="43" t="s">
        <v>265</v>
      </c>
      <c r="D8" s="44" t="s">
        <v>266</v>
      </c>
    </row>
    <row r="9" spans="2:4" x14ac:dyDescent="0.25">
      <c r="C9" s="45" t="s">
        <v>267</v>
      </c>
      <c r="D9" s="43" t="s">
        <v>268</v>
      </c>
    </row>
    <row r="10" spans="2:4" x14ac:dyDescent="0.25">
      <c r="B10" s="46"/>
      <c r="C10" s="43" t="s">
        <v>269</v>
      </c>
      <c r="D10" s="44" t="s">
        <v>270</v>
      </c>
    </row>
    <row r="11" spans="2:4" x14ac:dyDescent="0.25">
      <c r="C11" s="43" t="s">
        <v>74</v>
      </c>
      <c r="D11" s="44" t="s">
        <v>271</v>
      </c>
    </row>
    <row r="12" spans="2:4" x14ac:dyDescent="0.25">
      <c r="C12" s="43" t="s">
        <v>272</v>
      </c>
      <c r="D12" s="44" t="s">
        <v>273</v>
      </c>
    </row>
    <row r="13" spans="2:4" x14ac:dyDescent="0.25">
      <c r="C13" s="43" t="s">
        <v>269</v>
      </c>
      <c r="D13" s="44" t="s">
        <v>270</v>
      </c>
    </row>
    <row r="14" spans="2:4" x14ac:dyDescent="0.25">
      <c r="C14" s="43" t="s">
        <v>74</v>
      </c>
      <c r="D14" s="44" t="s">
        <v>274</v>
      </c>
    </row>
    <row r="15" spans="2:4" x14ac:dyDescent="0.25">
      <c r="C15" s="47" t="s">
        <v>272</v>
      </c>
      <c r="D15" s="48" t="s">
        <v>273</v>
      </c>
    </row>
    <row r="17" spans="3:4" ht="23.25" x14ac:dyDescent="0.35">
      <c r="C17" s="39" t="s">
        <v>275</v>
      </c>
      <c r="D17" s="40"/>
    </row>
    <row r="18" spans="3:4" x14ac:dyDescent="0.25">
      <c r="C18" s="43" t="s">
        <v>192</v>
      </c>
      <c r="D18" s="44" t="s">
        <v>276</v>
      </c>
    </row>
    <row r="19" spans="3:4" x14ac:dyDescent="0.25">
      <c r="C19" s="43" t="s">
        <v>223</v>
      </c>
      <c r="D19" s="44" t="s">
        <v>277</v>
      </c>
    </row>
    <row r="20" spans="3:4" x14ac:dyDescent="0.25">
      <c r="C20" s="45" t="s">
        <v>278</v>
      </c>
      <c r="D20" s="43" t="s">
        <v>279</v>
      </c>
    </row>
    <row r="21" spans="3:4" x14ac:dyDescent="0.25">
      <c r="C21" s="43" t="s">
        <v>280</v>
      </c>
      <c r="D21" s="44" t="s">
        <v>281</v>
      </c>
    </row>
    <row r="22" spans="3:4" x14ac:dyDescent="0.25">
      <c r="C22" s="43" t="s">
        <v>282</v>
      </c>
      <c r="D22" s="44" t="s">
        <v>283</v>
      </c>
    </row>
    <row r="23" spans="3:4" x14ac:dyDescent="0.25">
      <c r="C23" s="43" t="s">
        <v>284</v>
      </c>
      <c r="D23" s="44" t="s">
        <v>285</v>
      </c>
    </row>
    <row r="24" spans="3:4" x14ac:dyDescent="0.25">
      <c r="C24" s="43" t="s">
        <v>286</v>
      </c>
      <c r="D24" s="44" t="s">
        <v>287</v>
      </c>
    </row>
    <row r="25" spans="3:4" x14ac:dyDescent="0.25">
      <c r="C25" s="43" t="s">
        <v>198</v>
      </c>
      <c r="D25" s="44" t="s">
        <v>288</v>
      </c>
    </row>
    <row r="26" spans="3:4" x14ac:dyDescent="0.25">
      <c r="C26" s="43" t="s">
        <v>282</v>
      </c>
      <c r="D26" s="44" t="s">
        <v>283</v>
      </c>
    </row>
    <row r="27" spans="3:4" x14ac:dyDescent="0.25">
      <c r="C27" s="43" t="s">
        <v>284</v>
      </c>
      <c r="D27" s="44" t="s">
        <v>285</v>
      </c>
    </row>
    <row r="28" spans="3:4" x14ac:dyDescent="0.25">
      <c r="C28" s="47" t="s">
        <v>286</v>
      </c>
      <c r="D28" s="48" t="s">
        <v>287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2022-06-08T20:33:07Z</dcterms:modified>
</cp:coreProperties>
</file>