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egold\Desktop\LTCCC\Data\Staffing data\2021 Q4 Staffing\State files\"/>
    </mc:Choice>
  </mc:AlternateContent>
  <xr:revisionPtr revIDLastSave="0" documentId="13_ncr:1_{10D3EE28-9A6E-43EF-BFAB-8ED92D2F110A}" xr6:coauthVersionLast="47" xr6:coauthVersionMax="47" xr10:uidLastSave="{00000000-0000-0000-0000-000000000000}"/>
  <bookViews>
    <workbookView xWindow="-120" yWindow="-120" windowWidth="29040" windowHeight="15720" xr2:uid="{00000000-000D-0000-FFFF-FFFF00000000}"/>
  </bookViews>
  <sheets>
    <sheet name="Nurse" sheetId="4" r:id="rId1"/>
    <sheet name="Contract" sheetId="5" r:id="rId2"/>
    <sheet name="Non-Nurse" sheetId="7" r:id="rId3"/>
    <sheet name="Summary Data" sheetId="6" r:id="rId4"/>
    <sheet name="Notes &amp; Glossary" sheetId="8"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6" l="1"/>
  <c r="C8" i="6"/>
  <c r="C7" i="6"/>
  <c r="C3" i="6"/>
  <c r="Z192" i="7"/>
  <c r="V192" i="7"/>
  <c r="R192" i="7"/>
  <c r="O192" i="7"/>
  <c r="Z191" i="7"/>
  <c r="V191" i="7"/>
  <c r="R191" i="7"/>
  <c r="O191" i="7"/>
  <c r="Z190" i="7"/>
  <c r="V190" i="7"/>
  <c r="R190" i="7"/>
  <c r="O190" i="7"/>
  <c r="Z189" i="7"/>
  <c r="V189" i="7"/>
  <c r="R189" i="7"/>
  <c r="O189" i="7"/>
  <c r="Z188" i="7"/>
  <c r="V188" i="7"/>
  <c r="R188" i="7"/>
  <c r="O188" i="7"/>
  <c r="Z187" i="7"/>
  <c r="V187" i="7"/>
  <c r="R187" i="7"/>
  <c r="O187" i="7"/>
  <c r="Z186" i="7"/>
  <c r="V186" i="7"/>
  <c r="R186" i="7"/>
  <c r="O186" i="7"/>
  <c r="Z185" i="7"/>
  <c r="V185" i="7"/>
  <c r="R185" i="7"/>
  <c r="O185" i="7"/>
  <c r="Z184" i="7"/>
  <c r="V184" i="7"/>
  <c r="R184" i="7"/>
  <c r="O184" i="7"/>
  <c r="Z183" i="7"/>
  <c r="V183" i="7"/>
  <c r="R183" i="7"/>
  <c r="O183" i="7"/>
  <c r="Z182" i="7"/>
  <c r="V182" i="7"/>
  <c r="R182" i="7"/>
  <c r="O182" i="7"/>
  <c r="Z181" i="7"/>
  <c r="V181" i="7"/>
  <c r="R181" i="7"/>
  <c r="O181" i="7"/>
  <c r="Z180" i="7"/>
  <c r="V180" i="7"/>
  <c r="R180" i="7"/>
  <c r="O180" i="7"/>
  <c r="Z179" i="7"/>
  <c r="V179" i="7"/>
  <c r="R179" i="7"/>
  <c r="O179" i="7"/>
  <c r="Z178" i="7"/>
  <c r="V178" i="7"/>
  <c r="R178" i="7"/>
  <c r="O178" i="7"/>
  <c r="Z177" i="7"/>
  <c r="V177" i="7"/>
  <c r="R177" i="7"/>
  <c r="O177" i="7"/>
  <c r="Z176" i="7"/>
  <c r="V176" i="7"/>
  <c r="R176" i="7"/>
  <c r="O176" i="7"/>
  <c r="Z175" i="7"/>
  <c r="V175" i="7"/>
  <c r="R175" i="7"/>
  <c r="O175" i="7"/>
  <c r="Z174" i="7"/>
  <c r="V174" i="7"/>
  <c r="R174" i="7"/>
  <c r="O174" i="7"/>
  <c r="Z173" i="7"/>
  <c r="V173" i="7"/>
  <c r="R173" i="7"/>
  <c r="O173" i="7"/>
  <c r="Z172" i="7"/>
  <c r="V172" i="7"/>
  <c r="R172" i="7"/>
  <c r="O172" i="7"/>
  <c r="Z171" i="7"/>
  <c r="V171" i="7"/>
  <c r="R171" i="7"/>
  <c r="O171" i="7"/>
  <c r="Z170" i="7"/>
  <c r="V170" i="7"/>
  <c r="R170" i="7"/>
  <c r="O170" i="7"/>
  <c r="Z169" i="7"/>
  <c r="V169" i="7"/>
  <c r="R169" i="7"/>
  <c r="O169" i="7"/>
  <c r="Z168" i="7"/>
  <c r="V168" i="7"/>
  <c r="R168" i="7"/>
  <c r="O168" i="7"/>
  <c r="Z167" i="7"/>
  <c r="V167" i="7"/>
  <c r="R167" i="7"/>
  <c r="O167" i="7"/>
  <c r="Z166" i="7"/>
  <c r="V166" i="7"/>
  <c r="R166" i="7"/>
  <c r="O166" i="7"/>
  <c r="Z165" i="7"/>
  <c r="V165" i="7"/>
  <c r="R165" i="7"/>
  <c r="O165" i="7"/>
  <c r="Z164" i="7"/>
  <c r="V164" i="7"/>
  <c r="R164" i="7"/>
  <c r="O164" i="7"/>
  <c r="Z163" i="7"/>
  <c r="V163" i="7"/>
  <c r="R163" i="7"/>
  <c r="O163" i="7"/>
  <c r="Z162" i="7"/>
  <c r="V162" i="7"/>
  <c r="R162" i="7"/>
  <c r="O162" i="7"/>
  <c r="Z161" i="7"/>
  <c r="V161" i="7"/>
  <c r="R161" i="7"/>
  <c r="O161" i="7"/>
  <c r="Z160" i="7"/>
  <c r="V160" i="7"/>
  <c r="R160" i="7"/>
  <c r="O160" i="7"/>
  <c r="Z159" i="7"/>
  <c r="V159" i="7"/>
  <c r="R159" i="7"/>
  <c r="O159" i="7"/>
  <c r="Z158" i="7"/>
  <c r="V158" i="7"/>
  <c r="R158" i="7"/>
  <c r="O158" i="7"/>
  <c r="Z157" i="7"/>
  <c r="V157" i="7"/>
  <c r="R157" i="7"/>
  <c r="O157" i="7"/>
  <c r="Z156" i="7"/>
  <c r="V156" i="7"/>
  <c r="R156" i="7"/>
  <c r="O156" i="7"/>
  <c r="Z155" i="7"/>
  <c r="V155" i="7"/>
  <c r="R155" i="7"/>
  <c r="O155" i="7"/>
  <c r="Z154" i="7"/>
  <c r="V154" i="7"/>
  <c r="R154" i="7"/>
  <c r="O154" i="7"/>
  <c r="Z153" i="7"/>
  <c r="V153" i="7"/>
  <c r="R153" i="7"/>
  <c r="O153" i="7"/>
  <c r="Z152" i="7"/>
  <c r="V152" i="7"/>
  <c r="R152" i="7"/>
  <c r="O152" i="7"/>
  <c r="Z151" i="7"/>
  <c r="V151" i="7"/>
  <c r="R151" i="7"/>
  <c r="O151" i="7"/>
  <c r="Z150" i="7"/>
  <c r="V150" i="7"/>
  <c r="R150" i="7"/>
  <c r="O150" i="7"/>
  <c r="Z149" i="7"/>
  <c r="V149" i="7"/>
  <c r="R149" i="7"/>
  <c r="O149" i="7"/>
  <c r="Z148" i="7"/>
  <c r="V148" i="7"/>
  <c r="R148" i="7"/>
  <c r="O148" i="7"/>
  <c r="Z147" i="7"/>
  <c r="V147" i="7"/>
  <c r="R147" i="7"/>
  <c r="O147" i="7"/>
  <c r="Z146" i="7"/>
  <c r="V146" i="7"/>
  <c r="R146" i="7"/>
  <c r="O146" i="7"/>
  <c r="Z145" i="7"/>
  <c r="V145" i="7"/>
  <c r="R145" i="7"/>
  <c r="O145" i="7"/>
  <c r="Z144" i="7"/>
  <c r="V144" i="7"/>
  <c r="R144" i="7"/>
  <c r="O144" i="7"/>
  <c r="Z143" i="7"/>
  <c r="V143" i="7"/>
  <c r="R143" i="7"/>
  <c r="O143" i="7"/>
  <c r="Z142" i="7"/>
  <c r="V142" i="7"/>
  <c r="R142" i="7"/>
  <c r="O142" i="7"/>
  <c r="Z141" i="7"/>
  <c r="V141" i="7"/>
  <c r="R141" i="7"/>
  <c r="O141" i="7"/>
  <c r="Z140" i="7"/>
  <c r="V140" i="7"/>
  <c r="R140" i="7"/>
  <c r="O140" i="7"/>
  <c r="Z139" i="7"/>
  <c r="V139" i="7"/>
  <c r="R139" i="7"/>
  <c r="O139" i="7"/>
  <c r="Z138" i="7"/>
  <c r="V138" i="7"/>
  <c r="R138" i="7"/>
  <c r="O138" i="7"/>
  <c r="Z137" i="7"/>
  <c r="V137" i="7"/>
  <c r="R137" i="7"/>
  <c r="O137" i="7"/>
  <c r="Z136" i="7"/>
  <c r="V136" i="7"/>
  <c r="R136" i="7"/>
  <c r="O136" i="7"/>
  <c r="Z135" i="7"/>
  <c r="V135" i="7"/>
  <c r="R135" i="7"/>
  <c r="O135" i="7"/>
  <c r="Z134" i="7"/>
  <c r="V134" i="7"/>
  <c r="R134" i="7"/>
  <c r="O134" i="7"/>
  <c r="Z133" i="7"/>
  <c r="V133" i="7"/>
  <c r="R133" i="7"/>
  <c r="O133" i="7"/>
  <c r="Z132" i="7"/>
  <c r="V132" i="7"/>
  <c r="R132" i="7"/>
  <c r="O132" i="7"/>
  <c r="Z131" i="7"/>
  <c r="V131" i="7"/>
  <c r="R131" i="7"/>
  <c r="O131" i="7"/>
  <c r="Z130" i="7"/>
  <c r="V130" i="7"/>
  <c r="R130" i="7"/>
  <c r="O130" i="7"/>
  <c r="Z129" i="7"/>
  <c r="V129" i="7"/>
  <c r="R129" i="7"/>
  <c r="O129" i="7"/>
  <c r="Z128" i="7"/>
  <c r="V128" i="7"/>
  <c r="R128" i="7"/>
  <c r="O128" i="7"/>
  <c r="Z127" i="7"/>
  <c r="V127" i="7"/>
  <c r="R127" i="7"/>
  <c r="O127" i="7"/>
  <c r="Z126" i="7"/>
  <c r="V126" i="7"/>
  <c r="R126" i="7"/>
  <c r="O126" i="7"/>
  <c r="Z125" i="7"/>
  <c r="V125" i="7"/>
  <c r="R125" i="7"/>
  <c r="O125" i="7"/>
  <c r="Z124" i="7"/>
  <c r="V124" i="7"/>
  <c r="R124" i="7"/>
  <c r="O124" i="7"/>
  <c r="Z123" i="7"/>
  <c r="V123" i="7"/>
  <c r="R123" i="7"/>
  <c r="O123" i="7"/>
  <c r="Z122" i="7"/>
  <c r="V122" i="7"/>
  <c r="R122" i="7"/>
  <c r="O122" i="7"/>
  <c r="Z121" i="7"/>
  <c r="V121" i="7"/>
  <c r="R121" i="7"/>
  <c r="O121" i="7"/>
  <c r="Z120" i="7"/>
  <c r="V120" i="7"/>
  <c r="R120" i="7"/>
  <c r="O120" i="7"/>
  <c r="Z119" i="7"/>
  <c r="V119" i="7"/>
  <c r="R119" i="7"/>
  <c r="O119" i="7"/>
  <c r="Z118" i="7"/>
  <c r="V118" i="7"/>
  <c r="R118" i="7"/>
  <c r="O118" i="7"/>
  <c r="Z117" i="7"/>
  <c r="V117" i="7"/>
  <c r="R117" i="7"/>
  <c r="O117" i="7"/>
  <c r="Z116" i="7"/>
  <c r="V116" i="7"/>
  <c r="R116" i="7"/>
  <c r="O116" i="7"/>
  <c r="Z115" i="7"/>
  <c r="V115" i="7"/>
  <c r="R115" i="7"/>
  <c r="O115" i="7"/>
  <c r="Z114" i="7"/>
  <c r="V114" i="7"/>
  <c r="R114" i="7"/>
  <c r="O114" i="7"/>
  <c r="Z113" i="7"/>
  <c r="V113" i="7"/>
  <c r="R113" i="7"/>
  <c r="O113" i="7"/>
  <c r="Z112" i="7"/>
  <c r="V112" i="7"/>
  <c r="R112" i="7"/>
  <c r="O112" i="7"/>
  <c r="Z111" i="7"/>
  <c r="V111" i="7"/>
  <c r="R111" i="7"/>
  <c r="O111" i="7"/>
  <c r="Z110" i="7"/>
  <c r="V110" i="7"/>
  <c r="R110" i="7"/>
  <c r="O110" i="7"/>
  <c r="Z109" i="7"/>
  <c r="V109" i="7"/>
  <c r="R109" i="7"/>
  <c r="O109" i="7"/>
  <c r="Z108" i="7"/>
  <c r="V108" i="7"/>
  <c r="R108" i="7"/>
  <c r="O108" i="7"/>
  <c r="Z107" i="7"/>
  <c r="V107" i="7"/>
  <c r="R107" i="7"/>
  <c r="O107" i="7"/>
  <c r="Z106" i="7"/>
  <c r="V106" i="7"/>
  <c r="R106" i="7"/>
  <c r="O106" i="7"/>
  <c r="Z105" i="7"/>
  <c r="V105" i="7"/>
  <c r="R105" i="7"/>
  <c r="O105" i="7"/>
  <c r="Z104" i="7"/>
  <c r="V104" i="7"/>
  <c r="R104" i="7"/>
  <c r="O104" i="7"/>
  <c r="Z103" i="7"/>
  <c r="V103" i="7"/>
  <c r="R103" i="7"/>
  <c r="O103" i="7"/>
  <c r="Z102" i="7"/>
  <c r="V102" i="7"/>
  <c r="R102" i="7"/>
  <c r="O102" i="7"/>
  <c r="Z101" i="7"/>
  <c r="V101" i="7"/>
  <c r="R101" i="7"/>
  <c r="O101" i="7"/>
  <c r="Z100" i="7"/>
  <c r="V100" i="7"/>
  <c r="R100" i="7"/>
  <c r="O100" i="7"/>
  <c r="Z99" i="7"/>
  <c r="V99" i="7"/>
  <c r="R99" i="7"/>
  <c r="O99" i="7"/>
  <c r="Z98" i="7"/>
  <c r="V98" i="7"/>
  <c r="R98" i="7"/>
  <c r="O98" i="7"/>
  <c r="Z97" i="7"/>
  <c r="V97" i="7"/>
  <c r="R97" i="7"/>
  <c r="O97" i="7"/>
  <c r="Z96" i="7"/>
  <c r="V96" i="7"/>
  <c r="R96" i="7"/>
  <c r="O96" i="7"/>
  <c r="Z95" i="7"/>
  <c r="V95" i="7"/>
  <c r="R95" i="7"/>
  <c r="O95" i="7"/>
  <c r="Z94" i="7"/>
  <c r="V94" i="7"/>
  <c r="R94" i="7"/>
  <c r="O94" i="7"/>
  <c r="Z93" i="7"/>
  <c r="V93" i="7"/>
  <c r="R93" i="7"/>
  <c r="O93" i="7"/>
  <c r="Z92" i="7"/>
  <c r="V92" i="7"/>
  <c r="R92" i="7"/>
  <c r="O92" i="7"/>
  <c r="Z91" i="7"/>
  <c r="V91" i="7"/>
  <c r="R91" i="7"/>
  <c r="O91" i="7"/>
  <c r="Z90" i="7"/>
  <c r="V90" i="7"/>
  <c r="R90" i="7"/>
  <c r="O90" i="7"/>
  <c r="Z89" i="7"/>
  <c r="V89" i="7"/>
  <c r="R89" i="7"/>
  <c r="O89" i="7"/>
  <c r="Z88" i="7"/>
  <c r="V88" i="7"/>
  <c r="R88" i="7"/>
  <c r="O88" i="7"/>
  <c r="Z87" i="7"/>
  <c r="V87" i="7"/>
  <c r="R87" i="7"/>
  <c r="O87" i="7"/>
  <c r="Z86" i="7"/>
  <c r="V86" i="7"/>
  <c r="R86" i="7"/>
  <c r="O86" i="7"/>
  <c r="Z85" i="7"/>
  <c r="V85" i="7"/>
  <c r="R85" i="7"/>
  <c r="O85" i="7"/>
  <c r="Z84" i="7"/>
  <c r="V84" i="7"/>
  <c r="R84" i="7"/>
  <c r="O84" i="7"/>
  <c r="Z83" i="7"/>
  <c r="V83" i="7"/>
  <c r="R83" i="7"/>
  <c r="O83" i="7"/>
  <c r="Z82" i="7"/>
  <c r="V82" i="7"/>
  <c r="R82" i="7"/>
  <c r="O82" i="7"/>
  <c r="Z81" i="7"/>
  <c r="V81" i="7"/>
  <c r="R81" i="7"/>
  <c r="O81" i="7"/>
  <c r="Z80" i="7"/>
  <c r="V80" i="7"/>
  <c r="R80" i="7"/>
  <c r="O80" i="7"/>
  <c r="Z79" i="7"/>
  <c r="V79" i="7"/>
  <c r="R79" i="7"/>
  <c r="O79" i="7"/>
  <c r="Z78" i="7"/>
  <c r="V78" i="7"/>
  <c r="R78" i="7"/>
  <c r="O78" i="7"/>
  <c r="Z77" i="7"/>
  <c r="V77" i="7"/>
  <c r="R77" i="7"/>
  <c r="O77" i="7"/>
  <c r="Z76" i="7"/>
  <c r="V76" i="7"/>
  <c r="R76" i="7"/>
  <c r="O76" i="7"/>
  <c r="Z75" i="7"/>
  <c r="V75" i="7"/>
  <c r="R75" i="7"/>
  <c r="O75" i="7"/>
  <c r="Z74" i="7"/>
  <c r="V74" i="7"/>
  <c r="R74" i="7"/>
  <c r="O74" i="7"/>
  <c r="Z73" i="7"/>
  <c r="V73" i="7"/>
  <c r="R73" i="7"/>
  <c r="O73" i="7"/>
  <c r="Z72" i="7"/>
  <c r="V72" i="7"/>
  <c r="R72" i="7"/>
  <c r="O72" i="7"/>
  <c r="Z71" i="7"/>
  <c r="V71" i="7"/>
  <c r="R71" i="7"/>
  <c r="O71" i="7"/>
  <c r="Z70" i="7"/>
  <c r="V70" i="7"/>
  <c r="R70" i="7"/>
  <c r="O70" i="7"/>
  <c r="Z69" i="7"/>
  <c r="V69" i="7"/>
  <c r="R69" i="7"/>
  <c r="O69" i="7"/>
  <c r="Z68" i="7"/>
  <c r="V68" i="7"/>
  <c r="R68" i="7"/>
  <c r="O68" i="7"/>
  <c r="Z67" i="7"/>
  <c r="V67" i="7"/>
  <c r="R67" i="7"/>
  <c r="O67" i="7"/>
  <c r="Z66" i="7"/>
  <c r="V66" i="7"/>
  <c r="R66" i="7"/>
  <c r="O66" i="7"/>
  <c r="Z65" i="7"/>
  <c r="V65" i="7"/>
  <c r="R65" i="7"/>
  <c r="O65" i="7"/>
  <c r="Z64" i="7"/>
  <c r="V64" i="7"/>
  <c r="R64" i="7"/>
  <c r="O64" i="7"/>
  <c r="Z63" i="7"/>
  <c r="V63" i="7"/>
  <c r="R63" i="7"/>
  <c r="O63" i="7"/>
  <c r="Z62" i="7"/>
  <c r="V62" i="7"/>
  <c r="R62" i="7"/>
  <c r="O62" i="7"/>
  <c r="Z61" i="7"/>
  <c r="V61" i="7"/>
  <c r="R61" i="7"/>
  <c r="O61" i="7"/>
  <c r="Z60" i="7"/>
  <c r="V60" i="7"/>
  <c r="R60" i="7"/>
  <c r="O60" i="7"/>
  <c r="Z59" i="7"/>
  <c r="V59" i="7"/>
  <c r="R59" i="7"/>
  <c r="O59" i="7"/>
  <c r="Z58" i="7"/>
  <c r="V58" i="7"/>
  <c r="R58" i="7"/>
  <c r="O58" i="7"/>
  <c r="Z57" i="7"/>
  <c r="V57" i="7"/>
  <c r="R57" i="7"/>
  <c r="O57" i="7"/>
  <c r="Z56" i="7"/>
  <c r="V56" i="7"/>
  <c r="R56" i="7"/>
  <c r="O56" i="7"/>
  <c r="Z55" i="7"/>
  <c r="V55" i="7"/>
  <c r="R55" i="7"/>
  <c r="O55" i="7"/>
  <c r="Z54" i="7"/>
  <c r="V54" i="7"/>
  <c r="R54" i="7"/>
  <c r="O54" i="7"/>
  <c r="Z53" i="7"/>
  <c r="V53" i="7"/>
  <c r="R53" i="7"/>
  <c r="O53" i="7"/>
  <c r="Z52" i="7"/>
  <c r="V52" i="7"/>
  <c r="R52" i="7"/>
  <c r="O52" i="7"/>
  <c r="Z51" i="7"/>
  <c r="V51" i="7"/>
  <c r="R51" i="7"/>
  <c r="O51" i="7"/>
  <c r="Z50" i="7"/>
  <c r="V50" i="7"/>
  <c r="R50" i="7"/>
  <c r="O50" i="7"/>
  <c r="Z49" i="7"/>
  <c r="V49" i="7"/>
  <c r="R49" i="7"/>
  <c r="O49" i="7"/>
  <c r="Z48" i="7"/>
  <c r="V48" i="7"/>
  <c r="R48" i="7"/>
  <c r="O48" i="7"/>
  <c r="Z47" i="7"/>
  <c r="V47" i="7"/>
  <c r="R47" i="7"/>
  <c r="O47" i="7"/>
  <c r="Z46" i="7"/>
  <c r="V46" i="7"/>
  <c r="R46" i="7"/>
  <c r="O46" i="7"/>
  <c r="Z45" i="7"/>
  <c r="V45" i="7"/>
  <c r="R45" i="7"/>
  <c r="O45" i="7"/>
  <c r="Z44" i="7"/>
  <c r="V44" i="7"/>
  <c r="R44" i="7"/>
  <c r="O44" i="7"/>
  <c r="Z43" i="7"/>
  <c r="V43" i="7"/>
  <c r="R43" i="7"/>
  <c r="O43" i="7"/>
  <c r="Z42" i="7"/>
  <c r="V42" i="7"/>
  <c r="R42" i="7"/>
  <c r="O42" i="7"/>
  <c r="Z41" i="7"/>
  <c r="V41" i="7"/>
  <c r="R41" i="7"/>
  <c r="O41" i="7"/>
  <c r="Z40" i="7"/>
  <c r="V40" i="7"/>
  <c r="R40" i="7"/>
  <c r="O40" i="7"/>
  <c r="Z39" i="7"/>
  <c r="V39" i="7"/>
  <c r="R39" i="7"/>
  <c r="O39" i="7"/>
  <c r="Z38" i="7"/>
  <c r="V38" i="7"/>
  <c r="R38" i="7"/>
  <c r="O38" i="7"/>
  <c r="Z37" i="7"/>
  <c r="V37" i="7"/>
  <c r="R37" i="7"/>
  <c r="O37" i="7"/>
  <c r="Z36" i="7"/>
  <c r="V36" i="7"/>
  <c r="R36" i="7"/>
  <c r="O36" i="7"/>
  <c r="Z35" i="7"/>
  <c r="V35" i="7"/>
  <c r="R35" i="7"/>
  <c r="O35" i="7"/>
  <c r="Z34" i="7"/>
  <c r="V34" i="7"/>
  <c r="R34" i="7"/>
  <c r="O34" i="7"/>
  <c r="Z33" i="7"/>
  <c r="V33" i="7"/>
  <c r="R33" i="7"/>
  <c r="O33" i="7"/>
  <c r="Z32" i="7"/>
  <c r="V32" i="7"/>
  <c r="R32" i="7"/>
  <c r="O32" i="7"/>
  <c r="Z31" i="7"/>
  <c r="V31" i="7"/>
  <c r="R31" i="7"/>
  <c r="O31" i="7"/>
  <c r="Z30" i="7"/>
  <c r="V30" i="7"/>
  <c r="R30" i="7"/>
  <c r="O30" i="7"/>
  <c r="Z29" i="7"/>
  <c r="V29" i="7"/>
  <c r="R29" i="7"/>
  <c r="O29" i="7"/>
  <c r="Z28" i="7"/>
  <c r="V28" i="7"/>
  <c r="R28" i="7"/>
  <c r="O28" i="7"/>
  <c r="Z27" i="7"/>
  <c r="V27" i="7"/>
  <c r="R27" i="7"/>
  <c r="O27" i="7"/>
  <c r="Z26" i="7"/>
  <c r="V26" i="7"/>
  <c r="R26" i="7"/>
  <c r="O26" i="7"/>
  <c r="Z25" i="7"/>
  <c r="V25" i="7"/>
  <c r="R25" i="7"/>
  <c r="O25" i="7"/>
  <c r="Z24" i="7"/>
  <c r="V24" i="7"/>
  <c r="R24" i="7"/>
  <c r="O24" i="7"/>
  <c r="Z23" i="7"/>
  <c r="V23" i="7"/>
  <c r="R23" i="7"/>
  <c r="O23" i="7"/>
  <c r="Z22" i="7"/>
  <c r="V22" i="7"/>
  <c r="R22" i="7"/>
  <c r="O22" i="7"/>
  <c r="Z21" i="7"/>
  <c r="V21" i="7"/>
  <c r="R21" i="7"/>
  <c r="O21" i="7"/>
  <c r="Z20" i="7"/>
  <c r="V20" i="7"/>
  <c r="R20" i="7"/>
  <c r="O20" i="7"/>
  <c r="Z19" i="7"/>
  <c r="V19" i="7"/>
  <c r="R19" i="7"/>
  <c r="O19" i="7"/>
  <c r="Z18" i="7"/>
  <c r="V18" i="7"/>
  <c r="R18" i="7"/>
  <c r="O18" i="7"/>
  <c r="Z17" i="7"/>
  <c r="V17" i="7"/>
  <c r="R17" i="7"/>
  <c r="O17" i="7"/>
  <c r="Z16" i="7"/>
  <c r="V16" i="7"/>
  <c r="R16" i="7"/>
  <c r="O16" i="7"/>
  <c r="Z15" i="7"/>
  <c r="V15" i="7"/>
  <c r="R15" i="7"/>
  <c r="O15" i="7"/>
  <c r="Z14" i="7"/>
  <c r="V14" i="7"/>
  <c r="R14" i="7"/>
  <c r="O14" i="7"/>
  <c r="Z13" i="7"/>
  <c r="V13" i="7"/>
  <c r="R13" i="7"/>
  <c r="O13" i="7"/>
  <c r="Z12" i="7"/>
  <c r="V12" i="7"/>
  <c r="R12" i="7"/>
  <c r="O12" i="7"/>
  <c r="Z11" i="7"/>
  <c r="V11" i="7"/>
  <c r="R11" i="7"/>
  <c r="O11" i="7"/>
  <c r="Z10" i="7"/>
  <c r="V10" i="7"/>
  <c r="R10" i="7"/>
  <c r="O10" i="7"/>
  <c r="Z9" i="7"/>
  <c r="V9" i="7"/>
  <c r="R9" i="7"/>
  <c r="O9" i="7"/>
  <c r="Z8" i="7"/>
  <c r="V8" i="7"/>
  <c r="R8" i="7"/>
  <c r="O8" i="7"/>
  <c r="Z7" i="7"/>
  <c r="V7" i="7"/>
  <c r="R7" i="7"/>
  <c r="O7" i="7"/>
  <c r="Z6" i="7"/>
  <c r="V6" i="7"/>
  <c r="R6" i="7"/>
  <c r="O6" i="7"/>
  <c r="Z5" i="7"/>
  <c r="V5" i="7"/>
  <c r="R5" i="7"/>
  <c r="O5" i="7"/>
  <c r="Z4" i="7"/>
  <c r="V4" i="7"/>
  <c r="R4" i="7"/>
  <c r="O4" i="7"/>
  <c r="Z3" i="7"/>
  <c r="V3" i="7"/>
  <c r="R3" i="7"/>
  <c r="O3" i="7"/>
  <c r="Z2" i="7"/>
  <c r="V2" i="7"/>
  <c r="R2" i="7"/>
  <c r="O2" i="7"/>
  <c r="U36" i="6"/>
  <c r="U26" i="6"/>
  <c r="U25" i="6"/>
  <c r="U24" i="6"/>
  <c r="U23" i="6"/>
  <c r="U22" i="6"/>
  <c r="U21" i="6"/>
  <c r="U20" i="6"/>
  <c r="U19" i="6"/>
  <c r="U15" i="6"/>
  <c r="U14" i="6"/>
  <c r="U13" i="6"/>
  <c r="U11" i="6"/>
  <c r="U10" i="6"/>
  <c r="U8" i="6"/>
  <c r="U7" i="6"/>
  <c r="U6" i="6"/>
  <c r="W6" i="6" l="1"/>
  <c r="W11" i="6"/>
  <c r="W7" i="6"/>
  <c r="W10" i="6"/>
  <c r="W13" i="6"/>
  <c r="W14" i="6"/>
  <c r="W15" i="6"/>
  <c r="W8" i="6"/>
  <c r="S76" i="4" l="1"/>
  <c r="S121" i="4"/>
  <c r="S64" i="4"/>
  <c r="S69" i="4"/>
  <c r="S184" i="4"/>
  <c r="S61" i="4"/>
  <c r="S71" i="4"/>
  <c r="S153" i="4"/>
  <c r="S25" i="4"/>
  <c r="S119" i="4"/>
  <c r="S90" i="4"/>
  <c r="S120" i="4"/>
  <c r="S142" i="4"/>
  <c r="S84" i="4"/>
  <c r="S118" i="4"/>
  <c r="S49" i="4"/>
  <c r="S81" i="4"/>
  <c r="S5" i="4"/>
  <c r="S117" i="4"/>
  <c r="S179" i="4"/>
  <c r="S162" i="4"/>
  <c r="S67" i="4"/>
  <c r="S65" i="4"/>
  <c r="S32" i="4"/>
  <c r="S17" i="4"/>
  <c r="S158" i="4"/>
  <c r="S74" i="4"/>
  <c r="S39" i="4"/>
  <c r="S175" i="4"/>
  <c r="S140" i="4"/>
  <c r="S134" i="4"/>
  <c r="S20" i="4"/>
  <c r="S50" i="4"/>
  <c r="S83" i="4"/>
  <c r="S110" i="4"/>
  <c r="S9" i="4"/>
  <c r="S138" i="4"/>
  <c r="S177" i="4"/>
  <c r="S87" i="4"/>
  <c r="S137" i="4"/>
  <c r="S164" i="4"/>
  <c r="S170" i="4"/>
  <c r="S19" i="4"/>
  <c r="S127" i="4"/>
  <c r="S57" i="4"/>
  <c r="S192" i="4"/>
  <c r="S3" i="4"/>
  <c r="S122" i="4"/>
  <c r="S58" i="4"/>
  <c r="S116" i="4"/>
  <c r="S15" i="4"/>
  <c r="S189" i="4"/>
  <c r="S36" i="4"/>
  <c r="S154" i="4"/>
  <c r="S14" i="4"/>
  <c r="S4" i="4"/>
  <c r="S75" i="4"/>
  <c r="S80" i="4"/>
  <c r="S161" i="4"/>
  <c r="S128" i="4"/>
  <c r="S18" i="4"/>
  <c r="S53" i="4"/>
  <c r="S181" i="4"/>
  <c r="S124" i="4"/>
  <c r="S86" i="4"/>
  <c r="S125" i="4"/>
  <c r="S126" i="4"/>
  <c r="S62" i="4"/>
  <c r="S8" i="4"/>
  <c r="S42" i="4"/>
  <c r="S97" i="4"/>
  <c r="S169" i="4"/>
  <c r="S26" i="4"/>
  <c r="S167" i="4"/>
  <c r="S136" i="4"/>
  <c r="S148" i="4"/>
  <c r="S139" i="4"/>
  <c r="S88" i="4"/>
  <c r="S145" i="4"/>
  <c r="S157" i="4"/>
  <c r="S70" i="4"/>
  <c r="S103" i="4"/>
  <c r="S91" i="4"/>
  <c r="S95" i="4"/>
  <c r="S44" i="4"/>
  <c r="S131" i="4"/>
  <c r="S89" i="4"/>
  <c r="S24" i="4"/>
  <c r="S72" i="4"/>
  <c r="S21" i="4"/>
  <c r="S35" i="4"/>
  <c r="S34" i="4"/>
  <c r="S85" i="4"/>
  <c r="S163" i="4"/>
  <c r="S111" i="4"/>
  <c r="S51" i="4"/>
  <c r="S37" i="4"/>
  <c r="S40" i="4"/>
  <c r="S176" i="4"/>
  <c r="S66" i="4"/>
  <c r="S190" i="4"/>
  <c r="S144" i="4"/>
  <c r="S11" i="4"/>
  <c r="S12" i="4"/>
  <c r="S152" i="4"/>
  <c r="S6" i="4"/>
  <c r="S182" i="4"/>
  <c r="S191" i="4"/>
  <c r="S141" i="4"/>
  <c r="S166" i="4"/>
  <c r="S143" i="4"/>
  <c r="S129" i="4"/>
  <c r="S109" i="4"/>
  <c r="S155" i="4"/>
  <c r="S149" i="4"/>
  <c r="S171" i="4"/>
  <c r="S101" i="4"/>
  <c r="S133" i="4"/>
  <c r="S22" i="4"/>
  <c r="S102" i="4"/>
  <c r="S112" i="4"/>
  <c r="S68" i="4"/>
  <c r="S54" i="4"/>
  <c r="S7" i="4"/>
  <c r="S29" i="4"/>
  <c r="S28" i="4"/>
  <c r="S183" i="4"/>
  <c r="S41" i="4"/>
  <c r="S108" i="4"/>
  <c r="S172" i="4"/>
  <c r="S174" i="4"/>
  <c r="S43" i="4"/>
  <c r="S135" i="4"/>
  <c r="S60" i="4"/>
  <c r="S156" i="4"/>
  <c r="S132" i="4"/>
  <c r="S185" i="4"/>
  <c r="S159" i="4"/>
  <c r="S146" i="4"/>
  <c r="S31" i="4"/>
  <c r="S94" i="4"/>
  <c r="S52" i="4"/>
  <c r="S96" i="4"/>
  <c r="S30" i="4"/>
  <c r="S113" i="4"/>
  <c r="S38" i="4"/>
  <c r="S79" i="4"/>
  <c r="S114" i="4"/>
  <c r="S78" i="4"/>
  <c r="S173" i="4"/>
  <c r="S77" i="4"/>
  <c r="S178" i="4"/>
  <c r="S45" i="4"/>
  <c r="S10" i="4"/>
  <c r="S100" i="4"/>
  <c r="S188" i="4"/>
  <c r="S46" i="4"/>
  <c r="S2" i="4"/>
  <c r="S115" i="4"/>
  <c r="S93" i="4"/>
  <c r="S151" i="4"/>
  <c r="S55" i="4"/>
  <c r="S123" i="4"/>
  <c r="S16" i="4"/>
  <c r="S180" i="4"/>
  <c r="S47" i="4"/>
  <c r="S105" i="4"/>
  <c r="S107" i="4"/>
  <c r="S48" i="4"/>
  <c r="S160" i="4"/>
  <c r="S165" i="4"/>
  <c r="S13" i="4"/>
  <c r="S63" i="4"/>
  <c r="S168" i="4"/>
  <c r="S150" i="4"/>
  <c r="S147" i="4"/>
  <c r="S187" i="4"/>
  <c r="S33" i="4"/>
  <c r="S27" i="4"/>
  <c r="S104" i="4"/>
  <c r="S99" i="4"/>
  <c r="S98" i="4"/>
  <c r="S92" i="4"/>
  <c r="S130" i="4"/>
  <c r="S82" i="4"/>
  <c r="S23" i="4"/>
  <c r="S186" i="4"/>
  <c r="S73" i="4"/>
  <c r="S106" i="4"/>
  <c r="S56" i="4"/>
  <c r="S59" i="4"/>
  <c r="P76" i="4"/>
  <c r="P121" i="4"/>
  <c r="P64" i="4"/>
  <c r="P69" i="4"/>
  <c r="P184" i="4"/>
  <c r="P61" i="4"/>
  <c r="P71" i="4"/>
  <c r="P153" i="4"/>
  <c r="P25" i="4"/>
  <c r="P119" i="4"/>
  <c r="P90" i="4"/>
  <c r="P120" i="4"/>
  <c r="P142" i="4"/>
  <c r="P84" i="4"/>
  <c r="P118" i="4"/>
  <c r="P49" i="4"/>
  <c r="P81" i="4"/>
  <c r="P5" i="4"/>
  <c r="P117" i="4"/>
  <c r="P179" i="4"/>
  <c r="P162" i="4"/>
  <c r="P67" i="4"/>
  <c r="P65" i="4"/>
  <c r="P32" i="4"/>
  <c r="P17" i="4"/>
  <c r="P158" i="4"/>
  <c r="P74" i="4"/>
  <c r="P39" i="4"/>
  <c r="P175" i="4"/>
  <c r="P140" i="4"/>
  <c r="P134" i="4"/>
  <c r="P20" i="4"/>
  <c r="P50" i="4"/>
  <c r="P83" i="4"/>
  <c r="P110" i="4"/>
  <c r="P9" i="4"/>
  <c r="P138" i="4"/>
  <c r="P177" i="4"/>
  <c r="P87" i="4"/>
  <c r="P137" i="4"/>
  <c r="P164" i="4"/>
  <c r="P170" i="4"/>
  <c r="P19" i="4"/>
  <c r="P127" i="4"/>
  <c r="P57" i="4"/>
  <c r="P192" i="4"/>
  <c r="P3" i="4"/>
  <c r="P122" i="4"/>
  <c r="P58" i="4"/>
  <c r="P116" i="4"/>
  <c r="P15" i="4"/>
  <c r="P189" i="4"/>
  <c r="P36" i="4"/>
  <c r="P154" i="4"/>
  <c r="P14" i="4"/>
  <c r="P4" i="4"/>
  <c r="P75" i="4"/>
  <c r="P80" i="4"/>
  <c r="P161" i="4"/>
  <c r="P128" i="4"/>
  <c r="P18" i="4"/>
  <c r="P53" i="4"/>
  <c r="P181" i="4"/>
  <c r="P124" i="4"/>
  <c r="P86" i="4"/>
  <c r="P125" i="4"/>
  <c r="P126" i="4"/>
  <c r="P62" i="4"/>
  <c r="P8" i="4"/>
  <c r="P42" i="4"/>
  <c r="P97" i="4"/>
  <c r="P169" i="4"/>
  <c r="P26" i="4"/>
  <c r="P167" i="4"/>
  <c r="P136" i="4"/>
  <c r="P148" i="4"/>
  <c r="P139" i="4"/>
  <c r="P88" i="4"/>
  <c r="P145" i="4"/>
  <c r="P157" i="4"/>
  <c r="P70" i="4"/>
  <c r="P103" i="4"/>
  <c r="P91" i="4"/>
  <c r="P95" i="4"/>
  <c r="P44" i="4"/>
  <c r="P131" i="4"/>
  <c r="P89" i="4"/>
  <c r="P24" i="4"/>
  <c r="P72" i="4"/>
  <c r="P21" i="4"/>
  <c r="P35" i="4"/>
  <c r="P34" i="4"/>
  <c r="P85" i="4"/>
  <c r="P163" i="4"/>
  <c r="P111" i="4"/>
  <c r="P51" i="4"/>
  <c r="P37" i="4"/>
  <c r="P40" i="4"/>
  <c r="P176" i="4"/>
  <c r="P66" i="4"/>
  <c r="P190" i="4"/>
  <c r="P144" i="4"/>
  <c r="P11" i="4"/>
  <c r="P12" i="4"/>
  <c r="P152" i="4"/>
  <c r="P6" i="4"/>
  <c r="P182" i="4"/>
  <c r="P191" i="4"/>
  <c r="P141" i="4"/>
  <c r="P166" i="4"/>
  <c r="P143" i="4"/>
  <c r="P129" i="4"/>
  <c r="P109" i="4"/>
  <c r="P155" i="4"/>
  <c r="P149" i="4"/>
  <c r="P171" i="4"/>
  <c r="P101" i="4"/>
  <c r="P133" i="4"/>
  <c r="P22" i="4"/>
  <c r="P102" i="4"/>
  <c r="P112" i="4"/>
  <c r="P68" i="4"/>
  <c r="P54" i="4"/>
  <c r="P7" i="4"/>
  <c r="P29" i="4"/>
  <c r="P28" i="4"/>
  <c r="P183" i="4"/>
  <c r="P41" i="4"/>
  <c r="P108" i="4"/>
  <c r="P172" i="4"/>
  <c r="P174" i="4"/>
  <c r="P43" i="4"/>
  <c r="P135" i="4"/>
  <c r="P60" i="4"/>
  <c r="P156" i="4"/>
  <c r="P132" i="4"/>
  <c r="P185" i="4"/>
  <c r="P159" i="4"/>
  <c r="P146" i="4"/>
  <c r="P31" i="4"/>
  <c r="P94" i="4"/>
  <c r="P52" i="4"/>
  <c r="P96" i="4"/>
  <c r="P30" i="4"/>
  <c r="P113" i="4"/>
  <c r="P38" i="4"/>
  <c r="P79" i="4"/>
  <c r="P114" i="4"/>
  <c r="P78" i="4"/>
  <c r="P173" i="4"/>
  <c r="P77" i="4"/>
  <c r="P178" i="4"/>
  <c r="P45" i="4"/>
  <c r="P10" i="4"/>
  <c r="P100" i="4"/>
  <c r="P188" i="4"/>
  <c r="P46" i="4"/>
  <c r="P2" i="4"/>
  <c r="P115" i="4"/>
  <c r="P93" i="4"/>
  <c r="P151" i="4"/>
  <c r="P55" i="4"/>
  <c r="P123" i="4"/>
  <c r="P16" i="4"/>
  <c r="P180" i="4"/>
  <c r="P47" i="4"/>
  <c r="P105" i="4"/>
  <c r="P107" i="4"/>
  <c r="P48" i="4"/>
  <c r="P160" i="4"/>
  <c r="P165" i="4"/>
  <c r="P13" i="4"/>
  <c r="P63" i="4"/>
  <c r="P168" i="4"/>
  <c r="P150" i="4"/>
  <c r="P147" i="4"/>
  <c r="P187" i="4"/>
  <c r="P33" i="4"/>
  <c r="P27" i="4"/>
  <c r="P104" i="4"/>
  <c r="P99" i="4"/>
  <c r="P98" i="4"/>
  <c r="P92" i="4"/>
  <c r="P130" i="4"/>
  <c r="P82" i="4"/>
  <c r="P23" i="4"/>
  <c r="P186" i="4"/>
  <c r="P73" i="4"/>
  <c r="P106" i="4"/>
  <c r="P56" i="4"/>
  <c r="P59" i="4"/>
  <c r="L76" i="4"/>
  <c r="L121" i="4"/>
  <c r="H121" i="4" s="1"/>
  <c r="L64" i="4"/>
  <c r="L69" i="4"/>
  <c r="L184" i="4"/>
  <c r="L61" i="4"/>
  <c r="L71" i="4"/>
  <c r="L153" i="4"/>
  <c r="L25" i="4"/>
  <c r="L119" i="4"/>
  <c r="H119" i="4" s="1"/>
  <c r="L90" i="4"/>
  <c r="L120" i="4"/>
  <c r="L142" i="4"/>
  <c r="L84" i="4"/>
  <c r="L118" i="4"/>
  <c r="L49" i="4"/>
  <c r="L81" i="4"/>
  <c r="L5" i="4"/>
  <c r="H5" i="4" s="1"/>
  <c r="L117" i="4"/>
  <c r="L179" i="4"/>
  <c r="L162" i="4"/>
  <c r="L67" i="4"/>
  <c r="L65" i="4"/>
  <c r="L32" i="4"/>
  <c r="L17" i="4"/>
  <c r="L158" i="4"/>
  <c r="H158" i="4" s="1"/>
  <c r="L74" i="4"/>
  <c r="L39" i="4"/>
  <c r="L175" i="4"/>
  <c r="L140" i="4"/>
  <c r="L134" i="4"/>
  <c r="L20" i="4"/>
  <c r="L50" i="4"/>
  <c r="L83" i="4"/>
  <c r="H83" i="4" s="1"/>
  <c r="L110" i="4"/>
  <c r="L9" i="4"/>
  <c r="L138" i="4"/>
  <c r="L177" i="4"/>
  <c r="L87" i="4"/>
  <c r="L137" i="4"/>
  <c r="L164" i="4"/>
  <c r="L170" i="4"/>
  <c r="H170" i="4" s="1"/>
  <c r="L19" i="4"/>
  <c r="L127" i="4"/>
  <c r="L57" i="4"/>
  <c r="L192" i="4"/>
  <c r="L3" i="4"/>
  <c r="L122" i="4"/>
  <c r="L58" i="4"/>
  <c r="L116" i="4"/>
  <c r="H116" i="4" s="1"/>
  <c r="L15" i="4"/>
  <c r="L189" i="4"/>
  <c r="L36" i="4"/>
  <c r="L154" i="4"/>
  <c r="L14" i="4"/>
  <c r="L4" i="4"/>
  <c r="L75" i="4"/>
  <c r="L80" i="4"/>
  <c r="H80" i="4" s="1"/>
  <c r="L161" i="4"/>
  <c r="L128" i="4"/>
  <c r="L18" i="4"/>
  <c r="L53" i="4"/>
  <c r="L181" i="4"/>
  <c r="L124" i="4"/>
  <c r="L86" i="4"/>
  <c r="L125" i="4"/>
  <c r="H125" i="4" s="1"/>
  <c r="L126" i="4"/>
  <c r="L62" i="4"/>
  <c r="L8" i="4"/>
  <c r="L42" i="4"/>
  <c r="L97" i="4"/>
  <c r="L169" i="4"/>
  <c r="L26" i="4"/>
  <c r="L167" i="4"/>
  <c r="H167" i="4" s="1"/>
  <c r="L136" i="4"/>
  <c r="L148" i="4"/>
  <c r="L139" i="4"/>
  <c r="L88" i="4"/>
  <c r="L145" i="4"/>
  <c r="L157" i="4"/>
  <c r="L70" i="4"/>
  <c r="L103" i="4"/>
  <c r="H103" i="4" s="1"/>
  <c r="L91" i="4"/>
  <c r="L95" i="4"/>
  <c r="L44" i="4"/>
  <c r="L131" i="4"/>
  <c r="L89" i="4"/>
  <c r="L24" i="4"/>
  <c r="L72" i="4"/>
  <c r="L21" i="4"/>
  <c r="H21" i="4" s="1"/>
  <c r="L35" i="4"/>
  <c r="L34" i="4"/>
  <c r="L85" i="4"/>
  <c r="L163" i="4"/>
  <c r="L111" i="4"/>
  <c r="L51" i="4"/>
  <c r="L37" i="4"/>
  <c r="L40" i="4"/>
  <c r="H40" i="4" s="1"/>
  <c r="L176" i="4"/>
  <c r="L66" i="4"/>
  <c r="L190" i="4"/>
  <c r="L144" i="4"/>
  <c r="L11" i="4"/>
  <c r="L12" i="4"/>
  <c r="L152" i="4"/>
  <c r="L6" i="4"/>
  <c r="H6" i="4" s="1"/>
  <c r="L182" i="4"/>
  <c r="L191" i="4"/>
  <c r="L141" i="4"/>
  <c r="L166" i="4"/>
  <c r="L143" i="4"/>
  <c r="L129" i="4"/>
  <c r="L109" i="4"/>
  <c r="L155" i="4"/>
  <c r="H155" i="4" s="1"/>
  <c r="L149" i="4"/>
  <c r="L171" i="4"/>
  <c r="L101" i="4"/>
  <c r="L133" i="4"/>
  <c r="L22" i="4"/>
  <c r="L102" i="4"/>
  <c r="L112" i="4"/>
  <c r="L68" i="4"/>
  <c r="H68" i="4" s="1"/>
  <c r="L54" i="4"/>
  <c r="L7" i="4"/>
  <c r="L29" i="4"/>
  <c r="L28" i="4"/>
  <c r="L183" i="4"/>
  <c r="L41" i="4"/>
  <c r="L108" i="4"/>
  <c r="L172" i="4"/>
  <c r="H172" i="4" s="1"/>
  <c r="L174" i="4"/>
  <c r="L43" i="4"/>
  <c r="L135" i="4"/>
  <c r="L60" i="4"/>
  <c r="L156" i="4"/>
  <c r="L132" i="4"/>
  <c r="L185" i="4"/>
  <c r="L159" i="4"/>
  <c r="H159" i="4" s="1"/>
  <c r="L146" i="4"/>
  <c r="L31" i="4"/>
  <c r="L94" i="4"/>
  <c r="L52" i="4"/>
  <c r="L96" i="4"/>
  <c r="L30" i="4"/>
  <c r="L113" i="4"/>
  <c r="L38" i="4"/>
  <c r="H38" i="4" s="1"/>
  <c r="L79" i="4"/>
  <c r="L114" i="4"/>
  <c r="L78" i="4"/>
  <c r="L173" i="4"/>
  <c r="L77" i="4"/>
  <c r="L178" i="4"/>
  <c r="L45" i="4"/>
  <c r="L10" i="4"/>
  <c r="H10" i="4" s="1"/>
  <c r="L100" i="4"/>
  <c r="L188" i="4"/>
  <c r="L46" i="4"/>
  <c r="L2" i="4"/>
  <c r="L115" i="4"/>
  <c r="L93" i="4"/>
  <c r="L151" i="4"/>
  <c r="L55" i="4"/>
  <c r="H55" i="4" s="1"/>
  <c r="L123" i="4"/>
  <c r="L16" i="4"/>
  <c r="L180" i="4"/>
  <c r="L47" i="4"/>
  <c r="L105" i="4"/>
  <c r="L107" i="4"/>
  <c r="L48" i="4"/>
  <c r="L160" i="4"/>
  <c r="H160" i="4" s="1"/>
  <c r="L165" i="4"/>
  <c r="L13" i="4"/>
  <c r="L63" i="4"/>
  <c r="L168" i="4"/>
  <c r="L150" i="4"/>
  <c r="L147" i="4"/>
  <c r="L187" i="4"/>
  <c r="L33" i="4"/>
  <c r="H33" i="4" s="1"/>
  <c r="L27" i="4"/>
  <c r="L104" i="4"/>
  <c r="L99" i="4"/>
  <c r="L98" i="4"/>
  <c r="L92" i="4"/>
  <c r="L130" i="4"/>
  <c r="L82" i="4"/>
  <c r="L23" i="4"/>
  <c r="H23" i="4" s="1"/>
  <c r="L186" i="4"/>
  <c r="L73" i="4"/>
  <c r="L106" i="4"/>
  <c r="L56" i="4"/>
  <c r="L59" i="4"/>
  <c r="K76" i="4"/>
  <c r="K121" i="4"/>
  <c r="K64" i="4"/>
  <c r="G64" i="4" s="1"/>
  <c r="K69" i="4"/>
  <c r="K184" i="4"/>
  <c r="K61" i="4"/>
  <c r="K71" i="4"/>
  <c r="K153" i="4"/>
  <c r="K25" i="4"/>
  <c r="K119" i="4"/>
  <c r="K90" i="4"/>
  <c r="G90" i="4" s="1"/>
  <c r="K120" i="4"/>
  <c r="K142" i="4"/>
  <c r="K84" i="4"/>
  <c r="K118" i="4"/>
  <c r="K49" i="4"/>
  <c r="K81" i="4"/>
  <c r="K5" i="4"/>
  <c r="K117" i="4"/>
  <c r="G117" i="4" s="1"/>
  <c r="K179" i="4"/>
  <c r="K162" i="4"/>
  <c r="K67" i="4"/>
  <c r="K65" i="4"/>
  <c r="K32" i="4"/>
  <c r="K17" i="4"/>
  <c r="K158" i="4"/>
  <c r="K74" i="4"/>
  <c r="G74" i="4" s="1"/>
  <c r="K39" i="4"/>
  <c r="K175" i="4"/>
  <c r="K140" i="4"/>
  <c r="K134" i="4"/>
  <c r="K20" i="4"/>
  <c r="K50" i="4"/>
  <c r="K83" i="4"/>
  <c r="K110" i="4"/>
  <c r="G110" i="4" s="1"/>
  <c r="K9" i="4"/>
  <c r="K138" i="4"/>
  <c r="K177" i="4"/>
  <c r="K87" i="4"/>
  <c r="K137" i="4"/>
  <c r="K164" i="4"/>
  <c r="K170" i="4"/>
  <c r="K19" i="4"/>
  <c r="G19" i="4" s="1"/>
  <c r="K127" i="4"/>
  <c r="K57" i="4"/>
  <c r="K192" i="4"/>
  <c r="K3" i="4"/>
  <c r="K122" i="4"/>
  <c r="K58" i="4"/>
  <c r="K116" i="4"/>
  <c r="K15" i="4"/>
  <c r="G15" i="4" s="1"/>
  <c r="K189" i="4"/>
  <c r="K36" i="4"/>
  <c r="K154" i="4"/>
  <c r="K14" i="4"/>
  <c r="K4" i="4"/>
  <c r="K75" i="4"/>
  <c r="K80" i="4"/>
  <c r="K161" i="4"/>
  <c r="G161" i="4" s="1"/>
  <c r="K128" i="4"/>
  <c r="K18" i="4"/>
  <c r="K53" i="4"/>
  <c r="K181" i="4"/>
  <c r="K124" i="4"/>
  <c r="K86" i="4"/>
  <c r="K125" i="4"/>
  <c r="K126" i="4"/>
  <c r="G126" i="4" s="1"/>
  <c r="K62" i="4"/>
  <c r="K8" i="4"/>
  <c r="K42" i="4"/>
  <c r="K97" i="4"/>
  <c r="K169" i="4"/>
  <c r="K26" i="4"/>
  <c r="K167" i="4"/>
  <c r="K136" i="4"/>
  <c r="G136" i="4" s="1"/>
  <c r="K148" i="4"/>
  <c r="K139" i="4"/>
  <c r="K88" i="4"/>
  <c r="K145" i="4"/>
  <c r="K157" i="4"/>
  <c r="K70" i="4"/>
  <c r="K103" i="4"/>
  <c r="K91" i="4"/>
  <c r="G91" i="4" s="1"/>
  <c r="K95" i="4"/>
  <c r="K44" i="4"/>
  <c r="K131" i="4"/>
  <c r="K89" i="4"/>
  <c r="K24" i="4"/>
  <c r="K72" i="4"/>
  <c r="K21" i="4"/>
  <c r="K35" i="4"/>
  <c r="G35" i="4" s="1"/>
  <c r="K34" i="4"/>
  <c r="K85" i="4"/>
  <c r="K163" i="4"/>
  <c r="K111" i="4"/>
  <c r="K51" i="4"/>
  <c r="K37" i="4"/>
  <c r="K40" i="4"/>
  <c r="K176" i="4"/>
  <c r="G176" i="4" s="1"/>
  <c r="K66" i="4"/>
  <c r="K190" i="4"/>
  <c r="K144" i="4"/>
  <c r="K11" i="4"/>
  <c r="K12" i="4"/>
  <c r="K152" i="4"/>
  <c r="K6" i="4"/>
  <c r="K182" i="4"/>
  <c r="G182" i="4" s="1"/>
  <c r="K191" i="4"/>
  <c r="K141" i="4"/>
  <c r="K166" i="4"/>
  <c r="K143" i="4"/>
  <c r="K129" i="4"/>
  <c r="K109" i="4"/>
  <c r="K155" i="4"/>
  <c r="K149" i="4"/>
  <c r="G149" i="4" s="1"/>
  <c r="K171" i="4"/>
  <c r="K101" i="4"/>
  <c r="K133" i="4"/>
  <c r="K22" i="4"/>
  <c r="K102" i="4"/>
  <c r="K112" i="4"/>
  <c r="K68" i="4"/>
  <c r="K54" i="4"/>
  <c r="G54" i="4" s="1"/>
  <c r="K7" i="4"/>
  <c r="K29" i="4"/>
  <c r="K28" i="4"/>
  <c r="K183" i="4"/>
  <c r="K41" i="4"/>
  <c r="K108" i="4"/>
  <c r="K172" i="4"/>
  <c r="K174" i="4"/>
  <c r="G174" i="4" s="1"/>
  <c r="K43" i="4"/>
  <c r="K135" i="4"/>
  <c r="K60" i="4"/>
  <c r="K156" i="4"/>
  <c r="K132" i="4"/>
  <c r="K185" i="4"/>
  <c r="K159" i="4"/>
  <c r="K146" i="4"/>
  <c r="G146" i="4" s="1"/>
  <c r="K31" i="4"/>
  <c r="K94" i="4"/>
  <c r="K52" i="4"/>
  <c r="K96" i="4"/>
  <c r="K30" i="4"/>
  <c r="K113" i="4"/>
  <c r="K38" i="4"/>
  <c r="K79" i="4"/>
  <c r="G79" i="4" s="1"/>
  <c r="K114" i="4"/>
  <c r="K78" i="4"/>
  <c r="K173" i="4"/>
  <c r="K77" i="4"/>
  <c r="K178" i="4"/>
  <c r="K45" i="4"/>
  <c r="K10" i="4"/>
  <c r="K100" i="4"/>
  <c r="G100" i="4" s="1"/>
  <c r="K188" i="4"/>
  <c r="K46" i="4"/>
  <c r="K2" i="4"/>
  <c r="K115" i="4"/>
  <c r="K93" i="4"/>
  <c r="K151" i="4"/>
  <c r="K55" i="4"/>
  <c r="K123" i="4"/>
  <c r="G123" i="4" s="1"/>
  <c r="K16" i="4"/>
  <c r="K180" i="4"/>
  <c r="K47" i="4"/>
  <c r="K105" i="4"/>
  <c r="K107" i="4"/>
  <c r="K48" i="4"/>
  <c r="K160" i="4"/>
  <c r="K165" i="4"/>
  <c r="G165" i="4" s="1"/>
  <c r="K13" i="4"/>
  <c r="K63" i="4"/>
  <c r="K168" i="4"/>
  <c r="K150" i="4"/>
  <c r="K147" i="4"/>
  <c r="K187" i="4"/>
  <c r="K33" i="4"/>
  <c r="K27" i="4"/>
  <c r="G27" i="4" s="1"/>
  <c r="K104" i="4"/>
  <c r="K99" i="4"/>
  <c r="K98" i="4"/>
  <c r="K92" i="4"/>
  <c r="K130" i="4"/>
  <c r="K82" i="4"/>
  <c r="K23" i="4"/>
  <c r="K186" i="4"/>
  <c r="G186" i="4" s="1"/>
  <c r="K73" i="4"/>
  <c r="K106" i="4"/>
  <c r="K56" i="4"/>
  <c r="K59" i="4"/>
  <c r="W76" i="4"/>
  <c r="W121" i="4"/>
  <c r="W64" i="4"/>
  <c r="W69" i="4"/>
  <c r="W184" i="4"/>
  <c r="W61" i="4"/>
  <c r="W71" i="4"/>
  <c r="W153" i="4"/>
  <c r="W25" i="4"/>
  <c r="W119" i="4"/>
  <c r="W90" i="4"/>
  <c r="W120" i="4"/>
  <c r="W142" i="4"/>
  <c r="W84" i="4"/>
  <c r="W118" i="4"/>
  <c r="W49" i="4"/>
  <c r="W81" i="4"/>
  <c r="W5" i="4"/>
  <c r="W117" i="4"/>
  <c r="W179" i="4"/>
  <c r="W162" i="4"/>
  <c r="W67" i="4"/>
  <c r="W65" i="4"/>
  <c r="W32" i="4"/>
  <c r="W17" i="4"/>
  <c r="W158" i="4"/>
  <c r="W74" i="4"/>
  <c r="W39" i="4"/>
  <c r="W175" i="4"/>
  <c r="W140" i="4"/>
  <c r="W134" i="4"/>
  <c r="W20" i="4"/>
  <c r="W50" i="4"/>
  <c r="W83" i="4"/>
  <c r="W110" i="4"/>
  <c r="W9" i="4"/>
  <c r="W138" i="4"/>
  <c r="W177" i="4"/>
  <c r="W87" i="4"/>
  <c r="W137" i="4"/>
  <c r="W164" i="4"/>
  <c r="W170" i="4"/>
  <c r="W19" i="4"/>
  <c r="W127" i="4"/>
  <c r="W57" i="4"/>
  <c r="W192" i="4"/>
  <c r="W3" i="4"/>
  <c r="W122" i="4"/>
  <c r="W58" i="4"/>
  <c r="W116" i="4"/>
  <c r="W15" i="4"/>
  <c r="W189" i="4"/>
  <c r="W36" i="4"/>
  <c r="W154" i="4"/>
  <c r="W14" i="4"/>
  <c r="W4" i="4"/>
  <c r="W75" i="4"/>
  <c r="W80" i="4"/>
  <c r="W161" i="4"/>
  <c r="W128" i="4"/>
  <c r="W18" i="4"/>
  <c r="W53" i="4"/>
  <c r="W181" i="4"/>
  <c r="W124" i="4"/>
  <c r="W86" i="4"/>
  <c r="W125" i="4"/>
  <c r="W126" i="4"/>
  <c r="W62" i="4"/>
  <c r="W8" i="4"/>
  <c r="W42" i="4"/>
  <c r="W97" i="4"/>
  <c r="W169" i="4"/>
  <c r="W26" i="4"/>
  <c r="W167" i="4"/>
  <c r="W136" i="4"/>
  <c r="W148" i="4"/>
  <c r="W139" i="4"/>
  <c r="W88" i="4"/>
  <c r="W145" i="4"/>
  <c r="W157" i="4"/>
  <c r="W70" i="4"/>
  <c r="W103" i="4"/>
  <c r="W91" i="4"/>
  <c r="W95" i="4"/>
  <c r="W44" i="4"/>
  <c r="W131" i="4"/>
  <c r="W89" i="4"/>
  <c r="W24" i="4"/>
  <c r="W72" i="4"/>
  <c r="W21" i="4"/>
  <c r="W35" i="4"/>
  <c r="W34" i="4"/>
  <c r="W85" i="4"/>
  <c r="W163" i="4"/>
  <c r="W111" i="4"/>
  <c r="W51" i="4"/>
  <c r="W37" i="4"/>
  <c r="W40" i="4"/>
  <c r="W176" i="4"/>
  <c r="W66" i="4"/>
  <c r="W190" i="4"/>
  <c r="W144" i="4"/>
  <c r="W11" i="4"/>
  <c r="W12" i="4"/>
  <c r="W152" i="4"/>
  <c r="W6" i="4"/>
  <c r="W182" i="4"/>
  <c r="W191" i="4"/>
  <c r="W141" i="4"/>
  <c r="W166" i="4"/>
  <c r="W143" i="4"/>
  <c r="W129" i="4"/>
  <c r="W109" i="4"/>
  <c r="W155" i="4"/>
  <c r="W149" i="4"/>
  <c r="W171" i="4"/>
  <c r="W101" i="4"/>
  <c r="W133" i="4"/>
  <c r="W22" i="4"/>
  <c r="W102" i="4"/>
  <c r="W112" i="4"/>
  <c r="W68" i="4"/>
  <c r="W54" i="4"/>
  <c r="W7" i="4"/>
  <c r="W29" i="4"/>
  <c r="W28" i="4"/>
  <c r="W183" i="4"/>
  <c r="W41" i="4"/>
  <c r="W108" i="4"/>
  <c r="W172" i="4"/>
  <c r="W174" i="4"/>
  <c r="W43" i="4"/>
  <c r="W135" i="4"/>
  <c r="W60" i="4"/>
  <c r="W156" i="4"/>
  <c r="W132" i="4"/>
  <c r="W185" i="4"/>
  <c r="W159" i="4"/>
  <c r="W146" i="4"/>
  <c r="W31" i="4"/>
  <c r="W94" i="4"/>
  <c r="W52" i="4"/>
  <c r="W96" i="4"/>
  <c r="W30" i="4"/>
  <c r="W113" i="4"/>
  <c r="W38" i="4"/>
  <c r="W79" i="4"/>
  <c r="W114" i="4"/>
  <c r="W78" i="4"/>
  <c r="W173" i="4"/>
  <c r="W77" i="4"/>
  <c r="W178" i="4"/>
  <c r="W45" i="4"/>
  <c r="W10" i="4"/>
  <c r="W100" i="4"/>
  <c r="W188" i="4"/>
  <c r="W46" i="4"/>
  <c r="W2" i="4"/>
  <c r="W115" i="4"/>
  <c r="W93" i="4"/>
  <c r="W151" i="4"/>
  <c r="W55" i="4"/>
  <c r="W123" i="4"/>
  <c r="W16" i="4"/>
  <c r="W180" i="4"/>
  <c r="W47" i="4"/>
  <c r="W105" i="4"/>
  <c r="W107" i="4"/>
  <c r="W48" i="4"/>
  <c r="W160" i="4"/>
  <c r="W165" i="4"/>
  <c r="W13" i="4"/>
  <c r="W63" i="4"/>
  <c r="W168" i="4"/>
  <c r="W150" i="4"/>
  <c r="W147" i="4"/>
  <c r="W187" i="4"/>
  <c r="W33" i="4"/>
  <c r="W27" i="4"/>
  <c r="W104" i="4"/>
  <c r="W99" i="4"/>
  <c r="W98" i="4"/>
  <c r="W92" i="4"/>
  <c r="W130" i="4"/>
  <c r="W82" i="4"/>
  <c r="W23" i="4"/>
  <c r="W186" i="4"/>
  <c r="W73" i="4"/>
  <c r="W106" i="4"/>
  <c r="W56" i="4"/>
  <c r="W59" i="4"/>
  <c r="I76" i="4"/>
  <c r="I121" i="4"/>
  <c r="I64" i="4"/>
  <c r="I69" i="4"/>
  <c r="I184" i="4"/>
  <c r="I61" i="4"/>
  <c r="I71" i="4"/>
  <c r="I153" i="4"/>
  <c r="I25" i="4"/>
  <c r="I119" i="4"/>
  <c r="I90" i="4"/>
  <c r="I120" i="4"/>
  <c r="I142" i="4"/>
  <c r="I84" i="4"/>
  <c r="I118" i="4"/>
  <c r="I49" i="4"/>
  <c r="I81" i="4"/>
  <c r="I5" i="4"/>
  <c r="I117" i="4"/>
  <c r="I179" i="4"/>
  <c r="I162" i="4"/>
  <c r="I67" i="4"/>
  <c r="I65" i="4"/>
  <c r="I32" i="4"/>
  <c r="I17" i="4"/>
  <c r="I158" i="4"/>
  <c r="I74" i="4"/>
  <c r="I39" i="4"/>
  <c r="I175" i="4"/>
  <c r="I140" i="4"/>
  <c r="I134" i="4"/>
  <c r="I20" i="4"/>
  <c r="I50" i="4"/>
  <c r="I83" i="4"/>
  <c r="I110" i="4"/>
  <c r="I9" i="4"/>
  <c r="I138" i="4"/>
  <c r="I177" i="4"/>
  <c r="I87" i="4"/>
  <c r="I137" i="4"/>
  <c r="I164" i="4"/>
  <c r="I170" i="4"/>
  <c r="I19" i="4"/>
  <c r="I127" i="4"/>
  <c r="I57" i="4"/>
  <c r="I192" i="4"/>
  <c r="I3" i="4"/>
  <c r="I122" i="4"/>
  <c r="I58" i="4"/>
  <c r="I116" i="4"/>
  <c r="I15" i="4"/>
  <c r="I189" i="4"/>
  <c r="I36" i="4"/>
  <c r="I154" i="4"/>
  <c r="I14" i="4"/>
  <c r="I4" i="4"/>
  <c r="I75" i="4"/>
  <c r="I80" i="4"/>
  <c r="I161" i="4"/>
  <c r="I128" i="4"/>
  <c r="I18" i="4"/>
  <c r="I53" i="4"/>
  <c r="I181" i="4"/>
  <c r="I124" i="4"/>
  <c r="I86" i="4"/>
  <c r="I125" i="4"/>
  <c r="I126" i="4"/>
  <c r="I62" i="4"/>
  <c r="I8" i="4"/>
  <c r="I42" i="4"/>
  <c r="I97" i="4"/>
  <c r="I169" i="4"/>
  <c r="I26" i="4"/>
  <c r="I167" i="4"/>
  <c r="I136" i="4"/>
  <c r="I148" i="4"/>
  <c r="I139" i="4"/>
  <c r="I88" i="4"/>
  <c r="I145" i="4"/>
  <c r="I157" i="4"/>
  <c r="I70" i="4"/>
  <c r="I103" i="4"/>
  <c r="I91" i="4"/>
  <c r="I95" i="4"/>
  <c r="I44" i="4"/>
  <c r="I131" i="4"/>
  <c r="I89" i="4"/>
  <c r="I24" i="4"/>
  <c r="I72" i="4"/>
  <c r="I21" i="4"/>
  <c r="I35" i="4"/>
  <c r="I34" i="4"/>
  <c r="I85" i="4"/>
  <c r="I163" i="4"/>
  <c r="I111" i="4"/>
  <c r="I51" i="4"/>
  <c r="I37" i="4"/>
  <c r="I40" i="4"/>
  <c r="I176" i="4"/>
  <c r="I66" i="4"/>
  <c r="I190" i="4"/>
  <c r="I144" i="4"/>
  <c r="I11" i="4"/>
  <c r="I12" i="4"/>
  <c r="I152" i="4"/>
  <c r="I6" i="4"/>
  <c r="I182" i="4"/>
  <c r="I191" i="4"/>
  <c r="I141" i="4"/>
  <c r="I166" i="4"/>
  <c r="I143" i="4"/>
  <c r="I129" i="4"/>
  <c r="I109" i="4"/>
  <c r="I155" i="4"/>
  <c r="I149" i="4"/>
  <c r="I171" i="4"/>
  <c r="I101" i="4"/>
  <c r="I133" i="4"/>
  <c r="I22" i="4"/>
  <c r="I102" i="4"/>
  <c r="I112" i="4"/>
  <c r="I68" i="4"/>
  <c r="I54" i="4"/>
  <c r="I7" i="4"/>
  <c r="I29" i="4"/>
  <c r="I28" i="4"/>
  <c r="I183" i="4"/>
  <c r="I41" i="4"/>
  <c r="I108" i="4"/>
  <c r="I172" i="4"/>
  <c r="I174" i="4"/>
  <c r="I43" i="4"/>
  <c r="I135" i="4"/>
  <c r="I60" i="4"/>
  <c r="I156" i="4"/>
  <c r="I132" i="4"/>
  <c r="I185" i="4"/>
  <c r="I159" i="4"/>
  <c r="I146" i="4"/>
  <c r="I31" i="4"/>
  <c r="I94" i="4"/>
  <c r="I52" i="4"/>
  <c r="I96" i="4"/>
  <c r="I30" i="4"/>
  <c r="I113" i="4"/>
  <c r="I38" i="4"/>
  <c r="I79" i="4"/>
  <c r="I114" i="4"/>
  <c r="I78" i="4"/>
  <c r="I173" i="4"/>
  <c r="I77" i="4"/>
  <c r="I178" i="4"/>
  <c r="I45" i="4"/>
  <c r="I10" i="4"/>
  <c r="I100" i="4"/>
  <c r="I188" i="4"/>
  <c r="I46" i="4"/>
  <c r="I2" i="4"/>
  <c r="I115" i="4"/>
  <c r="I93" i="4"/>
  <c r="I151" i="4"/>
  <c r="I55" i="4"/>
  <c r="I123" i="4"/>
  <c r="I16" i="4"/>
  <c r="I180" i="4"/>
  <c r="I47" i="4"/>
  <c r="I105" i="4"/>
  <c r="I107" i="4"/>
  <c r="I48" i="4"/>
  <c r="I160" i="4"/>
  <c r="I165" i="4"/>
  <c r="I13" i="4"/>
  <c r="I63" i="4"/>
  <c r="I168" i="4"/>
  <c r="I150" i="4"/>
  <c r="I147" i="4"/>
  <c r="I187" i="4"/>
  <c r="I33" i="4"/>
  <c r="I27" i="4"/>
  <c r="I104" i="4"/>
  <c r="I99" i="4"/>
  <c r="I98" i="4"/>
  <c r="I92" i="4"/>
  <c r="I130" i="4"/>
  <c r="I82" i="4"/>
  <c r="I23" i="4"/>
  <c r="I186" i="4"/>
  <c r="I73" i="4"/>
  <c r="I106" i="4"/>
  <c r="I56" i="4"/>
  <c r="I59" i="4"/>
  <c r="J76" i="4"/>
  <c r="F76" i="4" s="1"/>
  <c r="J121" i="4"/>
  <c r="F121" i="4" s="1"/>
  <c r="J64" i="4"/>
  <c r="F64" i="4" s="1"/>
  <c r="J69" i="4"/>
  <c r="F69" i="4" s="1"/>
  <c r="J184" i="4"/>
  <c r="F184" i="4" s="1"/>
  <c r="J61" i="4"/>
  <c r="F61" i="4" s="1"/>
  <c r="J71" i="4"/>
  <c r="F71" i="4" s="1"/>
  <c r="J153" i="4"/>
  <c r="F153" i="4" s="1"/>
  <c r="J25" i="4"/>
  <c r="F25" i="4" s="1"/>
  <c r="J119" i="4"/>
  <c r="F119" i="4" s="1"/>
  <c r="J90" i="4"/>
  <c r="F90" i="4" s="1"/>
  <c r="J120" i="4"/>
  <c r="F120" i="4" s="1"/>
  <c r="J142" i="4"/>
  <c r="F142" i="4" s="1"/>
  <c r="J84" i="4"/>
  <c r="F84" i="4" s="1"/>
  <c r="J118" i="4"/>
  <c r="F118" i="4" s="1"/>
  <c r="J49" i="4"/>
  <c r="F49" i="4" s="1"/>
  <c r="J81" i="4"/>
  <c r="F81" i="4" s="1"/>
  <c r="J5" i="4"/>
  <c r="F5" i="4" s="1"/>
  <c r="J117" i="4"/>
  <c r="F117" i="4" s="1"/>
  <c r="J179" i="4"/>
  <c r="F179" i="4" s="1"/>
  <c r="J162" i="4"/>
  <c r="F162" i="4" s="1"/>
  <c r="J67" i="4"/>
  <c r="F67" i="4" s="1"/>
  <c r="J65" i="4"/>
  <c r="F65" i="4" s="1"/>
  <c r="J32" i="4"/>
  <c r="F32" i="4" s="1"/>
  <c r="J17" i="4"/>
  <c r="F17" i="4" s="1"/>
  <c r="J158" i="4"/>
  <c r="F158" i="4" s="1"/>
  <c r="J74" i="4"/>
  <c r="F74" i="4" s="1"/>
  <c r="J39" i="4"/>
  <c r="F39" i="4" s="1"/>
  <c r="J175" i="4"/>
  <c r="F175" i="4" s="1"/>
  <c r="J140" i="4"/>
  <c r="F140" i="4" s="1"/>
  <c r="J134" i="4"/>
  <c r="F134" i="4" s="1"/>
  <c r="J20" i="4"/>
  <c r="F20" i="4" s="1"/>
  <c r="J50" i="4"/>
  <c r="F50" i="4" s="1"/>
  <c r="J83" i="4"/>
  <c r="F83" i="4" s="1"/>
  <c r="J110" i="4"/>
  <c r="F110" i="4" s="1"/>
  <c r="J9" i="4"/>
  <c r="F9" i="4" s="1"/>
  <c r="J138" i="4"/>
  <c r="F138" i="4" s="1"/>
  <c r="J177" i="4"/>
  <c r="F177" i="4" s="1"/>
  <c r="J87" i="4"/>
  <c r="F87" i="4" s="1"/>
  <c r="J137" i="4"/>
  <c r="F137" i="4" s="1"/>
  <c r="J164" i="4"/>
  <c r="F164" i="4" s="1"/>
  <c r="J170" i="4"/>
  <c r="F170" i="4" s="1"/>
  <c r="J19" i="4"/>
  <c r="F19" i="4" s="1"/>
  <c r="J127" i="4"/>
  <c r="F127" i="4" s="1"/>
  <c r="J57" i="4"/>
  <c r="F57" i="4" s="1"/>
  <c r="J192" i="4"/>
  <c r="F192" i="4" s="1"/>
  <c r="J3" i="4"/>
  <c r="F3" i="4" s="1"/>
  <c r="J122" i="4"/>
  <c r="F122" i="4" s="1"/>
  <c r="J58" i="4"/>
  <c r="F58" i="4" s="1"/>
  <c r="J116" i="4"/>
  <c r="F116" i="4" s="1"/>
  <c r="J15" i="4"/>
  <c r="F15" i="4" s="1"/>
  <c r="J189" i="4"/>
  <c r="F189" i="4" s="1"/>
  <c r="J36" i="4"/>
  <c r="F36" i="4" s="1"/>
  <c r="J154" i="4"/>
  <c r="F154" i="4" s="1"/>
  <c r="J14" i="4"/>
  <c r="F14" i="4" s="1"/>
  <c r="J4" i="4"/>
  <c r="F4" i="4" s="1"/>
  <c r="J75" i="4"/>
  <c r="F75" i="4" s="1"/>
  <c r="J80" i="4"/>
  <c r="F80" i="4" s="1"/>
  <c r="J161" i="4"/>
  <c r="F161" i="4" s="1"/>
  <c r="J128" i="4"/>
  <c r="F128" i="4" s="1"/>
  <c r="J18" i="4"/>
  <c r="F18" i="4" s="1"/>
  <c r="J53" i="4"/>
  <c r="F53" i="4" s="1"/>
  <c r="J181" i="4"/>
  <c r="F181" i="4" s="1"/>
  <c r="J124" i="4"/>
  <c r="F124" i="4" s="1"/>
  <c r="J86" i="4"/>
  <c r="F86" i="4" s="1"/>
  <c r="J125" i="4"/>
  <c r="F125" i="4" s="1"/>
  <c r="J126" i="4"/>
  <c r="F126" i="4" s="1"/>
  <c r="J62" i="4"/>
  <c r="F62" i="4" s="1"/>
  <c r="J8" i="4"/>
  <c r="F8" i="4" s="1"/>
  <c r="J42" i="4"/>
  <c r="F42" i="4" s="1"/>
  <c r="J97" i="4"/>
  <c r="F97" i="4" s="1"/>
  <c r="J169" i="4"/>
  <c r="F169" i="4" s="1"/>
  <c r="J26" i="4"/>
  <c r="F26" i="4" s="1"/>
  <c r="J167" i="4"/>
  <c r="F167" i="4" s="1"/>
  <c r="J136" i="4"/>
  <c r="F136" i="4" s="1"/>
  <c r="J148" i="4"/>
  <c r="F148" i="4" s="1"/>
  <c r="J139" i="4"/>
  <c r="F139" i="4" s="1"/>
  <c r="J88" i="4"/>
  <c r="F88" i="4" s="1"/>
  <c r="J145" i="4"/>
  <c r="F145" i="4" s="1"/>
  <c r="J157" i="4"/>
  <c r="F157" i="4" s="1"/>
  <c r="J70" i="4"/>
  <c r="F70" i="4" s="1"/>
  <c r="J103" i="4"/>
  <c r="F103" i="4" s="1"/>
  <c r="J91" i="4"/>
  <c r="F91" i="4" s="1"/>
  <c r="J95" i="4"/>
  <c r="F95" i="4" s="1"/>
  <c r="J44" i="4"/>
  <c r="F44" i="4" s="1"/>
  <c r="J131" i="4"/>
  <c r="F131" i="4" s="1"/>
  <c r="J89" i="4"/>
  <c r="F89" i="4" s="1"/>
  <c r="J24" i="4"/>
  <c r="F24" i="4" s="1"/>
  <c r="J72" i="4"/>
  <c r="F72" i="4" s="1"/>
  <c r="J21" i="4"/>
  <c r="F21" i="4" s="1"/>
  <c r="J35" i="4"/>
  <c r="F35" i="4" s="1"/>
  <c r="J34" i="4"/>
  <c r="F34" i="4" s="1"/>
  <c r="J85" i="4"/>
  <c r="F85" i="4" s="1"/>
  <c r="J163" i="4"/>
  <c r="F163" i="4" s="1"/>
  <c r="J111" i="4"/>
  <c r="F111" i="4" s="1"/>
  <c r="J51" i="4"/>
  <c r="F51" i="4" s="1"/>
  <c r="J37" i="4"/>
  <c r="F37" i="4" s="1"/>
  <c r="J40" i="4"/>
  <c r="F40" i="4" s="1"/>
  <c r="J176" i="4"/>
  <c r="F176" i="4" s="1"/>
  <c r="J66" i="4"/>
  <c r="F66" i="4" s="1"/>
  <c r="J190" i="4"/>
  <c r="F190" i="4" s="1"/>
  <c r="J144" i="4"/>
  <c r="F144" i="4" s="1"/>
  <c r="J11" i="4"/>
  <c r="F11" i="4" s="1"/>
  <c r="J12" i="4"/>
  <c r="F12" i="4" s="1"/>
  <c r="J152" i="4"/>
  <c r="F152" i="4" s="1"/>
  <c r="J6" i="4"/>
  <c r="F6" i="4" s="1"/>
  <c r="J182" i="4"/>
  <c r="F182" i="4" s="1"/>
  <c r="J191" i="4"/>
  <c r="F191" i="4" s="1"/>
  <c r="J141" i="4"/>
  <c r="F141" i="4" s="1"/>
  <c r="J166" i="4"/>
  <c r="F166" i="4" s="1"/>
  <c r="J143" i="4"/>
  <c r="F143" i="4" s="1"/>
  <c r="J129" i="4"/>
  <c r="F129" i="4" s="1"/>
  <c r="J109" i="4"/>
  <c r="F109" i="4" s="1"/>
  <c r="J155" i="4"/>
  <c r="F155" i="4" s="1"/>
  <c r="J149" i="4"/>
  <c r="F149" i="4" s="1"/>
  <c r="J171" i="4"/>
  <c r="F171" i="4" s="1"/>
  <c r="J101" i="4"/>
  <c r="F101" i="4" s="1"/>
  <c r="J133" i="4"/>
  <c r="F133" i="4" s="1"/>
  <c r="J22" i="4"/>
  <c r="F22" i="4" s="1"/>
  <c r="J102" i="4"/>
  <c r="F102" i="4" s="1"/>
  <c r="J112" i="4"/>
  <c r="F112" i="4" s="1"/>
  <c r="J68" i="4"/>
  <c r="F68" i="4" s="1"/>
  <c r="J54" i="4"/>
  <c r="F54" i="4" s="1"/>
  <c r="J7" i="4"/>
  <c r="F7" i="4" s="1"/>
  <c r="J29" i="4"/>
  <c r="F29" i="4" s="1"/>
  <c r="J28" i="4"/>
  <c r="F28" i="4" s="1"/>
  <c r="J183" i="4"/>
  <c r="F183" i="4" s="1"/>
  <c r="J41" i="4"/>
  <c r="F41" i="4" s="1"/>
  <c r="J108" i="4"/>
  <c r="F108" i="4" s="1"/>
  <c r="J172" i="4"/>
  <c r="F172" i="4" s="1"/>
  <c r="J174" i="4"/>
  <c r="F174" i="4" s="1"/>
  <c r="J43" i="4"/>
  <c r="F43" i="4" s="1"/>
  <c r="J135" i="4"/>
  <c r="F135" i="4" s="1"/>
  <c r="J60" i="4"/>
  <c r="F60" i="4" s="1"/>
  <c r="J156" i="4"/>
  <c r="F156" i="4" s="1"/>
  <c r="J132" i="4"/>
  <c r="F132" i="4" s="1"/>
  <c r="J185" i="4"/>
  <c r="F185" i="4" s="1"/>
  <c r="J159" i="4"/>
  <c r="F159" i="4" s="1"/>
  <c r="J146" i="4"/>
  <c r="F146" i="4" s="1"/>
  <c r="J31" i="4"/>
  <c r="F31" i="4" s="1"/>
  <c r="J94" i="4"/>
  <c r="F94" i="4" s="1"/>
  <c r="J52" i="4"/>
  <c r="F52" i="4" s="1"/>
  <c r="J96" i="4"/>
  <c r="F96" i="4" s="1"/>
  <c r="J30" i="4"/>
  <c r="F30" i="4" s="1"/>
  <c r="J113" i="4"/>
  <c r="F113" i="4" s="1"/>
  <c r="J38" i="4"/>
  <c r="F38" i="4" s="1"/>
  <c r="J79" i="4"/>
  <c r="F79" i="4" s="1"/>
  <c r="J114" i="4"/>
  <c r="F114" i="4" s="1"/>
  <c r="J78" i="4"/>
  <c r="F78" i="4" s="1"/>
  <c r="J173" i="4"/>
  <c r="F173" i="4" s="1"/>
  <c r="J77" i="4"/>
  <c r="F77" i="4" s="1"/>
  <c r="J178" i="4"/>
  <c r="F178" i="4" s="1"/>
  <c r="J45" i="4"/>
  <c r="F45" i="4" s="1"/>
  <c r="J10" i="4"/>
  <c r="F10" i="4" s="1"/>
  <c r="J100" i="4"/>
  <c r="F100" i="4" s="1"/>
  <c r="J188" i="4"/>
  <c r="F188" i="4" s="1"/>
  <c r="J46" i="4"/>
  <c r="F46" i="4" s="1"/>
  <c r="J2" i="4"/>
  <c r="J115" i="4"/>
  <c r="F115" i="4" s="1"/>
  <c r="J93" i="4"/>
  <c r="F93" i="4" s="1"/>
  <c r="J151" i="4"/>
  <c r="F151" i="4" s="1"/>
  <c r="J55" i="4"/>
  <c r="F55" i="4" s="1"/>
  <c r="J123" i="4"/>
  <c r="F123" i="4" s="1"/>
  <c r="J16" i="4"/>
  <c r="F16" i="4" s="1"/>
  <c r="J180" i="4"/>
  <c r="F180" i="4" s="1"/>
  <c r="J47" i="4"/>
  <c r="F47" i="4" s="1"/>
  <c r="J105" i="4"/>
  <c r="F105" i="4" s="1"/>
  <c r="J107" i="4"/>
  <c r="F107" i="4" s="1"/>
  <c r="J48" i="4"/>
  <c r="F48" i="4" s="1"/>
  <c r="J160" i="4"/>
  <c r="F160" i="4" s="1"/>
  <c r="J165" i="4"/>
  <c r="F165" i="4" s="1"/>
  <c r="J13" i="4"/>
  <c r="F13" i="4" s="1"/>
  <c r="J63" i="4"/>
  <c r="F63" i="4" s="1"/>
  <c r="J168" i="4"/>
  <c r="F168" i="4" s="1"/>
  <c r="J150" i="4"/>
  <c r="F150" i="4" s="1"/>
  <c r="J147" i="4"/>
  <c r="F147" i="4" s="1"/>
  <c r="J187" i="4"/>
  <c r="F187" i="4" s="1"/>
  <c r="J33" i="4"/>
  <c r="F33" i="4" s="1"/>
  <c r="J27" i="4"/>
  <c r="F27" i="4" s="1"/>
  <c r="J104" i="4"/>
  <c r="F104" i="4" s="1"/>
  <c r="J99" i="4"/>
  <c r="F99" i="4" s="1"/>
  <c r="J98" i="4"/>
  <c r="F98" i="4" s="1"/>
  <c r="J92" i="4"/>
  <c r="F92" i="4" s="1"/>
  <c r="J130" i="4"/>
  <c r="F130" i="4" s="1"/>
  <c r="J82" i="4"/>
  <c r="F82" i="4" s="1"/>
  <c r="J23" i="4"/>
  <c r="F23" i="4" s="1"/>
  <c r="J186" i="4"/>
  <c r="F186" i="4" s="1"/>
  <c r="J73" i="4"/>
  <c r="F73" i="4" s="1"/>
  <c r="J106" i="4"/>
  <c r="F106" i="4" s="1"/>
  <c r="J56" i="4"/>
  <c r="F56" i="4" s="1"/>
  <c r="J59" i="4"/>
  <c r="F59" i="4" s="1"/>
  <c r="H76" i="4"/>
  <c r="H64" i="4"/>
  <c r="H69" i="4"/>
  <c r="H184" i="4"/>
  <c r="H61" i="4"/>
  <c r="H71" i="4"/>
  <c r="H153" i="4"/>
  <c r="H25" i="4"/>
  <c r="H90" i="4"/>
  <c r="H120" i="4"/>
  <c r="H142" i="4"/>
  <c r="H84" i="4"/>
  <c r="H118" i="4"/>
  <c r="H49" i="4"/>
  <c r="H81" i="4"/>
  <c r="H117" i="4"/>
  <c r="H179" i="4"/>
  <c r="H162" i="4"/>
  <c r="H67" i="4"/>
  <c r="H65" i="4"/>
  <c r="H32" i="4"/>
  <c r="H17" i="4"/>
  <c r="H74" i="4"/>
  <c r="H39" i="4"/>
  <c r="H175" i="4"/>
  <c r="H140" i="4"/>
  <c r="H134" i="4"/>
  <c r="H20" i="4"/>
  <c r="H50" i="4"/>
  <c r="H110" i="4"/>
  <c r="H9" i="4"/>
  <c r="H138" i="4"/>
  <c r="H177" i="4"/>
  <c r="H87" i="4"/>
  <c r="H137" i="4"/>
  <c r="H164" i="4"/>
  <c r="H19" i="4"/>
  <c r="H127" i="4"/>
  <c r="H57" i="4"/>
  <c r="H192" i="4"/>
  <c r="H3" i="4"/>
  <c r="H122" i="4"/>
  <c r="H58" i="4"/>
  <c r="H15" i="4"/>
  <c r="H189" i="4"/>
  <c r="H36" i="4"/>
  <c r="H154" i="4"/>
  <c r="H14" i="4"/>
  <c r="H4" i="4"/>
  <c r="H75" i="4"/>
  <c r="H161" i="4"/>
  <c r="H128" i="4"/>
  <c r="H18" i="4"/>
  <c r="H53" i="4"/>
  <c r="H181" i="4"/>
  <c r="H124" i="4"/>
  <c r="H86" i="4"/>
  <c r="H126" i="4"/>
  <c r="H62" i="4"/>
  <c r="H8" i="4"/>
  <c r="H42" i="4"/>
  <c r="H97" i="4"/>
  <c r="H169" i="4"/>
  <c r="H26" i="4"/>
  <c r="H136" i="4"/>
  <c r="H148" i="4"/>
  <c r="H139" i="4"/>
  <c r="H88" i="4"/>
  <c r="H145" i="4"/>
  <c r="H157" i="4"/>
  <c r="H70" i="4"/>
  <c r="H91" i="4"/>
  <c r="H95" i="4"/>
  <c r="H44" i="4"/>
  <c r="H131" i="4"/>
  <c r="H89" i="4"/>
  <c r="H24" i="4"/>
  <c r="H72" i="4"/>
  <c r="H35" i="4"/>
  <c r="H34" i="4"/>
  <c r="H85" i="4"/>
  <c r="H163" i="4"/>
  <c r="H111" i="4"/>
  <c r="H51" i="4"/>
  <c r="H37" i="4"/>
  <c r="H176" i="4"/>
  <c r="H66" i="4"/>
  <c r="H190" i="4"/>
  <c r="H144" i="4"/>
  <c r="H11" i="4"/>
  <c r="H12" i="4"/>
  <c r="H152" i="4"/>
  <c r="H182" i="4"/>
  <c r="H191" i="4"/>
  <c r="H141" i="4"/>
  <c r="H166" i="4"/>
  <c r="H143" i="4"/>
  <c r="H129" i="4"/>
  <c r="H109" i="4"/>
  <c r="H149" i="4"/>
  <c r="H171" i="4"/>
  <c r="H101" i="4"/>
  <c r="H133" i="4"/>
  <c r="H22" i="4"/>
  <c r="H102" i="4"/>
  <c r="H112" i="4"/>
  <c r="H54" i="4"/>
  <c r="H7" i="4"/>
  <c r="H29" i="4"/>
  <c r="H28" i="4"/>
  <c r="H183" i="4"/>
  <c r="H41" i="4"/>
  <c r="H108" i="4"/>
  <c r="H174" i="4"/>
  <c r="H43" i="4"/>
  <c r="H135" i="4"/>
  <c r="H60" i="4"/>
  <c r="H156" i="4"/>
  <c r="H132" i="4"/>
  <c r="H185" i="4"/>
  <c r="H146" i="4"/>
  <c r="H31" i="4"/>
  <c r="H94" i="4"/>
  <c r="H52" i="4"/>
  <c r="H96" i="4"/>
  <c r="H30" i="4"/>
  <c r="H113" i="4"/>
  <c r="H79" i="4"/>
  <c r="H114" i="4"/>
  <c r="H78" i="4"/>
  <c r="H173" i="4"/>
  <c r="H77" i="4"/>
  <c r="H178" i="4"/>
  <c r="H45" i="4"/>
  <c r="H100" i="4"/>
  <c r="H188" i="4"/>
  <c r="H46" i="4"/>
  <c r="H2" i="4"/>
  <c r="H115" i="4"/>
  <c r="H93" i="4"/>
  <c r="H151" i="4"/>
  <c r="H123" i="4"/>
  <c r="H16" i="4"/>
  <c r="H180" i="4"/>
  <c r="H47" i="4"/>
  <c r="H105" i="4"/>
  <c r="H107" i="4"/>
  <c r="H48" i="4"/>
  <c r="H165" i="4"/>
  <c r="H13" i="4"/>
  <c r="H63" i="4"/>
  <c r="H168" i="4"/>
  <c r="H150" i="4"/>
  <c r="H147" i="4"/>
  <c r="H187" i="4"/>
  <c r="H27" i="4"/>
  <c r="H104" i="4"/>
  <c r="H99" i="4"/>
  <c r="H98" i="4"/>
  <c r="H92" i="4"/>
  <c r="H130" i="4"/>
  <c r="H82" i="4"/>
  <c r="H186" i="4"/>
  <c r="H73" i="4"/>
  <c r="H106" i="4"/>
  <c r="H56" i="4"/>
  <c r="H59" i="4"/>
  <c r="G76" i="4"/>
  <c r="G121" i="4"/>
  <c r="G69" i="4"/>
  <c r="G184" i="4"/>
  <c r="G61" i="4"/>
  <c r="G71" i="4"/>
  <c r="G153" i="4"/>
  <c r="G25" i="4"/>
  <c r="G119" i="4"/>
  <c r="G120" i="4"/>
  <c r="G142" i="4"/>
  <c r="G84" i="4"/>
  <c r="G118" i="4"/>
  <c r="G49" i="4"/>
  <c r="G81" i="4"/>
  <c r="G5" i="4"/>
  <c r="G179" i="4"/>
  <c r="G162" i="4"/>
  <c r="G67" i="4"/>
  <c r="G65" i="4"/>
  <c r="G32" i="4"/>
  <c r="G17" i="4"/>
  <c r="G158" i="4"/>
  <c r="G39" i="4"/>
  <c r="G175" i="4"/>
  <c r="G140" i="4"/>
  <c r="G134" i="4"/>
  <c r="G20" i="4"/>
  <c r="G50" i="4"/>
  <c r="G83" i="4"/>
  <c r="G9" i="4"/>
  <c r="G138" i="4"/>
  <c r="G177" i="4"/>
  <c r="G87" i="4"/>
  <c r="G137" i="4"/>
  <c r="G164" i="4"/>
  <c r="G170" i="4"/>
  <c r="G127" i="4"/>
  <c r="G57" i="4"/>
  <c r="G192" i="4"/>
  <c r="G3" i="4"/>
  <c r="G122" i="4"/>
  <c r="G58" i="4"/>
  <c r="G116" i="4"/>
  <c r="G189" i="4"/>
  <c r="G36" i="4"/>
  <c r="G154" i="4"/>
  <c r="G14" i="4"/>
  <c r="G4" i="4"/>
  <c r="G75" i="4"/>
  <c r="G80" i="4"/>
  <c r="G128" i="4"/>
  <c r="G18" i="4"/>
  <c r="G53" i="4"/>
  <c r="G181" i="4"/>
  <c r="G124" i="4"/>
  <c r="G86" i="4"/>
  <c r="G125" i="4"/>
  <c r="G62" i="4"/>
  <c r="G8" i="4"/>
  <c r="G42" i="4"/>
  <c r="G97" i="4"/>
  <c r="G169" i="4"/>
  <c r="G26" i="4"/>
  <c r="G167" i="4"/>
  <c r="G148" i="4"/>
  <c r="G139" i="4"/>
  <c r="G88" i="4"/>
  <c r="G145" i="4"/>
  <c r="G157" i="4"/>
  <c r="G70" i="4"/>
  <c r="G103" i="4"/>
  <c r="G95" i="4"/>
  <c r="G44" i="4"/>
  <c r="G131" i="4"/>
  <c r="G89" i="4"/>
  <c r="G24" i="4"/>
  <c r="G72" i="4"/>
  <c r="G21" i="4"/>
  <c r="G34" i="4"/>
  <c r="G85" i="4"/>
  <c r="G163" i="4"/>
  <c r="G111" i="4"/>
  <c r="G51" i="4"/>
  <c r="G37" i="4"/>
  <c r="G40" i="4"/>
  <c r="G66" i="4"/>
  <c r="G190" i="4"/>
  <c r="G144" i="4"/>
  <c r="G11" i="4"/>
  <c r="G12" i="4"/>
  <c r="G152" i="4"/>
  <c r="G6" i="4"/>
  <c r="G191" i="4"/>
  <c r="G141" i="4"/>
  <c r="G166" i="4"/>
  <c r="G143" i="4"/>
  <c r="G129" i="4"/>
  <c r="G109" i="4"/>
  <c r="G155" i="4"/>
  <c r="G171" i="4"/>
  <c r="G101" i="4"/>
  <c r="G133" i="4"/>
  <c r="G22" i="4"/>
  <c r="G102" i="4"/>
  <c r="G112" i="4"/>
  <c r="G68" i="4"/>
  <c r="G7" i="4"/>
  <c r="G29" i="4"/>
  <c r="G28" i="4"/>
  <c r="G183" i="4"/>
  <c r="G41" i="4"/>
  <c r="G108" i="4"/>
  <c r="G172" i="4"/>
  <c r="G43" i="4"/>
  <c r="G135" i="4"/>
  <c r="G60" i="4"/>
  <c r="G156" i="4"/>
  <c r="G132" i="4"/>
  <c r="G185" i="4"/>
  <c r="G159" i="4"/>
  <c r="G31" i="4"/>
  <c r="G94" i="4"/>
  <c r="G52" i="4"/>
  <c r="G96" i="4"/>
  <c r="G30" i="4"/>
  <c r="G113" i="4"/>
  <c r="G38" i="4"/>
  <c r="G114" i="4"/>
  <c r="G78" i="4"/>
  <c r="G173" i="4"/>
  <c r="G77" i="4"/>
  <c r="G178" i="4"/>
  <c r="G45" i="4"/>
  <c r="G10" i="4"/>
  <c r="G188" i="4"/>
  <c r="G46" i="4"/>
  <c r="G2" i="4"/>
  <c r="G115" i="4"/>
  <c r="G93" i="4"/>
  <c r="G151" i="4"/>
  <c r="G55" i="4"/>
  <c r="G16" i="4"/>
  <c r="G180" i="4"/>
  <c r="G47" i="4"/>
  <c r="G105" i="4"/>
  <c r="G107" i="4"/>
  <c r="G48" i="4"/>
  <c r="G160" i="4"/>
  <c r="G13" i="4"/>
  <c r="G63" i="4"/>
  <c r="G168" i="4"/>
  <c r="G150" i="4"/>
  <c r="G147" i="4"/>
  <c r="G187" i="4"/>
  <c r="G33" i="4"/>
  <c r="G104" i="4"/>
  <c r="G99" i="4"/>
  <c r="G98" i="4"/>
  <c r="G92" i="4"/>
  <c r="G130" i="4"/>
  <c r="G82" i="4"/>
  <c r="G23" i="4"/>
  <c r="G73" i="4"/>
  <c r="G106" i="4"/>
  <c r="G56" i="4"/>
  <c r="G59" i="4"/>
  <c r="C6" i="6" l="1"/>
  <c r="C4" i="6"/>
  <c r="C5" i="6"/>
  <c r="F2" i="4"/>
  <c r="U9" i="6"/>
  <c r="W9" i="6" s="1"/>
  <c r="U27" i="6"/>
  <c r="U37" i="6"/>
  <c r="U12" i="6"/>
  <c r="W12" i="6" s="1"/>
  <c r="U28" i="6"/>
  <c r="U3" i="6"/>
  <c r="U4" i="6"/>
  <c r="W4" i="6" s="1"/>
  <c r="U35" i="6"/>
  <c r="U5" i="6"/>
  <c r="W5" i="6" s="1"/>
  <c r="U29" i="6" l="1"/>
  <c r="V7" i="6"/>
  <c r="V6" i="6"/>
  <c r="V12" i="6"/>
  <c r="V9" i="6"/>
  <c r="V11" i="6"/>
  <c r="W3" i="6"/>
  <c r="V13" i="6"/>
  <c r="V14" i="6"/>
  <c r="V10" i="6"/>
  <c r="V15" i="6"/>
  <c r="V4" i="6"/>
  <c r="V5" i="6"/>
  <c r="V8" i="6"/>
</calcChain>
</file>

<file path=xl/sharedStrings.xml><?xml version="1.0" encoding="utf-8"?>
<sst xmlns="http://schemas.openxmlformats.org/spreadsheetml/2006/main" count="2903" uniqueCount="511">
  <si>
    <t>50A174</t>
  </si>
  <si>
    <t>SHARON CARE CENTER</t>
  </si>
  <si>
    <t>PARK RIDGE CARE CENTER</t>
  </si>
  <si>
    <t>WASHINGTON CARE CENTER</t>
  </si>
  <si>
    <t>CHRISTIAN HEALTH CARE CENTER</t>
  </si>
  <si>
    <t>ISSAQUAH NURSING AND REHABILITATION CENTER</t>
  </si>
  <si>
    <t>GARDEN VILLAGE</t>
  </si>
  <si>
    <t>GRAYS HARBOR HEALTH &amp; REHABILITATION CENTER</t>
  </si>
  <si>
    <t>FRANKLIN HILLS HEALTH &amp; REHAB CENTER</t>
  </si>
  <si>
    <t>HEARTHSTONE, THE</t>
  </si>
  <si>
    <t>ROCKWOOD SOUTH HILL</t>
  </si>
  <si>
    <t>BALLARD  CENTER</t>
  </si>
  <si>
    <t>PANORAMA CITY CONV &amp; REHAB CTR</t>
  </si>
  <si>
    <t>LIFE CARE CENTER OF RICHLAND</t>
  </si>
  <si>
    <t>PARK MANOR REHABILITATION CTR</t>
  </si>
  <si>
    <t>REGENCY AT THE PARK</t>
  </si>
  <si>
    <t>LIFE CARE CENTER OF KENNEWICK</t>
  </si>
  <si>
    <t>PACIFIC CARE AND REHABILITATION</t>
  </si>
  <si>
    <t>CRESCENT HEALTH CARE, INC</t>
  </si>
  <si>
    <t>LANDMARK CARE AND REHABILITATION</t>
  </si>
  <si>
    <t>ALDERWOOD PARK HEALTH AND REHABILITATION</t>
  </si>
  <si>
    <t>ORCHARD PARK HEALTH CARE &amp; REHAB CENTER</t>
  </si>
  <si>
    <t>TOPPENISH NURSING &amp; REHAB CENTER</t>
  </si>
  <si>
    <t>SHUKSAN HEALTHCARE CENTER</t>
  </si>
  <si>
    <t>GOOD SAMARITAN SOCIETY - SPOKANE VALLEY</t>
  </si>
  <si>
    <t>GARDENS ON UNIVERSITY, THE</t>
  </si>
  <si>
    <t>BREMERTON CONVALESCENT &amp; REHABILITATION CENTER</t>
  </si>
  <si>
    <t>AVALON HEALTH &amp; REHABILITATION CENTER - PASCO</t>
  </si>
  <si>
    <t>SEQUIM HEALTH &amp; REHABILITATION</t>
  </si>
  <si>
    <t>HIGHLAND HEALTH AND REHABILITATION</t>
  </si>
  <si>
    <t>CASHMERE POST ACUTE</t>
  </si>
  <si>
    <t>TACOMA NURSING AND REHABILITATION CENTER</t>
  </si>
  <si>
    <t>REDMOND CARE AND REHABILITATION CENTER</t>
  </si>
  <si>
    <t>PROVIDENCE MOUNT ST VINCENT</t>
  </si>
  <si>
    <t>AVAMERE HERITAGE REHABILITATION OF TACOMA</t>
  </si>
  <si>
    <t>CRESTWOOD HEALTH AND REHABILITATION CENTER</t>
  </si>
  <si>
    <t>LIFE CARE CENTER OF FEDERAL WAY</t>
  </si>
  <si>
    <t>NORTH AUBURN REHAB &amp; HEALTH CENTER</t>
  </si>
  <si>
    <t>ARCADIA HEALTHCARE - TALBOT</t>
  </si>
  <si>
    <t>QUEEN ANNE HEALTHCARE</t>
  </si>
  <si>
    <t>THE OAKS AT TIMBERLINE</t>
  </si>
  <si>
    <t>LIFE CARE CENTER OF PORT ORCHARD</t>
  </si>
  <si>
    <t>PUYALLUP NURSING AND REHABILITATION CENTER</t>
  </si>
  <si>
    <t>SOUNDVIEW REHABILTATION AND HEALTH CARE INC</t>
  </si>
  <si>
    <t>STAFFORD HEALTHCARE AT RIDGEMONT</t>
  </si>
  <si>
    <t>AVAMERE BELLINGHAM HEALTH CARE &amp; REHAB SERVICES</t>
  </si>
  <si>
    <t>PRESTIGE CARE &amp; REHABILITATION - SUNNYSIDE</t>
  </si>
  <si>
    <t>FIR LANE HEALTH AND REHAB CTR</t>
  </si>
  <si>
    <t>WOODLAND CONVALESCENT CENTER</t>
  </si>
  <si>
    <t>ALDERCREST HEALTH &amp; REHAB CENTER</t>
  </si>
  <si>
    <t>PARK ROSE CARE CENTER</t>
  </si>
  <si>
    <t>FOREST RIDGE HEALTH &amp; REHAB</t>
  </si>
  <si>
    <t>OLYMPIA TRANSITIONAL CARE AND REHABILITATION</t>
  </si>
  <si>
    <t>AVALON CARE CENTER - PULLMAN</t>
  </si>
  <si>
    <t>WHITMAN HEALTH &amp; REHAB CENTER</t>
  </si>
  <si>
    <t>BURIEN NURSING AND REHABILITATION CENTER</t>
  </si>
  <si>
    <t>ROO LAN HEALTH &amp; REHAB</t>
  </si>
  <si>
    <t>AVALON CARE CENTER - OTHELLO LLC</t>
  </si>
  <si>
    <t>ALDERWOOD MANOR</t>
  </si>
  <si>
    <t>HUDSON BAY HEALTH AND REHABILITATION</t>
  </si>
  <si>
    <t>LAKE RIDGE CENTER</t>
  </si>
  <si>
    <t>SHORELINE HEALTH AND REHABILITATION</t>
  </si>
  <si>
    <t>PRESTIGE POST-ACUTE &amp; REHAB CTR - KITTITAS VALLLEY</t>
  </si>
  <si>
    <t>AVAMERE AT PACIFIC RIDGE</t>
  </si>
  <si>
    <t>EMERALD CARE</t>
  </si>
  <si>
    <t>VANCOUVER SPECIALTY AND REHAB CARE</t>
  </si>
  <si>
    <t>PARK WEST CARE CENTER</t>
  </si>
  <si>
    <t>LIFE CARE CENTER OF MOUNT VERNON</t>
  </si>
  <si>
    <t>PRESTIGE CARE &amp; REHABILITATION - CAMAS</t>
  </si>
  <si>
    <t>PRESTIGE CARE &amp; REHABILITATION - PINEWOOD TERRACE</t>
  </si>
  <si>
    <t>FRONTIER REHAB &amp; EXTENDED CARE</t>
  </si>
  <si>
    <t>ARCADIA HEALTHCARE - RENTON</t>
  </si>
  <si>
    <t>CLARKSTON HEALTH AND REHAB OF CASCADIA</t>
  </si>
  <si>
    <t>MANOR CARE OF TACOMA WA, LLC</t>
  </si>
  <si>
    <t>STAFFORD HEALTHCARE AT BELMONT</t>
  </si>
  <si>
    <t>BEACON HILL REHABILITATION</t>
  </si>
  <si>
    <t>ST FRANCIS OF BELLINGHAM</t>
  </si>
  <si>
    <t>PUGET SOUND HEALTHCARE CENTER</t>
  </si>
  <si>
    <t>REGENCY OMAK</t>
  </si>
  <si>
    <t>RAINIER REHABILITATION</t>
  </si>
  <si>
    <t>LIFE CARE CENTER OF PORT TOWNSEND</t>
  </si>
  <si>
    <t>REGENCY COUPEVILLE REHAB AND NURSING CENTER</t>
  </si>
  <si>
    <t>SEATTLE MEDICAL POST ACUTE CARE</t>
  </si>
  <si>
    <t>HALLMARK MANOR</t>
  </si>
  <si>
    <t>MIRA VISTA CARE CENTER</t>
  </si>
  <si>
    <t>LIFE CARE CENTER OF SKAGIT VALLEY</t>
  </si>
  <si>
    <t>MANOR CARE HEALTH SERVICES (LYNNWOOD)</t>
  </si>
  <si>
    <t>COLUMBIA CREST CENTER</t>
  </si>
  <si>
    <t>PROMEDICA SKILLED NURSING AND REHAB (SPOKANE)</t>
  </si>
  <si>
    <t>LIFE CARE CENTER OF PUYALLUP</t>
  </si>
  <si>
    <t>BAINBRIDGE ISLAND HEALTH &amp; REHAB CENTER</t>
  </si>
  <si>
    <t>HEARTWOOD EXTENDED HEALTHCARE</t>
  </si>
  <si>
    <t>AVAMERE OLYMPIC REHABILITATION OF SEQUIM</t>
  </si>
  <si>
    <t>BUENA VISTA HEALTHCARE</t>
  </si>
  <si>
    <t>BROOKFIELD HEALTH AND REHAB OF CASCADIA</t>
  </si>
  <si>
    <t>LIFE CARE CENTER OF KIRKLAND</t>
  </si>
  <si>
    <t>SNOHOMISH HEALTH AND REHABILITATION</t>
  </si>
  <si>
    <t>NORTH BEND POST ACUTE</t>
  </si>
  <si>
    <t>DISCOVERY NURSING &amp; REHAB OF VANCOUVER</t>
  </si>
  <si>
    <t>CANTERBURY HOUSE</t>
  </si>
  <si>
    <t>CHENEY CARE CENTER</t>
  </si>
  <si>
    <t>THE OAKS AT LAKEWOOD</t>
  </si>
  <si>
    <t>GOOD SAMARITAN HEALTH CARE CTR</t>
  </si>
  <si>
    <t>WILLAPA HARBOR HEALTH AND REHAB</t>
  </si>
  <si>
    <t>REGENCY CARE CENTER AT MONROE</t>
  </si>
  <si>
    <t>ARLINGTON HEALTH AND REHABILITATION</t>
  </si>
  <si>
    <t>AUBURN POST ACUTE</t>
  </si>
  <si>
    <t>RIVERSIDE NURSING &amp; REHAB CTR</t>
  </si>
  <si>
    <t>AMERICANA HEALTH &amp; REHAB CTR</t>
  </si>
  <si>
    <t>VIEW RIDGE CARE CENTER</t>
  </si>
  <si>
    <t>WILLOW SPRINGS CARE AND REHABILITATION</t>
  </si>
  <si>
    <t>REGENCY AT NORTHPOINTE</t>
  </si>
  <si>
    <t>SPRINGS AT PACIFIC REGENT, THE</t>
  </si>
  <si>
    <t>REGENCY CANYON LAKES REHAB AND NURSING CENTER</t>
  </si>
  <si>
    <t>PRESTIGE POST-ACUTE AND REHAB CENTER - CENTRALIA</t>
  </si>
  <si>
    <t>MT BAKER CARE CENTER</t>
  </si>
  <si>
    <t>ROYAL PARK HEALTH AND REHABILITATION</t>
  </si>
  <si>
    <t>REGENCY WENATCHEE REHABILIATION &amp; NURSING CENTER</t>
  </si>
  <si>
    <t>SULLIVAN PARK CARE CENTER</t>
  </si>
  <si>
    <t>MARYSVILLE CARE CENTER</t>
  </si>
  <si>
    <t>PROVIDENCE MOTHER JOSEPH CARE</t>
  </si>
  <si>
    <t>AVAMERE REHABILITATION OF CASCADE PARK</t>
  </si>
  <si>
    <t>MCKAY HEALTHCARE &amp; REHAB CTR</t>
  </si>
  <si>
    <t>NORTH CASCADES HEALTH AND REHABILITATION CENTER</t>
  </si>
  <si>
    <t>GOOD SAMARITAN SOCIETY - STAFHOLT</t>
  </si>
  <si>
    <t>ENUMCLAW HEALTH &amp; REHAB CENTER</t>
  </si>
  <si>
    <t>ARCADIA HEALTHCARE - PARKSIDE</t>
  </si>
  <si>
    <t>BETHANY AT SILVER LAKE</t>
  </si>
  <si>
    <t>BETHANY AT PACIFIC</t>
  </si>
  <si>
    <t>WARM BEACH HEALTH CARE CENTER</t>
  </si>
  <si>
    <t>MOUNTAIN VIEW REHABILITATION AND CARE CENTER</t>
  </si>
  <si>
    <t>SUMMITVIEW HEALTHCARE CENTER</t>
  </si>
  <si>
    <t>SUNSHINE HEALTH &amp; REHAB</t>
  </si>
  <si>
    <t>COLONIAL VISTA POST-ACUTE &amp; REHAB CENTER</t>
  </si>
  <si>
    <t>PROVIDENCE ST JOSEPH CARE CENTER</t>
  </si>
  <si>
    <t>FOSS HOME &amp; VILLAGE</t>
  </si>
  <si>
    <t>SAINT ANNE NURSING AND REHABILITATION CENTER</t>
  </si>
  <si>
    <t>PROVIDENCE MARIANWOOD</t>
  </si>
  <si>
    <t>WASHINGTON ODD FELLOWS HOME</t>
  </si>
  <si>
    <t>REGENCY HARMONY HOUSE REHAB &amp; NURSING</t>
  </si>
  <si>
    <t>BOTHELL HEALTH CARE</t>
  </si>
  <si>
    <t>LYNNWOOD POST ACUTE REHABILITATION CENTER</t>
  </si>
  <si>
    <t>ELISEO</t>
  </si>
  <si>
    <t>MANOR CARE OF GIG HARBOR WA, LLC</t>
  </si>
  <si>
    <t>BOOKER REST HOME</t>
  </si>
  <si>
    <t>NORTH CENTRAL CARE CENTER</t>
  </si>
  <si>
    <t>CAROLINE KLINE GALLAND HOME</t>
  </si>
  <si>
    <t>KIN ON HEALTH CARE CENTER</t>
  </si>
  <si>
    <t>NORTH VALLEY HOSPITAL</t>
  </si>
  <si>
    <t>JUDSON PARK HEALTH CENTER</t>
  </si>
  <si>
    <t>SUNRISE VIEW CONVALESCENT CTR</t>
  </si>
  <si>
    <t>JOSEPHINE CARING COMMUNITY</t>
  </si>
  <si>
    <t>THE TERRACES AT SKYLINE</t>
  </si>
  <si>
    <t>COLUMBIA LUTHERAN HOME</t>
  </si>
  <si>
    <t>ARCADIA HEALTHCARE - UNIVERSITY PLACE</t>
  </si>
  <si>
    <t>MARTHA AND MARY HEALTH SERVICE</t>
  </si>
  <si>
    <t>WESLEY HOMES HEALTH CENTER</t>
  </si>
  <si>
    <t>CORWIN CENTER AT EMERALD HEIGHTS</t>
  </si>
  <si>
    <t>ALASKA GARDENS HEALTH AND REHABILITATION</t>
  </si>
  <si>
    <t>NORTHWOODS LODGE</t>
  </si>
  <si>
    <t>LINDEN GROVE HEALTH CARE CENTER</t>
  </si>
  <si>
    <t>RICHMOND BEACH REHAB</t>
  </si>
  <si>
    <t>EVERETT CENTER</t>
  </si>
  <si>
    <t>PARK SHORE</t>
  </si>
  <si>
    <t>AVALON CARE CENTER AT NORTHPOINTE</t>
  </si>
  <si>
    <t>TOUCHMARK ON SOUTH HILL NURSING</t>
  </si>
  <si>
    <t>COTTESMORE OF LIFE CARE</t>
  </si>
  <si>
    <t>MISSION HEALTHCARE AT BELLEVUE</t>
  </si>
  <si>
    <t>MONTESANO HEALTH - REHAB CENTER</t>
  </si>
  <si>
    <t>COVENANT SHORES HEALTH CENTER</t>
  </si>
  <si>
    <t>SHELTON HEALTH &amp; REHAB CENTER</t>
  </si>
  <si>
    <t>SPOKANE VETERANS HOME</t>
  </si>
  <si>
    <t>AVALON CARE CENTER -  FEDERAL WAY</t>
  </si>
  <si>
    <t>GARDEN TERRACE HEALTHCARE CENTER OF FEDERAL WAY</t>
  </si>
  <si>
    <t>STAFFORD HEALTHCARE</t>
  </si>
  <si>
    <t>RICHLAND REHABILITATION CENTER</t>
  </si>
  <si>
    <t>REGENCY OLYMPIA REHABILITATION AND NURSING CENTER</t>
  </si>
  <si>
    <t>WASHINGTON VETERAN HOME-RETSIL</t>
  </si>
  <si>
    <t>BRIARWOOD AT TIMBER RIDGE</t>
  </si>
  <si>
    <t>BENSON HEIGHTS REHABILITATION CENTER</t>
  </si>
  <si>
    <t>MIRABELLA SEATTLE</t>
  </si>
  <si>
    <t>MANORCARE HEALTH SERVICES - SALMON CREEK</t>
  </si>
  <si>
    <t>MANORCARE HEALTH SERVICES - LACEY</t>
  </si>
  <si>
    <t>LIFE CARE CENTER OF SOUTH HILL</t>
  </si>
  <si>
    <t>PRESTIGE POST-ACUTE AND REHAB CENTER - EDMONDS</t>
  </si>
  <si>
    <t>LEA HILL REHABILITATION AND CARE CENTER</t>
  </si>
  <si>
    <t>AVAMERE TRANSITIONAL CARE OF PUGET SOUND</t>
  </si>
  <si>
    <t>WASHINGTON STATE WALLA WALLA VETERANS HOME</t>
  </si>
  <si>
    <t>HERON'S KEY</t>
  </si>
  <si>
    <t>MISSION HEALTHCARE AT RENTON</t>
  </si>
  <si>
    <t>EVERETT TRANSITIONAL CARE SERVICES</t>
  </si>
  <si>
    <t>FORKS COMMUNITY HOSPITAL, LTCU</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</si>
  <si>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</si>
  <si>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</si>
  <si>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</si>
  <si>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</si>
  <si>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</si>
  <si>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</si>
  <si>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</si>
  <si>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</si>
  <si>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</si>
  <si>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</si>
  <si>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</si>
  <si>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</si>
  <si>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</si>
  <si>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</si>
  <si>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</si>
  <si>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</si>
  <si>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</si>
  <si>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</si>
  <si>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</si>
  <si>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</si>
  <si>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</si>
  <si>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</si>
  <si>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</si>
  <si>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</si>
  <si>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</si>
  <si>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</si>
  <si>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</si>
  <si>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</si>
  <si>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</si>
  <si>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</si>
  <si>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</si>
  <si>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</si>
  <si>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</si>
  <si>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</si>
  <si>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</si>
  <si>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</si>
  <si>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</si>
  <si>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</si>
  <si>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</si>
  <si>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</si>
  <si>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</si>
  <si>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</si>
  <si>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</si>
  <si>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</si>
  <si>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</si>
  <si>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</si>
  <si>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</si>
  <si>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</si>
  <si>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</si>
  <si>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</si>
  <si>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</si>
  <si>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Franklin</t>
  </si>
  <si>
    <t>Jefferson</t>
  </si>
  <si>
    <t>Benton</t>
  </si>
  <si>
    <t>Columbia</t>
  </si>
  <si>
    <t>Clark</t>
  </si>
  <si>
    <t>Grant</t>
  </si>
  <si>
    <t>Adams</t>
  </si>
  <si>
    <t>Mason</t>
  </si>
  <si>
    <t>Stevens</t>
  </si>
  <si>
    <t>Lewis</t>
  </si>
  <si>
    <t>Pierce</t>
  </si>
  <si>
    <t>King</t>
  </si>
  <si>
    <t>Yakima</t>
  </si>
  <si>
    <t>Grays Harbor</t>
  </si>
  <si>
    <t>Spokane</t>
  </si>
  <si>
    <t>Thurston</t>
  </si>
  <si>
    <t>Walla Walla</t>
  </si>
  <si>
    <t>Whatcom</t>
  </si>
  <si>
    <t>Kitsap</t>
  </si>
  <si>
    <t>Clallam</t>
  </si>
  <si>
    <t>Chelan</t>
  </si>
  <si>
    <t>Skagit</t>
  </si>
  <si>
    <t>Cowlitz</t>
  </si>
  <si>
    <t>Snohomish</t>
  </si>
  <si>
    <t>Whitman</t>
  </si>
  <si>
    <t>Kittitas</t>
  </si>
  <si>
    <t>Asotin</t>
  </si>
  <si>
    <t>Okanogan</t>
  </si>
  <si>
    <t>Island</t>
  </si>
  <si>
    <t>Pacific</t>
  </si>
  <si>
    <t>AUBURN</t>
  </si>
  <si>
    <t>WOODLAND</t>
  </si>
  <si>
    <t>MARYSVILLE</t>
  </si>
  <si>
    <t>SHELTON</t>
  </si>
  <si>
    <t>MONROE</t>
  </si>
  <si>
    <t>RICHLAND</t>
  </si>
  <si>
    <t>DES MOINES</t>
  </si>
  <si>
    <t>DAYTON</t>
  </si>
  <si>
    <t>MOUNT VERNON</t>
  </si>
  <si>
    <t>BELLEVUE</t>
  </si>
  <si>
    <t>CENTRALIA</t>
  </si>
  <si>
    <t>CHENEY</t>
  </si>
  <si>
    <t>COLFAX</t>
  </si>
  <si>
    <t>EVERETT</t>
  </si>
  <si>
    <t>ARLINGTON</t>
  </si>
  <si>
    <t>BREWSTER</t>
  </si>
  <si>
    <t>CLARKSTON</t>
  </si>
  <si>
    <t>ABERDEEN</t>
  </si>
  <si>
    <t>KENT</t>
  </si>
  <si>
    <t>REDMOND</t>
  </si>
  <si>
    <t>LONGVIEW</t>
  </si>
  <si>
    <t>ISSAQUAH</t>
  </si>
  <si>
    <t>SEATTLE</t>
  </si>
  <si>
    <t>YAKIMA</t>
  </si>
  <si>
    <t>SPOKANE</t>
  </si>
  <si>
    <t>LACEY</t>
  </si>
  <si>
    <t>WALLA WALLA</t>
  </si>
  <si>
    <t>COLLEGE PLACE</t>
  </si>
  <si>
    <t>KENNEWICK</t>
  </si>
  <si>
    <t>HOQUIAM</t>
  </si>
  <si>
    <t>BELLINGHAM</t>
  </si>
  <si>
    <t>TACOMA</t>
  </si>
  <si>
    <t>TOPPENISH</t>
  </si>
  <si>
    <t>SPOKANE VALLEY</t>
  </si>
  <si>
    <t>BREMERTON</t>
  </si>
  <si>
    <t>PASCO</t>
  </si>
  <si>
    <t>SEQUIM</t>
  </si>
  <si>
    <t>CASHMERE</t>
  </si>
  <si>
    <t>PORT ANGELES</t>
  </si>
  <si>
    <t>FEDERAL WAY</t>
  </si>
  <si>
    <t>RENTON</t>
  </si>
  <si>
    <t>VANCOUVER</t>
  </si>
  <si>
    <t>PORT ORCHARD</t>
  </si>
  <si>
    <t>PUYALLUP</t>
  </si>
  <si>
    <t>ANACORTES</t>
  </si>
  <si>
    <t>SUNNYSIDE</t>
  </si>
  <si>
    <t>EDMONDS</t>
  </si>
  <si>
    <t>OLYMPIA</t>
  </si>
  <si>
    <t>PULLMAN</t>
  </si>
  <si>
    <t>BURIEN</t>
  </si>
  <si>
    <t>OTHELLO</t>
  </si>
  <si>
    <t>MOSES LAKE</t>
  </si>
  <si>
    <t>ELLENSBURG</t>
  </si>
  <si>
    <t>WAPATO</t>
  </si>
  <si>
    <t>CAMAS</t>
  </si>
  <si>
    <t>COLVILLE</t>
  </si>
  <si>
    <t>OMAK</t>
  </si>
  <si>
    <t>PORT TOWNSEND</t>
  </si>
  <si>
    <t>COUPEVILLE</t>
  </si>
  <si>
    <t>SEDRO WOOLLEY</t>
  </si>
  <si>
    <t>LYNNWOOD</t>
  </si>
  <si>
    <t>BAINBRIDGE ISLAND</t>
  </si>
  <si>
    <t>BATTLE GROUND</t>
  </si>
  <si>
    <t>KIRKLAND</t>
  </si>
  <si>
    <t>SNOHOMISH</t>
  </si>
  <si>
    <t>NORTH BEND</t>
  </si>
  <si>
    <t>RAYMOND</t>
  </si>
  <si>
    <t>WENATCHEE</t>
  </si>
  <si>
    <t>SOAP LAKE</t>
  </si>
  <si>
    <t>BLAINE</t>
  </si>
  <si>
    <t>ENUMCLAW</t>
  </si>
  <si>
    <t>UNION GAP</t>
  </si>
  <si>
    <t>STANWOOD</t>
  </si>
  <si>
    <t>LYNDEN</t>
  </si>
  <si>
    <t>BOTHELL</t>
  </si>
  <si>
    <t>GIG HARBOR</t>
  </si>
  <si>
    <t>TONASKET</t>
  </si>
  <si>
    <t>UNIVERSITY PLACE</t>
  </si>
  <si>
    <t>POULSBO</t>
  </si>
  <si>
    <t>SILVERDALE</t>
  </si>
  <si>
    <t>SHORELINE</t>
  </si>
  <si>
    <t>MONTESANO</t>
  </si>
  <si>
    <t>MERCER ISLAND</t>
  </si>
  <si>
    <t>PT ORCHARD</t>
  </si>
  <si>
    <t>FORKS</t>
  </si>
  <si>
    <t>State</t>
  </si>
  <si>
    <t>Total Contract</t>
  </si>
  <si>
    <t>Provider</t>
  </si>
  <si>
    <t>City</t>
  </si>
  <si>
    <t>County</t>
  </si>
  <si>
    <t>MDS Census</t>
  </si>
  <si>
    <t>Total Nurse Staff HPRD</t>
  </si>
  <si>
    <t>Total Direct Care Staff HPRD</t>
  </si>
  <si>
    <t>Total RN Staff HPRD</t>
  </si>
  <si>
    <t>Total RN Care Staff HPRD (excl. Admin/DON)</t>
  </si>
  <si>
    <t>Total Nurse Staff Hours</t>
  </si>
  <si>
    <t>Total Direct Care Staff Hours</t>
  </si>
  <si>
    <t>Total RN Hours (w/ Admin, DON)</t>
  </si>
  <si>
    <t>RN Hours (excl. Admin, DON)</t>
  </si>
  <si>
    <t>RN Admin Hours</t>
  </si>
  <si>
    <t>RN DON Hours</t>
  </si>
  <si>
    <t>Total LPN Hours (w/ Admin)</t>
  </si>
  <si>
    <t>LPN Hours (excl.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</si>
  <si>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</si>
  <si>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</si>
  <si>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</si>
  <si>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</si>
  <si>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</si>
  <si>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</si>
  <si>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</si>
  <si>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</si>
  <si>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</si>
  <si>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</si>
  <si>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</si>
  <si>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</si>
  <si>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</si>
  <si>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</si>
  <si>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</si>
  <si>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CMS Region Number</t>
  </si>
  <si>
    <t>Total Direct Care Staff Contract Hours</t>
  </si>
  <si>
    <t>Total RN Hours Contract (w/ Admin, DON)</t>
  </si>
  <si>
    <t>Total Nurse Staff Contract Hours</t>
  </si>
  <si>
    <t>Percent Total Nurse Contract</t>
  </si>
  <si>
    <t>Percent Total Direct Care Contract</t>
  </si>
  <si>
    <t>Percent RN Admin Contract</t>
  </si>
  <si>
    <t>Percent RN Contract (excl. Admin, DON)</t>
  </si>
  <si>
    <t>Percent RN DON Contract</t>
  </si>
  <si>
    <t>Percent LPN Contract (excl. Admin)</t>
  </si>
  <si>
    <t>Percent CNA Contract</t>
  </si>
  <si>
    <t>Percent NA TR Contract</t>
  </si>
  <si>
    <t>Percent Med Aide/Tech Contract</t>
  </si>
  <si>
    <t>Percent Total RN Contract (w/ Admin, DON)</t>
  </si>
  <si>
    <t>Percent LPN Admin  Contract</t>
  </si>
  <si>
    <t>N/A</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</si>
  <si>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</si>
  <si>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</si>
  <si>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</si>
  <si>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</si>
  <si>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</si>
  <si>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</si>
  <si>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</si>
  <si>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</si>
  <si>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</si>
  <si>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</si>
  <si>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</si>
  <si>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</si>
  <si>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</si>
  <si>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</si>
  <si>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</si>
  <si>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</si>
  <si>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</si>
  <si>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</si>
  <si>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</si>
  <si>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</si>
  <si>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</si>
  <si>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</si>
  <si>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</si>
  <si>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</si>
  <si>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</si>
  <si>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</si>
  <si>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</si>
  <si>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</si>
  <si>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</si>
  <si>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</si>
  <si>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</si>
  <si>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</si>
  <si>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</si>
  <si>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</si>
  <si>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</si>
  <si>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Hours</t>
  </si>
  <si>
    <t>Total Contract %</t>
  </si>
  <si>
    <t>Total Nurse Staff</t>
  </si>
  <si>
    <t>RN (w/ Admin, DON)</t>
  </si>
  <si>
    <t>LPN (w/ Admin)</t>
  </si>
  <si>
    <t>Combined CNA, NA TR, Med Aide/Tech</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</si>
  <si>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</si>
  <si>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</si>
  <si>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</si>
  <si>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</si>
  <si>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</si>
  <si>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</si>
  <si>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</si>
  <si>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</si>
  <si>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</si>
  <si>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</si>
  <si>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</si>
  <si>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</si>
  <si>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</si>
  <si>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</si>
  <si>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</si>
  <si>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</si>
  <si>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</si>
  <si>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</si>
  <si>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</si>
  <si>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</si>
  <si>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</si>
  <si>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</si>
  <si>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</si>
  <si>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</si>
  <si>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</si>
  <si>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</si>
  <si>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</si>
  <si>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</si>
  <si>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</si>
  <si>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US</t>
  </si>
  <si>
    <t>State - Q4 2021</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</si>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</sst>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sz val="8"/>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0">
    <xf numFmtId="0" fontId="0" fillId="0" borderId="0" xfId="0"/>
    <xf numFmtId="0" fontId="0" fillId="0" borderId="0" xfId="0" applyNumberFormat="1"/>
    <xf numFmtId="0" fontId="0" fillId="0" borderId="0" xfId="0" applyAlignment="1">
      <alignment wrapText="1"/>
    </xf>
    <xf numFmtId="2" fontId="0" fillId="0" borderId="0" xfId="0" applyNumberFormat="1" applyAlignment="1">
      <alignment wrapText="1"/>
    </xf>
    <xf numFmtId="4" fontId="0" fillId="0" borderId="0" xfId="0" applyNumberFormat="1"/>
    <xf numFmtId="1" fontId="0" fillId="0" borderId="0" xfId="0" applyNumberFormat="1"/>
    <xf numFmtId="2" fontId="0" fillId="0" borderId="0" xfId="0" applyNumberFormat="1"/>
    <xf numFmtId="9" fontId="0" fillId="0" borderId="0" xfId="1" applyFont="1" applyAlignment="1">
      <alignment wrapText="1"/>
    </xf>
    <xf numFmtId="9" fontId="0" fillId="0" borderId="0" xfId="1" applyFont="1"/>
    <xf numFmtId="10" fontId="0" fillId="0" borderId="0" xfId="1" applyNumberFormat="1" applyFont="1" applyAlignment="1">
      <alignment wrapText="1"/>
    </xf>
    <xf numFmtId="10" fontId="0" fillId="0" borderId="0" xfId="1" applyNumberFormat="1" applyFon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11"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2"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cellXfs>
  <cellStyles count="3">
    <cellStyle name="Normal" xfId="0" builtinId="0"/>
    <cellStyle name="Normal 2 2" xfId="2" xr:uid="{797FEFCC-53A1-4700-8B67-560D38AC6F0B}"/>
    <cellStyle name="Percent" xfId="1" builtinId="5"/>
  </cellStyles>
  <dxfs count="132">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2"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45C7FEAE-9F33-4B88-A0D4-FA2283CEE07C}"/>
            </a:ext>
          </a:extLst>
        </xdr:cNvPr>
        <xdr:cNvSpPr txBox="1"/>
      </xdr:nvSpPr>
      <xdr:spPr>
        <a:xfrm>
          <a:off x="5233147" y="78440"/>
          <a:ext cx="5726206"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CE3FCB58-81A1-427E-8B21-CBFF7114DC22}"/>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826F07F3-46A3-4A45-AD37-D7539844A5DE}"/>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160804</xdr:colOff>
      <xdr:row>0</xdr:row>
      <xdr:rowOff>160243</xdr:rowOff>
    </xdr:from>
    <xdr:to>
      <xdr:col>1</xdr:col>
      <xdr:colOff>1989604</xdr:colOff>
      <xdr:row>0</xdr:row>
      <xdr:rowOff>1546412</xdr:rowOff>
    </xdr:to>
    <mc:AlternateContent xmlns:mc="http://schemas.openxmlformats.org/markup-compatibility/2006" xmlns:sle15="http://schemas.microsoft.com/office/drawing/2012/slicer">
      <mc:Choice Requires="sle15">
        <xdr:graphicFrame macro="">
          <xdr:nvGraphicFramePr>
            <xdr:cNvPr id="6" name="Filter by County">
              <a:extLst>
                <a:ext uri="{FF2B5EF4-FFF2-40B4-BE49-F238E27FC236}">
                  <a16:creationId xmlns:a16="http://schemas.microsoft.com/office/drawing/2014/main" id="{C21EAA88-DCE5-4AF8-6AF7-BAA3E7524E42}"/>
                </a:ext>
              </a:extLst>
            </xdr:cNvPr>
            <xdr:cNvGraphicFramePr/>
          </xdr:nvGraphicFramePr>
          <xdr:xfrm>
            <a:off x="0" y="0"/>
            <a:ext cx="0" cy="0"/>
          </xdr:xfrm>
          <a:graphic>
            <a:graphicData uri="http://schemas.microsoft.com/office/drawing/2010/slicer">
              <sle:slicer xmlns:sle="http://schemas.microsoft.com/office/drawing/2010/slicer" name="Filter by County"/>
            </a:graphicData>
          </a:graphic>
        </xdr:graphicFrame>
      </mc:Choice>
      <mc:Fallback xmlns="">
        <xdr:sp macro="" textlink="">
          <xdr:nvSpPr>
            <xdr:cNvPr id="0" name=""/>
            <xdr:cNvSpPr>
              <a:spLocks noTextEdit="1"/>
            </xdr:cNvSpPr>
          </xdr:nvSpPr>
          <xdr:spPr>
            <a:xfrm>
              <a:off x="732304" y="160243"/>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2256305</xdr:colOff>
      <xdr:row>0</xdr:row>
      <xdr:rowOff>171449</xdr:rowOff>
    </xdr:from>
    <xdr:to>
      <xdr:col>2</xdr:col>
      <xdr:colOff>39781</xdr:colOff>
      <xdr:row>0</xdr:row>
      <xdr:rowOff>1557618</xdr:rowOff>
    </xdr:to>
    <mc:AlternateContent xmlns:mc="http://schemas.openxmlformats.org/markup-compatibility/2006" xmlns:sle15="http://schemas.microsoft.com/office/drawing/2012/slicer">
      <mc:Choice Requires="sle15">
        <xdr:graphicFrame macro="">
          <xdr:nvGraphicFramePr>
            <xdr:cNvPr id="7" name="City">
              <a:extLst>
                <a:ext uri="{FF2B5EF4-FFF2-40B4-BE49-F238E27FC236}">
                  <a16:creationId xmlns:a16="http://schemas.microsoft.com/office/drawing/2014/main" id="{4A169FED-7A5E-4E57-E7B4-D2518C38C778}"/>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827805" y="171449"/>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B681B65A-ACD6-4E97-A8BA-D119423A798F}"/>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D85B13C1-B97F-456C-ADD4-02EC08D28FA0}"/>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1028700</xdr:colOff>
      <xdr:row>37</xdr:row>
      <xdr:rowOff>93542</xdr:rowOff>
    </xdr:to>
    <xdr:sp macro="" textlink="">
      <xdr:nvSpPr>
        <xdr:cNvPr id="5" name="TextBox 4">
          <a:extLst>
            <a:ext uri="{FF2B5EF4-FFF2-40B4-BE49-F238E27FC236}">
              <a16:creationId xmlns:a16="http://schemas.microsoft.com/office/drawing/2014/main" id="{495ADCC2-0E7B-41A4-B6AB-5B35D6773C94}"/>
            </a:ext>
          </a:extLst>
        </xdr:cNvPr>
        <xdr:cNvSpPr txBox="1"/>
      </xdr:nvSpPr>
      <xdr:spPr>
        <a:xfrm>
          <a:off x="171140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1883706</xdr:colOff>
      <xdr:row>0</xdr:row>
      <xdr:rowOff>125506</xdr:rowOff>
    </xdr:from>
    <xdr:to>
      <xdr:col>1</xdr:col>
      <xdr:colOff>3712506</xdr:colOff>
      <xdr:row>0</xdr:row>
      <xdr:rowOff>1288677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DD5DD862-A384-1371-EE1C-FDBE8CFA4A1C}"/>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55206" y="125506"/>
              <a:ext cx="1828800"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112059</xdr:colOff>
      <xdr:row>0</xdr:row>
      <xdr:rowOff>131109</xdr:rowOff>
    </xdr:from>
    <xdr:to>
      <xdr:col>1</xdr:col>
      <xdr:colOff>1588991</xdr:colOff>
      <xdr:row>0</xdr:row>
      <xdr:rowOff>1294280</xdr:rowOff>
    </xdr:to>
    <mc:AlternateContent xmlns:mc="http://schemas.openxmlformats.org/markup-compatibility/2006" xmlns:sle15="http://schemas.microsoft.com/office/drawing/2012/slicer">
      <mc:Choice Requires="sle15">
        <xdr:graphicFrame macro="">
          <xdr:nvGraphicFramePr>
            <xdr:cNvPr id="8" name="County">
              <a:extLst>
                <a:ext uri="{FF2B5EF4-FFF2-40B4-BE49-F238E27FC236}">
                  <a16:creationId xmlns:a16="http://schemas.microsoft.com/office/drawing/2014/main" id="{88E45435-B534-E23A-8EF3-1E27BFCB72FA}"/>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83559" y="131109"/>
              <a:ext cx="1476932"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98B9AC7C-B05D-4870-BB86-E7ACF5F32E43}"/>
            </a:ext>
          </a:extLst>
        </xdr:cNvPr>
        <xdr:cNvSpPr txBox="1">
          <a:spLocks noChangeAspect="1"/>
        </xdr:cNvSpPr>
      </xdr:nvSpPr>
      <xdr:spPr>
        <a:xfrm>
          <a:off x="14269521" y="211186"/>
          <a:ext cx="3259794"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01E0FFD0-D079-46DF-8A31-C27E6507E42C}"/>
            </a:ext>
          </a:extLst>
        </xdr:cNvPr>
        <xdr:cNvSpPr txBox="1">
          <a:spLocks noChangeAspect="1"/>
        </xdr:cNvSpPr>
      </xdr:nvSpPr>
      <xdr:spPr>
        <a:xfrm>
          <a:off x="34466213" y="773906"/>
          <a:ext cx="6436858" cy="880494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72CBD466-751B-492F-95AA-56BF0E594F6D}"/>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67A8D5-6C91-46F8-9108-7B1209389F56}"/>
            </a:ext>
          </a:extLst>
        </xdr:cNvPr>
        <xdr:cNvSpPr txBox="1"/>
      </xdr:nvSpPr>
      <xdr:spPr>
        <a:xfrm>
          <a:off x="7772958" y="100855"/>
          <a:ext cx="6024285"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114301</xdr:rowOff>
    </xdr:from>
    <xdr:to>
      <xdr:col>1</xdr:col>
      <xdr:colOff>3981450</xdr:colOff>
      <xdr:row>0</xdr:row>
      <xdr:rowOff>1535207</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1DB14846-D8D0-D8BC-B82C-89F0A9C1ADE4}"/>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114301"/>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152400</xdr:colOff>
      <xdr:row>0</xdr:row>
      <xdr:rowOff>131109</xdr:rowOff>
    </xdr:from>
    <xdr:to>
      <xdr:col>1</xdr:col>
      <xdr:colOff>1981200</xdr:colOff>
      <xdr:row>0</xdr:row>
      <xdr:rowOff>1552015</xdr:rowOff>
    </xdr:to>
    <mc:AlternateContent xmlns:mc="http://schemas.openxmlformats.org/markup-compatibility/2006" xmlns:sle15="http://schemas.microsoft.com/office/drawing/2012/slicer">
      <mc:Choice Requires="sle15">
        <xdr:graphicFrame macro="">
          <xdr:nvGraphicFramePr>
            <xdr:cNvPr id="9" name="County 1">
              <a:extLst>
                <a:ext uri="{FF2B5EF4-FFF2-40B4-BE49-F238E27FC236}">
                  <a16:creationId xmlns:a16="http://schemas.microsoft.com/office/drawing/2014/main" id="{03E98C60-2D55-068D-008A-180511B3C7BC}"/>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723900" y="131109"/>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10</xdr:col>
      <xdr:colOff>357186</xdr:colOff>
      <xdr:row>60</xdr:row>
      <xdr:rowOff>145369</xdr:rowOff>
    </xdr:to>
    <xdr:sp macro="" textlink="">
      <xdr:nvSpPr>
        <xdr:cNvPr id="2" name="TextBox 1">
          <a:extLst>
            <a:ext uri="{FF2B5EF4-FFF2-40B4-BE49-F238E27FC236}">
              <a16:creationId xmlns:a16="http://schemas.microsoft.com/office/drawing/2014/main" id="{5185CD9E-8A08-403D-8F96-483F328281A8}"/>
            </a:ext>
          </a:extLst>
        </xdr:cNvPr>
        <xdr:cNvSpPr txBox="1"/>
      </xdr:nvSpPr>
      <xdr:spPr>
        <a:xfrm>
          <a:off x="226218" y="3750468"/>
          <a:ext cx="645318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40</xdr:row>
      <xdr:rowOff>190500</xdr:rowOff>
    </xdr:to>
    <xdr:sp macro="" textlink="">
      <xdr:nvSpPr>
        <xdr:cNvPr id="2" name="TextBox 1">
          <a:extLst>
            <a:ext uri="{FF2B5EF4-FFF2-40B4-BE49-F238E27FC236}">
              <a16:creationId xmlns:a16="http://schemas.microsoft.com/office/drawing/2014/main" id="{B0C4083E-6096-4F8E-A017-B27E76C6E778}"/>
            </a:ext>
          </a:extLst>
        </xdr:cNvPr>
        <xdr:cNvSpPr txBox="1"/>
      </xdr:nvSpPr>
      <xdr:spPr>
        <a:xfrm>
          <a:off x="163286" y="95250"/>
          <a:ext cx="6504214" cy="842282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8D3064C2-3D7C-49FA-B7AA-C675F751B419}" sourceName="County">
  <extLst>
    <x:ext xmlns:x15="http://schemas.microsoft.com/office/spreadsheetml/2010/11/main" uri="{2F2917AC-EB37-4324-AD4E-5DD8C200BD13}">
      <x15:tableSlicerCache tableId="2"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540B27E3-6770-4C72-B4BF-7025BDACF5F5}" sourceName="City">
  <extLst>
    <x:ext xmlns:x15="http://schemas.microsoft.com/office/spreadsheetml/2010/11/main" uri="{2F2917AC-EB37-4324-AD4E-5DD8C200BD13}">
      <x15:tableSlicerCache tableId="2"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88747553-DDA1-4D6A-9667-957ED277AD47}" sourceName="City">
  <extLst>
    <x:ext xmlns:x15="http://schemas.microsoft.com/office/spreadsheetml/2010/11/main" uri="{2F2917AC-EB37-4324-AD4E-5DD8C200BD13}">
      <x15:tableSlicerCache tableId="3"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61A0495B-7EA9-463D-ADCE-C98A8ADF0A68}" sourceName="County">
  <extLst>
    <x:ext xmlns:x15="http://schemas.microsoft.com/office/spreadsheetml/2010/11/main" uri="{2F2917AC-EB37-4324-AD4E-5DD8C200BD13}">
      <x15:tableSlicerCache tableId="3"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E547CD84-47C0-4C2B-955C-BE182BEF8B9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6E1657CC-89AD-412D-ABBC-6776C4089DBB}"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ilter by County" xr10:uid="{997EDF07-166D-4D74-A39E-AFD34C40CA8E}" cache="Slicer_County" caption="Filter by County" rowHeight="241300"/>
  <slicer name="City" xr10:uid="{898E960E-4908-41EB-8F88-9BBC40FB354C}" cache="Slicer_City" caption="City" style="SlicerStyleLight2"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EDFC039F-8432-4936-9CDA-B5AED512D6D1}" cache="Slicer_City1" caption="City" style="SlicerStyleLight2" rowHeight="241300"/>
  <slicer name="County" xr10:uid="{6AA5AAB4-EC8C-4FC7-973D-5C0D9C937274}"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40CFD02-4485-4C00-B8B2-7169FE986106}" cache="Slicer_City2" caption="City" style="SlicerStyleLight2" rowHeight="241300"/>
  <slicer name="County 1" xr10:uid="{9C36F0C3-CFE1-45BC-89E0-E53F99FC2D4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5699AD-BB6A-4554-98B0-B2D7C76E516C}" name="Nurse" displayName="Nurse" ref="A1:AG192" totalsRowShown="0" headerRowDxfId="131">
  <autoFilter ref="A1:AG192" xr:uid="{F6C3CB19-CE12-4B14-8BE9-BE2DA56924F3}"/>
  <sortState xmlns:xlrd2="http://schemas.microsoft.com/office/spreadsheetml/2017/richdata2" ref="A2:AG192">
    <sortCondition ref="A1:A192"/>
  </sortState>
  <tableColumns count="33">
    <tableColumn id="1" xr3:uid="{A8260DC9-6B54-405F-BBA6-D2FE16D6B297}" name="State"/>
    <tableColumn id="2" xr3:uid="{F6FE27DA-DFC8-4556-B8A0-01CD04F7A631}" name="Provider"/>
    <tableColumn id="3" xr3:uid="{2C454061-6A06-4109-AA11-2644E7499F02}" name="City"/>
    <tableColumn id="4" xr3:uid="{81A1ABDC-27DE-41F1-950C-B2C7AFEF651F}" name="County"/>
    <tableColumn id="6" xr3:uid="{90222BC9-E6F0-4275-920C-C1C89EC2B058}" name="MDS Census" dataDxfId="130"/>
    <tableColumn id="32" xr3:uid="{FABA7BE7-53DD-4479-BF7D-321D82576A22}" name="Total Nurse Staff HPRD" dataDxfId="129">
      <calculatedColumnFormula>Nurse[[#This Row],[Total Nurse Staff Hours]]/Nurse[[#This Row],[MDS Census]]</calculatedColumnFormula>
    </tableColumn>
    <tableColumn id="33" xr3:uid="{013AAF20-B5AF-43BB-AB5B-F505E8394830}" name="Total Direct Care Staff HPRD" dataDxfId="128">
      <calculatedColumnFormula>Nurse[[#This Row],[Total Direct Care Staff Hours]]/Nurse[[#This Row],[MDS Census]]</calculatedColumnFormula>
    </tableColumn>
    <tableColumn id="37" xr3:uid="{BC8E9732-4FF8-4EAB-BFAB-C67064B747DC}" name="Total RN Staff HPRD" dataDxfId="127">
      <calculatedColumnFormula>Nurse[[#This Row],[Total RN Hours (w/ Admin, DON)]]/Nurse[[#This Row],[MDS Census]]</calculatedColumnFormula>
    </tableColumn>
    <tableColumn id="36" xr3:uid="{C39AFDF3-5B6B-4BDC-A648-AB41A16F0989}" name="Total RN Care Staff HPRD (excl. Admin/DON)" dataDxfId="126">
      <calculatedColumnFormula>Nurse[[#This Row],[RN Hours (excl. Admin, DON)]]/Nurse[[#This Row],[MDS Census]]</calculatedColumnFormula>
    </tableColumn>
    <tableColumn id="35" xr3:uid="{1D794E53-F14E-4523-A86F-DC8FC3F314D0}" name="Total Nurse Staff Hours" dataDxfId="125">
      <calculatedColumnFormula>SUM(Nurse[[#This Row],[RN Hours (excl. Admin, DON)]],Nurse[[#This Row],[RN Admin Hours]],Nurse[[#This Row],[RN DON Hours]],Nurse[[#This Row],[LPN Hours (excl. Admin)]],Nurse[[#This Row],[LPN Admin Hours]],Nurse[[#This Row],[CNA Hours]],Nurse[[#This Row],[NA TR Hours]],Nurse[[#This Row],[Med Aide/Tech Hours]])</calculatedColumnFormula>
    </tableColumn>
    <tableColumn id="34" xr3:uid="{FCFA4BAB-65EA-488E-A43A-288D88D2ED47}" name="Total Direct Care Staff Hours" dataDxfId="124">
      <calculatedColumnFormula>SUM(Nurse[[#This Row],[RN Hours (excl. Admin, DON)]],Nurse[[#This Row],[LPN Hours (excl. Admin)]],Nurse[[#This Row],[CNA Hours]],Nurse[[#This Row],[NA TR Hours]],Nurse[[#This Row],[Med Aide/Tech Hours]])</calculatedColumnFormula>
    </tableColumn>
    <tableColumn id="38" xr3:uid="{5E8F283D-4BB1-4279-BF29-F78CF5A9BD13}" name="Total RN Hours (w/ Admin, DON)" dataDxfId="123">
      <calculatedColumnFormula>SUM(Nurse[[#This Row],[RN Hours (excl. Admin, DON)]],Nurse[[#This Row],[RN Admin Hours]],Nurse[[#This Row],[RN DON Hours]])</calculatedColumnFormula>
    </tableColumn>
    <tableColumn id="7" xr3:uid="{6FB0F2C7-1324-45EA-A016-9C74CA8221F4}" name="RN Hours (excl. Admin, DON)" dataDxfId="122"/>
    <tableColumn id="10" xr3:uid="{CEC5F2B0-E6C5-4616-B4FC-11B945448B5B}" name="RN Admin Hours" dataDxfId="121"/>
    <tableColumn id="13" xr3:uid="{D4F1A2C6-A8F4-4C64-8C45-278B59247FC6}" name="RN DON Hours" dataDxfId="120"/>
    <tableColumn id="11" xr3:uid="{4BC98E4C-0F0C-4D9F-A60A-FF0254E25D18}" name="Total LPN Hours (w/ Admin)" dataDxfId="119">
      <calculatedColumnFormula>SUM(Nurse[[#This Row],[LPN Hours (excl. Admin)]],Nurse[[#This Row],[LPN Admin Hours]])</calculatedColumnFormula>
    </tableColumn>
    <tableColumn id="16" xr3:uid="{9B8CACE7-F835-48AE-9DC8-73B0289AF2DA}" name="LPN Hours (excl. Admin)" dataDxfId="118"/>
    <tableColumn id="19" xr3:uid="{E92DC4E5-C297-4819-9E94-37A771835A5F}" name="LPN Admin Hours" dataDxfId="117"/>
    <tableColumn id="8" xr3:uid="{B9F0D17E-BF89-4DFB-941E-BC2A938B8922}" name="Total CNA, NA TR, Med Aide/Tech Hours" dataDxfId="116">
      <calculatedColumnFormula>SUM(Nurse[[#This Row],[CNA Hours]],Nurse[[#This Row],[NA TR Hours]],Nurse[[#This Row],[Med Aide/Tech Hours]])</calculatedColumnFormula>
    </tableColumn>
    <tableColumn id="22" xr3:uid="{61D5BF67-7A32-4658-B0C3-4C9B5623F363}" name="CNA Hours" dataDxfId="115"/>
    <tableColumn id="25" xr3:uid="{B90C96E9-0162-4FF0-AAC3-4EE342D90163}" name="NA TR Hours" dataDxfId="114"/>
    <tableColumn id="28" xr3:uid="{6C1D2B88-EE47-4797-972E-F8379C90BB8A}" name="Med Aide/Tech Hours" dataDxfId="113"/>
    <tableColumn id="39" xr3:uid="{B76610AD-BCD2-4CD0-AC06-5687026F41BA}" name="Total Contract Hours" dataDxfId="112">
      <calculatedColumnFormula>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calculatedColumnFormula>
    </tableColumn>
    <tableColumn id="9" xr3:uid="{21438A84-B56E-4023-8DF8-160D98DDC35F}" name="RN Hours Contract (excl. Admin, DON)" dataDxfId="111"/>
    <tableColumn id="12" xr3:uid="{880163BD-7A81-4471-BBA1-01C0C2454725}" name="RN Admin Hours Contract" dataDxfId="110"/>
    <tableColumn id="15" xr3:uid="{6F133DCF-6A0A-45EE-931A-83420A8DD420}" name="RN DON Hours Contract" dataDxfId="109"/>
    <tableColumn id="18" xr3:uid="{5A9C9CA4-73C7-4486-8610-EACF879B4F85}" name="LPN Hours Contract (excl. Admin)" dataDxfId="108"/>
    <tableColumn id="21" xr3:uid="{5CEAD67B-5860-4423-A19F-D537144F5325}" name="LPN Admin Hours Contract" dataDxfId="107"/>
    <tableColumn id="24" xr3:uid="{D84BEE57-6A72-4D2F-AF61-9273FBB14117}" name="CNA Hours Contract" dataDxfId="106"/>
    <tableColumn id="27" xr3:uid="{B99C43B0-B8EC-40DF-B9E4-59BFFEB13F96}" name="NA TR Hours Contract" dataDxfId="105"/>
    <tableColumn id="30" xr3:uid="{EA0B4F12-3180-463C-B906-D382F72A849C}" name="Med Aide/Tech Hours Contract" dataDxfId="104"/>
    <tableColumn id="5" xr3:uid="{B5C09BC6-E92F-45FE-9C51-29B1DD99C4B1}" name="Provider Number"/>
    <tableColumn id="14" xr3:uid="{85552D46-1F1E-4861-A4F5-644CB0218C0C}" name="CMS Region Number" dataDxfId="103"/>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394824B-C0BD-445F-B7FD-9A657106F5A8}" name="Nurse4" displayName="Nurse4" ref="A1:AN192" totalsRowShown="0" headerRowDxfId="102">
  <autoFilter ref="A1:AN192" xr:uid="{F6C3CB19-CE12-4B14-8BE9-BE2DA56924F3}"/>
  <sortState xmlns:xlrd2="http://schemas.microsoft.com/office/spreadsheetml/2017/richdata2" ref="A2:AN192">
    <sortCondition ref="A1:A192"/>
  </sortState>
  <tableColumns count="40">
    <tableColumn id="1" xr3:uid="{13A67EC4-0523-455E-A96C-F90180074E2E}" name="State"/>
    <tableColumn id="2" xr3:uid="{DB573ACD-2371-42DB-8BD9-CAF2AC904CC6}" name="Provider"/>
    <tableColumn id="3" xr3:uid="{F7DFC857-D96B-4F01-9AA7-B35497AE53EF}" name="City"/>
    <tableColumn id="4" xr3:uid="{22660A94-8818-4ED2-B518-0ADC6306689A}" name="County"/>
    <tableColumn id="6" xr3:uid="{1E5B5380-F1C3-4336-AEAA-5AC251AA2BF3}" name="MDS Census" dataDxfId="101"/>
    <tableColumn id="35" xr3:uid="{55302CCB-E8A9-49F9-9607-F65551813ADA}" name="Total Nurse Staff Hours" dataDxfId="100"/>
    <tableColumn id="39" xr3:uid="{106C13B6-6DD8-4D75-AF3A-2993C5C29276}" name="Total Nurse Staff Contract Hours" dataDxfId="99"/>
    <tableColumn id="20" xr3:uid="{311D90A9-C08F-4630-B10C-FB77356FC495}" name="Percent Total Nurse Contract" dataDxfId="98" dataCellStyle="Percent"/>
    <tableColumn id="34" xr3:uid="{78834767-D745-469C-9AB5-6DE220ADD5C6}" name="Total Direct Care Staff Hours" dataDxfId="97"/>
    <tableColumn id="17" xr3:uid="{57CBD5D0-B445-4EE4-88AD-A48641629096}" name="Total Direct Care Staff Contract Hours" dataDxfId="96"/>
    <tableColumn id="23" xr3:uid="{855F0F2D-9CC2-4CC8-84F1-CFEDBEC48C13}" name="Percent Total Direct Care Contract" dataDxfId="95" dataCellStyle="Percent"/>
    <tableColumn id="38" xr3:uid="{4154799A-B318-4B18-8871-3DB549022955}" name="Total RN Hours (w/ Admin, DON)" dataDxfId="94"/>
    <tableColumn id="29" xr3:uid="{361F57EA-237B-4C43-A770-7001E22B53FF}" name="Total RN Hours Contract (w/ Admin, DON)" dataDxfId="93"/>
    <tableColumn id="26" xr3:uid="{CF51B660-4201-4956-852E-92550AFF31E5}" name="Percent Total RN Contract (w/ Admin, DON)" dataDxfId="92" dataCellStyle="Percent"/>
    <tableColumn id="7" xr3:uid="{C4901783-CC77-40EC-A306-827A4F3E6592}" name="RN Hours (excl. Admin, DON)" dataDxfId="91"/>
    <tableColumn id="9" xr3:uid="{C696FE22-C1D3-4049-9125-8EB7FA30B372}" name="RN Hours Contract (excl. Admin, DON)" dataDxfId="90"/>
    <tableColumn id="31" xr3:uid="{63C0141E-84BD-45CD-B671-7DDE0AA744DC}" name="Percent RN Contract (excl. Admin, DON)" dataCellStyle="Percent"/>
    <tableColumn id="10" xr3:uid="{F07BB098-C49C-4BD7-BCB9-225381A8297C}" name="RN Admin Hours" dataDxfId="89"/>
    <tableColumn id="12" xr3:uid="{59D56FF7-6C85-4837-A7D5-6C3087B78DF1}" name="RN Admin Hours Contract" dataDxfId="88"/>
    <tableColumn id="32" xr3:uid="{64B5375C-B1AC-45D9-BE7F-752EDDCF4691}" name="Percent RN Admin Contract" dataDxfId="87" dataCellStyle="Percent"/>
    <tableColumn id="13" xr3:uid="{A27207CB-DA98-45F0-A726-9096EA6ACBAA}" name="RN DON Hours" dataDxfId="86"/>
    <tableColumn id="15" xr3:uid="{B3DB7766-296C-472D-9DBC-C8302F38F6BB}" name="RN DON Hours Contract" dataDxfId="85"/>
    <tableColumn id="33" xr3:uid="{943A884D-22AF-46A3-83DB-3AC61A7D6FD2}" name="Percent RN DON Contract" dataDxfId="84" dataCellStyle="Percent"/>
    <tableColumn id="16" xr3:uid="{94F35A65-83A4-43AE-BF05-D1B777638B3A}" name="LPN Hours (excl. Admin)" dataDxfId="83"/>
    <tableColumn id="18" xr3:uid="{A98471B5-7850-4E4C-9BF0-8927559C4FA0}" name="LPN Hours Contract (excl. Admin)" dataDxfId="82"/>
    <tableColumn id="40" xr3:uid="{F64C88D9-EC6A-47D5-B57D-6B816557A6F6}" name="Percent LPN Contract (excl. Admin)" dataDxfId="81" dataCellStyle="Percent"/>
    <tableColumn id="19" xr3:uid="{BD45F57D-D8D9-4E73-8EFA-792F611572C8}" name="LPN Admin Hours" dataDxfId="80"/>
    <tableColumn id="21" xr3:uid="{BEF1EAEA-1775-471F-8BD3-B76092FFC206}" name="LPN Admin Hours Contract" dataDxfId="79"/>
    <tableColumn id="44" xr3:uid="{03C967BB-664D-448F-87D7-8D2BCD526E17}" name="Percent LPN Admin  Contract" dataDxfId="78" dataCellStyle="Percent"/>
    <tableColumn id="22" xr3:uid="{EA4759AA-E596-4AAB-A0BD-6CF60CAC5C75}" name="CNA Hours" dataDxfId="77"/>
    <tableColumn id="24" xr3:uid="{6F5B5CEE-2FAC-4575-9D77-471F1F21CCCB}" name="CNA Hours Contract" dataDxfId="76"/>
    <tableColumn id="41" xr3:uid="{B86587A9-8FD8-4F09-8991-CBBD360D2E4D}" name="Percent CNA Contract" dataDxfId="75" dataCellStyle="Percent"/>
    <tableColumn id="25" xr3:uid="{64380B0F-7C89-4D10-84F4-1D9312D71ACA}" name="NA TR Hours" dataDxfId="74"/>
    <tableColumn id="27" xr3:uid="{DE8BA77F-B4BD-4647-A0FD-4826C36DD47F}" name="NA TR Hours Contract" dataDxfId="73"/>
    <tableColumn id="42" xr3:uid="{799B86B5-6D48-48F6-8BF2-822740CA295C}" name="Percent NA TR Contract" dataDxfId="72" dataCellStyle="Percent"/>
    <tableColumn id="28" xr3:uid="{2543E6F9-8230-4F53-8898-0A406D99D917}" name="Med Aide/Tech Hours" dataDxfId="71"/>
    <tableColumn id="30" xr3:uid="{608192F2-C273-45A4-A441-691F7BC348B9}" name="Med Aide/Tech Hours Contract" dataDxfId="70"/>
    <tableColumn id="43" xr3:uid="{2C4D323D-8916-4D12-8E50-411ACCA98F60}" name="Percent Med Aide/Tech Contract" dataDxfId="69" dataCellStyle="Percent"/>
    <tableColumn id="5" xr3:uid="{D92786D7-7F57-4D5B-A292-9D03B132554C}" name="Provider Number"/>
    <tableColumn id="14" xr3:uid="{552F3604-8659-4629-BE1B-3F1992A78488}" name="CMS Region Number" dataDxfId="68"/>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E60691-D19F-47D5-92F8-86626EA5D711}" name="NonNurse" displayName="NonNurse" ref="A1:AI192" totalsRowShown="0" headerRowDxfId="67">
  <autoFilter ref="A1:AI192" xr:uid="{0BC5ADF1-15D4-4F74-902E-CBC634AC45F1}"/>
  <tableColumns count="35">
    <tableColumn id="1" xr3:uid="{0F12BC52-B3AA-4BF7-9EDE-4F9C09E177C5}" name="State"/>
    <tableColumn id="3" xr3:uid="{B71A558F-765A-41A0-8FCE-B349752EED00}" name="Provider"/>
    <tableColumn id="4" xr3:uid="{B4548C26-0CE5-40C5-ACA5-1572405C7868}" name="City"/>
    <tableColumn id="5" xr3:uid="{0218A081-587D-4B49-825D-A96DE84597D6}" name="County"/>
    <tableColumn id="6" xr3:uid="{B92FE217-C35C-4D6B-ABD7-84F3C8F8AFDB}" name="MDS Census" dataDxfId="66"/>
    <tableColumn id="7" xr3:uid="{BD95940C-C221-4B99-BBB8-74391991921F}" name="Admin Hours" dataDxfId="65"/>
    <tableColumn id="30" xr3:uid="{8461E98C-D639-4221-8E17-F9B4B3647F32}" name="Medical Director Hours" dataDxfId="64"/>
    <tableColumn id="8" xr3:uid="{00E1BF50-741E-4A60-A994-C90792999CD2}" name="Pharmacist Hours" dataDxfId="63"/>
    <tableColumn id="10" xr3:uid="{7B0BBB81-0CC1-42FC-A508-5508488631F3}" name="Dietician Hours" dataDxfId="62"/>
    <tableColumn id="28" xr3:uid="{043ACAEB-46E9-4A86-91C3-77EB269AEECE}" name="Physician Assistant Hours" dataDxfId="61"/>
    <tableColumn id="29" xr3:uid="{90A4D72B-A49B-4672-A6F2-DC9D3F6A9BB1}" name="Nurse Practictioner Hours" dataDxfId="60"/>
    <tableColumn id="20" xr3:uid="{74E9C96F-B346-4818-B22D-A331E4E6DABC}" name="Speech/Language Pathologist Hours" dataDxfId="59"/>
    <tableColumn id="17" xr3:uid="{3B6EEDBE-F31F-4B03-A8F0-C25085CEC7BE}" name="Qualified Social Work Staff Hours" dataDxfId="58"/>
    <tableColumn id="15" xr3:uid="{38961E3C-E7F5-45FE-A67F-34D2032AAF8A}" name="Other Social Work Staff Hours" dataDxfId="57"/>
    <tableColumn id="34" xr3:uid="{27A5BF9A-9301-4D14-AE3E-206F06DA8F04}" name="HPRD: Total Social Work " dataDxfId="56">
      <calculatedColumnFormula>SUM(NonNurse[[#This Row],[Qualified Social Work Staff Hours]],NonNurse[[#This Row],[Other Social Work Staff Hours]])/NonNurse[[#This Row],[MDS Census]]</calculatedColumnFormula>
    </tableColumn>
    <tableColumn id="18" xr3:uid="{9E1F9A34-52BE-4BC9-B37F-686201756750}" name="Qualified Activities Professional Hours" dataDxfId="55"/>
    <tableColumn id="16" xr3:uid="{E72B4DA8-3E28-4578-817C-657F0E01F93F}" name="Other Activities Professional Hours" dataDxfId="54"/>
    <tableColumn id="33" xr3:uid="{35F9FD62-C56F-41E8-A0CD-EDAC63F16CC0}" name="HPRD: Combined Activities" dataDxfId="53">
      <calculatedColumnFormula>SUM(NonNurse[[#This Row],[Qualified Activities Professional Hours]],NonNurse[[#This Row],[Other Activities Professional Hours]])/NonNurse[[#This Row],[MDS Census]]</calculatedColumnFormula>
    </tableColumn>
    <tableColumn id="12" xr3:uid="{D586ED6C-7AE4-4AEA-A5C4-50C5076602B3}" name="Occupational Therapist Hours" dataDxfId="52"/>
    <tableColumn id="13" xr3:uid="{4368312D-2F90-47AF-AD9F-34984CB7B822}" name="OT Assistant Hours" dataDxfId="51"/>
    <tableColumn id="22" xr3:uid="{8F630B6E-DBEA-4328-9617-3C12DA15BE28}" name="OT Aide Hours" dataDxfId="50"/>
    <tableColumn id="35" xr3:uid="{39751B72-98B1-43BD-89C4-998FD0067706}" name="HPRD: OT (incl. Assistant &amp; Aide)" dataDxfId="49">
      <calculatedColumnFormula>SUM(NonNurse[[#This Row],[Occupational Therapist Hours]],NonNurse[[#This Row],[OT Assistant Hours]],NonNurse[[#This Row],[OT Aide Hours]])/NonNurse[[#This Row],[MDS Census]]</calculatedColumnFormula>
    </tableColumn>
    <tableColumn id="23" xr3:uid="{DCB5AD99-0106-443B-BC1E-830A890472F1}" name="Physical Therapist (PT) Hours" dataDxfId="48"/>
    <tableColumn id="24" xr3:uid="{58005970-EBD6-41AE-8008-569B17636ECC}" name="PT Assistant Hours" dataDxfId="47"/>
    <tableColumn id="25" xr3:uid="{8317FABC-F95D-4DF4-B783-C4B8F90B8ECA}" name="PT Aide Hours" dataDxfId="46"/>
    <tableColumn id="36" xr3:uid="{8665471F-9013-4B2E-A476-019664F3C7BD}" name="HPRD: PT (incl. Assistant &amp; Aide)" dataDxfId="45">
      <calculatedColumnFormula>SUM(NonNurse[[#This Row],[Physical Therapist (PT) Hours]],NonNurse[[#This Row],[PT Assistant Hours]],NonNurse[[#This Row],[PT Aide Hours]])/NonNurse[[#This Row],[MDS Census]]</calculatedColumnFormula>
    </tableColumn>
    <tableColumn id="14" xr3:uid="{7AB9C742-B57E-4AD4-9F84-AE98D624F5E3}" name="Mental Health Service Worker Hours" dataDxfId="44"/>
    <tableColumn id="21" xr3:uid="{A992897D-0DDD-418E-9FF4-57265BA4FA2C}" name="Therapeutic Recreation Specialist" dataDxfId="43"/>
    <tableColumn id="9" xr3:uid="{B7494098-906B-4E0D-9EA3-071C39EABD00}" name="Clinical Nurse Specialist Hours" dataDxfId="42"/>
    <tableColumn id="11" xr3:uid="{58B1AA82-1409-446B-9BD4-8BD08A38A1F8}" name="Feeding Assistant Hours" dataDxfId="41"/>
    <tableColumn id="26" xr3:uid="{60A2A0AA-F19B-4327-886A-987D54156EBF}" name="Respiratory Therapist Hours" dataDxfId="40"/>
    <tableColumn id="27" xr3:uid="{AF405DC4-72CE-4DAA-91BE-324703CC58C3}" name="Respiratory Therapy Technician Hours" dataDxfId="39"/>
    <tableColumn id="31" xr3:uid="{FB63CF9B-AD5B-4785-8AA6-6AD50F80B6DB}" name="Other Physician Hours" dataDxfId="38"/>
    <tableColumn id="2" xr3:uid="{4D9BE29A-C963-49A0-ABD1-14BAFE20D482}" name="Provider Number" dataDxfId="37"/>
    <tableColumn id="32" xr3:uid="{1B1EC3C1-EDDF-483D-925C-14B2A9C67EEE}" name="CMS Region" dataDxfId="36"/>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08214DE-20E7-4E70-AAD8-D255129D11A6}" name="Summary" displayName="Summary" ref="B2:D9" totalsRowShown="0" headerRowDxfId="35" dataDxfId="34" tableBorderDxfId="33">
  <autoFilter ref="B2:D9" xr:uid="{1ED771D8-DBF2-4B5C-9F7D-A59FBB047463}"/>
  <tableColumns count="3">
    <tableColumn id="1" xr3:uid="{389FCC74-B19C-42C8-A797-541AED419FD6}" name="State - Q4 2021" dataDxfId="32"/>
    <tableColumn id="4" xr3:uid="{A1FC1EC7-BECF-4352-9E98-F30E602936E4}" name="State" dataDxfId="31" dataCellStyle="Normal 2 2"/>
    <tableColumn id="2" xr3:uid="{6E5DDEB8-E792-43CB-89B4-3D17BF007707}" name="US" dataDxfId="30"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729BCE2-2710-4726-8A6F-843530635045}" name="CMSRegion" displayName="CMSRegion" ref="F2:K12" totalsRowShown="0" headerRowDxfId="29" dataDxfId="28">
  <autoFilter ref="F2:K12" xr:uid="{8DA5A7B1-12B2-4B6A-ACD1-897DD9C7A713}"/>
  <tableColumns count="6">
    <tableColumn id="1" xr3:uid="{C4B2AFCC-C97E-427D-A776-CF0C68A21B89}" name="CMS Region Number" dataDxfId="27"/>
    <tableColumn id="2" xr3:uid="{6784502D-7798-448F-ABB0-7D32B0B162ED}" name="Total Census" dataDxfId="26"/>
    <tableColumn id="7" xr3:uid="{53D36865-BFC8-4C8F-8E83-9AB3C6375F12}" name="Total Nurse Staff HPRD" dataDxfId="25"/>
    <tableColumn id="3" xr3:uid="{78DA99B6-7FC4-48F2-A7C8-A46E7E7208DE}" name="Rank: Total Nurse Staff HPRD" dataDxfId="24"/>
    <tableColumn id="5" xr3:uid="{D5A6D0F6-8C7D-416A-8D85-9B32D25B4117}" name="RN Staff HPRD" dataDxfId="23"/>
    <tableColumn id="6" xr3:uid="{F37F0119-6BD5-49B2-9564-EF8E4AF2BEED}" name="Rank: RN Staff HPRD" dataDxfId="22"/>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E9E22A4-292C-4DC1-8EA9-657C68796676}" name="State" displayName="State" ref="M2:R53" totalsRowShown="0" headerRowDxfId="21" dataDxfId="20">
  <autoFilter ref="M2:R53" xr:uid="{3A6DC66B-51AF-4021-A205-FEA1BCFE532F}"/>
  <tableColumns count="6">
    <tableColumn id="1" xr3:uid="{EEA98220-FFEC-4727-8723-CA1E2B95700E}" name="State" dataDxfId="19"/>
    <tableColumn id="2" xr3:uid="{AA32D520-AD43-45CA-A09E-E53C2C32180E}" name="Total Census" dataDxfId="18"/>
    <tableColumn id="4" xr3:uid="{4CC75842-DB65-4ECE-9742-18FB3BFA70D8}" name="Total Nurse Staff HPRD" dataDxfId="17"/>
    <tableColumn id="3" xr3:uid="{62840C6B-BB5D-4D05-BAC5-8752B63E9D4A}" name="Rank: Total Nurse Staff HPRD" dataDxfId="16"/>
    <tableColumn id="5" xr3:uid="{2185FABF-8CF7-4A4F-A71A-64D7A99D66F4}" name="RN Staff HPRD" dataDxfId="15"/>
    <tableColumn id="6" xr3:uid="{336D1A50-259D-4271-B7CE-6731960CC1D0}" name="Rank: RN Staff HPRD"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4760526-8F3B-4AF3-BF87-4544646ACA13}" name="Category" displayName="Category" ref="T2:W15" totalsRowShown="0" headerRowDxfId="13" dataDxfId="12">
  <autoFilter ref="T2:W15" xr:uid="{565E5F01-F55D-4423-8221-FE9537902289}"/>
  <tableColumns count="4">
    <tableColumn id="1" xr3:uid="{4CF67214-B6B4-44C5-BED3-E5FCF3DEB729}" name="Staffing Category" dataDxfId="11"/>
    <tableColumn id="2" xr3:uid="{06FE2815-E20F-4977-9799-F54A4807A89E}" name="State Total" dataDxfId="10"/>
    <tableColumn id="3" xr3:uid="{74A0C03F-D35E-408A-A32A-6723D2A7D7D2}" name="Percentage of Total" dataDxfId="9">
      <calculatedColumnFormula>Category[[#This Row],[State Total]]/U1</calculatedColumnFormula>
    </tableColumn>
    <tableColumn id="4" xr3:uid="{8A5E63B7-2630-4421-85E8-50FF967597D3}"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0FE4DD6-7A4C-4C08-9B89-302ECBC0DDE0}" name="ContractSummary" displayName="ContractSummary" ref="T18:U29" totalsRowShown="0" headerRowDxfId="7" dataDxfId="6">
  <autoFilter ref="T18:U29" xr:uid="{611C2622-9CCC-48CE-821F-F51D1E505E95}"/>
  <tableColumns count="2">
    <tableColumn id="1" xr3:uid="{FD73FAC6-C8DB-4EB6-A0F2-BA38F1F558E9}" name="Contract Hours" dataDxfId="5"/>
    <tableColumn id="2" xr3:uid="{56909294-0243-4228-882D-91848E82081F}"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17FE30-1241-40B1-B595-37BFDDF6E424}" name="CategorySummary" displayName="CategorySummary" ref="T33:U37" totalsRowShown="0" headerRowDxfId="3" dataDxfId="2">
  <autoFilter ref="T33:U37" xr:uid="{03106FE6-CCEA-42AA-9F14-64FFC94AC8E0}"/>
  <tableColumns count="2">
    <tableColumn id="1" xr3:uid="{87C50067-5BA9-4358-9AB4-D6A46A1F811E}" name="Staffing Category" dataDxfId="1"/>
    <tableColumn id="4" xr3:uid="{40FCB9CB-82C3-471B-8009-D33FB82B3EE5}"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E7F0B-8ABE-4A54-8C58-44796D2FEF8E}">
  <sheetPr>
    <outlinePr summaryRight="0"/>
  </sheetPr>
  <dimension ref="A1:AH383"/>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6" customWidth="1"/>
    <col min="34" max="34" width="15.7109375" style="5"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 customFormat="1" ht="189.95" customHeight="1" x14ac:dyDescent="0.25">
      <c r="A1" s="2" t="s">
        <v>358</v>
      </c>
      <c r="B1" s="2" t="s">
        <v>360</v>
      </c>
      <c r="C1" s="2" t="s">
        <v>361</v>
      </c>
      <c r="D1" s="2" t="s">
        <v>362</v>
      </c>
      <c r="E1" s="2" t="s">
        <v>363</v>
      </c>
      <c r="F1" s="2" t="s">
        <v>364</v>
      </c>
      <c r="G1" s="2" t="s">
        <v>365</v>
      </c>
      <c r="H1" s="2" t="s">
        <v>366</v>
      </c>
      <c r="I1" s="2" t="s">
        <v>367</v>
      </c>
      <c r="J1" s="2" t="s">
        <v>368</v>
      </c>
      <c r="K1" s="2" t="s">
        <v>369</v>
      </c>
      <c r="L1" s="2" t="s">
        <v>370</v>
      </c>
      <c r="M1" s="2" t="s">
        <v>371</v>
      </c>
      <c r="N1" s="2" t="s">
        <v>372</v>
      </c>
      <c r="O1" s="2" t="s">
        <v>373</v>
      </c>
      <c r="P1" s="2" t="s">
        <v>374</v>
      </c>
      <c r="Q1" s="2" t="s">
        <v>375</v>
      </c>
      <c r="R1" s="2" t="s">
        <v>376</v>
      </c>
      <c r="S1" s="2" t="s">
        <v>377</v>
      </c>
      <c r="T1" s="2" t="s">
        <v>378</v>
      </c>
      <c r="U1" s="2" t="s">
        <v>379</v>
      </c>
      <c r="V1" s="2" t="s">
        <v>380</v>
      </c>
      <c r="W1" s="2" t="s">
        <v>381</v>
      </c>
      <c r="X1" s="2" t="s">
        <v>382</v>
      </c>
      <c r="Y1" s="2" t="s">
        <v>383</v>
      </c>
      <c r="Z1" s="2" t="s">
        <v>384</v>
      </c>
      <c r="AA1" s="2" t="s">
        <v>385</v>
      </c>
      <c r="AB1" s="2" t="s">
        <v>386</v>
      </c>
      <c r="AC1" s="2" t="s">
        <v>387</v>
      </c>
      <c r="AD1" s="2" t="s">
        <v>388</v>
      </c>
      <c r="AE1" s="2" t="s">
        <v>389</v>
      </c>
      <c r="AF1" s="2" t="s">
        <v>390</v>
      </c>
      <c r="AG1" s="3" t="s">
        <v>391</v>
      </c>
    </row>
    <row r="2" spans="1:34" x14ac:dyDescent="0.25">
      <c r="A2" t="s">
        <v>239</v>
      </c>
      <c r="B2" t="s">
        <v>158</v>
      </c>
      <c r="C2" t="s">
        <v>304</v>
      </c>
      <c r="D2" t="s">
        <v>253</v>
      </c>
      <c r="E2" s="4">
        <v>73.282608695652172</v>
      </c>
      <c r="F2" s="4">
        <f>Nurse[[#This Row],[Total Nurse Staff Hours]]/Nurse[[#This Row],[MDS Census]]</f>
        <v>3.5196084247997623</v>
      </c>
      <c r="G2" s="4">
        <f>Nurse[[#This Row],[Total Direct Care Staff Hours]]/Nurse[[#This Row],[MDS Census]]</f>
        <v>3.2036784336991984</v>
      </c>
      <c r="H2" s="4">
        <f>Nurse[[#This Row],[Total RN Hours (w/ Admin, DON)]]/Nurse[[#This Row],[MDS Census]]</f>
        <v>0.32600118659151583</v>
      </c>
      <c r="I2" s="4">
        <f>Nurse[[#This Row],[RN Hours (excl. Admin, DON)]]/Nurse[[#This Row],[MDS Census]]</f>
        <v>0.31294867991693853</v>
      </c>
      <c r="J2" s="4">
        <f>SUM(Nurse[[#This Row],[RN Hours (excl. Admin, DON)]],Nurse[[#This Row],[RN Admin Hours]],Nurse[[#This Row],[RN DON Hours]],Nurse[[#This Row],[LPN Hours (excl. Admin)]],Nurse[[#This Row],[LPN Admin Hours]],Nurse[[#This Row],[CNA Hours]],Nurse[[#This Row],[NA TR Hours]],Nurse[[#This Row],[Med Aide/Tech Hours]])</f>
        <v>257.92608695652171</v>
      </c>
      <c r="K2" s="4">
        <f>SUM(Nurse[[#This Row],[RN Hours (excl. Admin, DON)]],Nurse[[#This Row],[LPN Hours (excl. Admin)]],Nurse[[#This Row],[CNA Hours]],Nurse[[#This Row],[NA TR Hours]],Nurse[[#This Row],[Med Aide/Tech Hours]])</f>
        <v>234.77391304347822</v>
      </c>
      <c r="L2" s="4">
        <f>SUM(Nurse[[#This Row],[RN Hours (excl. Admin, DON)]],Nurse[[#This Row],[RN Admin Hours]],Nurse[[#This Row],[RN DON Hours]])</f>
        <v>23.890217391304343</v>
      </c>
      <c r="M2" s="4">
        <v>22.93369565217391</v>
      </c>
      <c r="N2" s="4">
        <v>0.95652173913043481</v>
      </c>
      <c r="O2" s="4">
        <v>0</v>
      </c>
      <c r="P2" s="4">
        <f>SUM(Nurse[[#This Row],[LPN Hours (excl. Admin)]],Nurse[[#This Row],[LPN Admin Hours]])</f>
        <v>95.510869565217376</v>
      </c>
      <c r="Q2" s="4">
        <v>73.315217391304344</v>
      </c>
      <c r="R2" s="4">
        <v>22.195652173913039</v>
      </c>
      <c r="S2" s="4">
        <f>SUM(Nurse[[#This Row],[CNA Hours]],Nurse[[#This Row],[NA TR Hours]],Nurse[[#This Row],[Med Aide/Tech Hours]])</f>
        <v>138.52499999999998</v>
      </c>
      <c r="T2" s="4">
        <v>138.52499999999998</v>
      </c>
      <c r="U2" s="4">
        <v>0</v>
      </c>
      <c r="V2" s="4">
        <v>0</v>
      </c>
      <c r="W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81.838043478260886</v>
      </c>
      <c r="X2" s="4">
        <v>8.5673913043478258</v>
      </c>
      <c r="Y2" s="4">
        <v>0</v>
      </c>
      <c r="Z2" s="4">
        <v>0</v>
      </c>
      <c r="AA2" s="4">
        <v>13.191304347826089</v>
      </c>
      <c r="AB2" s="4">
        <v>10.40217391304348</v>
      </c>
      <c r="AC2" s="4">
        <v>49.67717391304349</v>
      </c>
      <c r="AD2" s="4">
        <v>0</v>
      </c>
      <c r="AE2" s="4">
        <v>0</v>
      </c>
      <c r="AF2" s="1">
        <v>505483</v>
      </c>
      <c r="AG2" s="1">
        <v>10</v>
      </c>
      <c r="AH2"/>
    </row>
    <row r="3" spans="1:34" x14ac:dyDescent="0.25">
      <c r="A3" t="s">
        <v>239</v>
      </c>
      <c r="B3" t="s">
        <v>49</v>
      </c>
      <c r="C3" t="s">
        <v>319</v>
      </c>
      <c r="D3" t="s">
        <v>266</v>
      </c>
      <c r="E3" s="4">
        <v>81.804347826086953</v>
      </c>
      <c r="F3" s="4">
        <f>Nurse[[#This Row],[Total Nurse Staff Hours]]/Nurse[[#This Row],[MDS Census]]</f>
        <v>3.4818044113739037</v>
      </c>
      <c r="G3" s="4">
        <f>Nurse[[#This Row],[Total Direct Care Staff Hours]]/Nurse[[#This Row],[MDS Census]]</f>
        <v>3.3477119319691733</v>
      </c>
      <c r="H3" s="4">
        <f>Nurse[[#This Row],[Total RN Hours (w/ Admin, DON)]]/Nurse[[#This Row],[MDS Census]]</f>
        <v>0.94533351049694414</v>
      </c>
      <c r="I3" s="4">
        <f>Nurse[[#This Row],[RN Hours (excl. Admin, DON)]]/Nurse[[#This Row],[MDS Census]]</f>
        <v>0.81579192133935707</v>
      </c>
      <c r="J3" s="4">
        <f>SUM(Nurse[[#This Row],[RN Hours (excl. Admin, DON)]],Nurse[[#This Row],[RN Admin Hours]],Nurse[[#This Row],[RN DON Hours]],Nurse[[#This Row],[LPN Hours (excl. Admin)]],Nurse[[#This Row],[LPN Admin Hours]],Nurse[[#This Row],[CNA Hours]],Nurse[[#This Row],[NA TR Hours]],Nurse[[#This Row],[Med Aide/Tech Hours]])</f>
        <v>284.82673913043476</v>
      </c>
      <c r="K3" s="4">
        <f>SUM(Nurse[[#This Row],[RN Hours (excl. Admin, DON)]],Nurse[[#This Row],[LPN Hours (excl. Admin)]],Nurse[[#This Row],[CNA Hours]],Nurse[[#This Row],[NA TR Hours]],Nurse[[#This Row],[Med Aide/Tech Hours]])</f>
        <v>273.8573913043478</v>
      </c>
      <c r="L3" s="4">
        <f>SUM(Nurse[[#This Row],[RN Hours (excl. Admin, DON)]],Nurse[[#This Row],[RN Admin Hours]],Nurse[[#This Row],[RN DON Hours]])</f>
        <v>77.332391304347837</v>
      </c>
      <c r="M3" s="4">
        <v>66.735326086956533</v>
      </c>
      <c r="N3" s="4">
        <v>4.8579347826086954</v>
      </c>
      <c r="O3" s="4">
        <v>5.7391304347826084</v>
      </c>
      <c r="P3" s="4">
        <f>SUM(Nurse[[#This Row],[LPN Hours (excl. Admin)]],Nurse[[#This Row],[LPN Admin Hours]])</f>
        <v>53.251521739130446</v>
      </c>
      <c r="Q3" s="4">
        <v>52.879239130434797</v>
      </c>
      <c r="R3" s="4">
        <v>0.37228260869565216</v>
      </c>
      <c r="S3" s="4">
        <f>SUM(Nurse[[#This Row],[CNA Hours]],Nurse[[#This Row],[NA TR Hours]],Nurse[[#This Row],[Med Aide/Tech Hours]])</f>
        <v>154.24282608695648</v>
      </c>
      <c r="T3" s="4">
        <v>115.26173913043476</v>
      </c>
      <c r="U3" s="4">
        <v>34.488913043478249</v>
      </c>
      <c r="V3" s="4">
        <v>4.4921739130434792</v>
      </c>
      <c r="W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30.022934782608694</v>
      </c>
      <c r="X3" s="4">
        <v>0</v>
      </c>
      <c r="Y3" s="4">
        <v>0.36684782608695654</v>
      </c>
      <c r="Z3" s="4">
        <v>0</v>
      </c>
      <c r="AA3" s="4">
        <v>4.3498913043478264</v>
      </c>
      <c r="AB3" s="4">
        <v>0.37228260869565216</v>
      </c>
      <c r="AC3" s="4">
        <v>13.588260869565215</v>
      </c>
      <c r="AD3" s="4">
        <v>11.345652173913043</v>
      </c>
      <c r="AE3" s="4">
        <v>0</v>
      </c>
      <c r="AF3" s="1">
        <v>505236</v>
      </c>
      <c r="AG3" s="1">
        <v>10</v>
      </c>
      <c r="AH3"/>
    </row>
    <row r="4" spans="1:34" x14ac:dyDescent="0.25">
      <c r="A4" t="s">
        <v>239</v>
      </c>
      <c r="B4" t="s">
        <v>58</v>
      </c>
      <c r="C4" t="s">
        <v>297</v>
      </c>
      <c r="D4" t="s">
        <v>257</v>
      </c>
      <c r="E4" s="4">
        <v>50.032608695652172</v>
      </c>
      <c r="F4" s="4">
        <f>Nurse[[#This Row],[Total Nurse Staff Hours]]/Nurse[[#This Row],[MDS Census]]</f>
        <v>3.9232348468390184</v>
      </c>
      <c r="G4" s="4">
        <f>Nurse[[#This Row],[Total Direct Care Staff Hours]]/Nurse[[#This Row],[MDS Census]]</f>
        <v>3.5691179665435584</v>
      </c>
      <c r="H4" s="4">
        <f>Nurse[[#This Row],[Total RN Hours (w/ Admin, DON)]]/Nurse[[#This Row],[MDS Census]]</f>
        <v>0.94369324353682382</v>
      </c>
      <c r="I4" s="4">
        <f>Nurse[[#This Row],[RN Hours (excl. Admin, DON)]]/Nurse[[#This Row],[MDS Census]]</f>
        <v>0.72288072995872255</v>
      </c>
      <c r="J4" s="4">
        <f>SUM(Nurse[[#This Row],[RN Hours (excl. Admin, DON)]],Nurse[[#This Row],[RN Admin Hours]],Nurse[[#This Row],[RN DON Hours]],Nurse[[#This Row],[LPN Hours (excl. Admin)]],Nurse[[#This Row],[LPN Admin Hours]],Nurse[[#This Row],[CNA Hours]],Nurse[[#This Row],[NA TR Hours]],Nurse[[#This Row],[Med Aide/Tech Hours]])</f>
        <v>196.28967391304349</v>
      </c>
      <c r="K4" s="4">
        <f>SUM(Nurse[[#This Row],[RN Hours (excl. Admin, DON)]],Nurse[[#This Row],[LPN Hours (excl. Admin)]],Nurse[[#This Row],[CNA Hours]],Nurse[[#This Row],[NA TR Hours]],Nurse[[#This Row],[Med Aide/Tech Hours]])</f>
        <v>178.57228260869564</v>
      </c>
      <c r="L4" s="4">
        <f>SUM(Nurse[[#This Row],[RN Hours (excl. Admin, DON)]],Nurse[[#This Row],[RN Admin Hours]],Nurse[[#This Row],[RN DON Hours]])</f>
        <v>47.215434782608696</v>
      </c>
      <c r="M4" s="4">
        <v>36.16760869565217</v>
      </c>
      <c r="N4" s="4">
        <v>5.9255434782608702</v>
      </c>
      <c r="O4" s="4">
        <v>5.1222826086956523</v>
      </c>
      <c r="P4" s="4">
        <f>SUM(Nurse[[#This Row],[LPN Hours (excl. Admin)]],Nurse[[#This Row],[LPN Admin Hours]])</f>
        <v>34.496195652173903</v>
      </c>
      <c r="Q4" s="4">
        <v>27.826630434782597</v>
      </c>
      <c r="R4" s="4">
        <v>6.6695652173913045</v>
      </c>
      <c r="S4" s="4">
        <f>SUM(Nurse[[#This Row],[CNA Hours]],Nurse[[#This Row],[NA TR Hours]],Nurse[[#This Row],[Med Aide/Tech Hours]])</f>
        <v>114.57804347826087</v>
      </c>
      <c r="T4" s="4">
        <v>108.43467391304348</v>
      </c>
      <c r="U4" s="4">
        <v>5.8797826086956526</v>
      </c>
      <c r="V4" s="4">
        <v>0.26358695652173914</v>
      </c>
      <c r="W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27.995760869565217</v>
      </c>
      <c r="X4" s="4">
        <v>5.7526086956521754</v>
      </c>
      <c r="Y4" s="4">
        <v>0</v>
      </c>
      <c r="Z4" s="4">
        <v>0</v>
      </c>
      <c r="AA4" s="4">
        <v>0.75434782608695661</v>
      </c>
      <c r="AB4" s="4">
        <v>0</v>
      </c>
      <c r="AC4" s="4">
        <v>21.225217391304348</v>
      </c>
      <c r="AD4" s="4">
        <v>0</v>
      </c>
      <c r="AE4" s="4">
        <v>0.26358695652173914</v>
      </c>
      <c r="AF4" s="1">
        <v>505257</v>
      </c>
      <c r="AG4" s="1">
        <v>10</v>
      </c>
      <c r="AH4"/>
    </row>
    <row r="5" spans="1:34" x14ac:dyDescent="0.25">
      <c r="A5" t="s">
        <v>239</v>
      </c>
      <c r="B5" t="s">
        <v>20</v>
      </c>
      <c r="C5" t="s">
        <v>303</v>
      </c>
      <c r="D5" t="s">
        <v>260</v>
      </c>
      <c r="E5" s="4">
        <v>51.576086956521742</v>
      </c>
      <c r="F5" s="4">
        <f>Nurse[[#This Row],[Total Nurse Staff Hours]]/Nurse[[#This Row],[MDS Census]]</f>
        <v>3.965692307692307</v>
      </c>
      <c r="G5" s="4">
        <f>Nurse[[#This Row],[Total Direct Care Staff Hours]]/Nurse[[#This Row],[MDS Census]]</f>
        <v>3.5625310853530028</v>
      </c>
      <c r="H5" s="4">
        <f>Nurse[[#This Row],[Total RN Hours (w/ Admin, DON)]]/Nurse[[#This Row],[MDS Census]]</f>
        <v>0.50983772391991566</v>
      </c>
      <c r="I5" s="4">
        <f>Nurse[[#This Row],[RN Hours (excl. Admin, DON)]]/Nurse[[#This Row],[MDS Census]]</f>
        <v>0.22501159114857741</v>
      </c>
      <c r="J5" s="4">
        <f>SUM(Nurse[[#This Row],[RN Hours (excl. Admin, DON)]],Nurse[[#This Row],[RN Admin Hours]],Nurse[[#This Row],[RN DON Hours]],Nurse[[#This Row],[LPN Hours (excl. Admin)]],Nurse[[#This Row],[LPN Admin Hours]],Nurse[[#This Row],[CNA Hours]],Nurse[[#This Row],[NA TR Hours]],Nurse[[#This Row],[Med Aide/Tech Hours]])</f>
        <v>204.53489130434781</v>
      </c>
      <c r="K5" s="4">
        <f>SUM(Nurse[[#This Row],[RN Hours (excl. Admin, DON)]],Nurse[[#This Row],[LPN Hours (excl. Admin)]],Nurse[[#This Row],[CNA Hours]],Nurse[[#This Row],[NA TR Hours]],Nurse[[#This Row],[Med Aide/Tech Hours]])</f>
        <v>183.74141304347825</v>
      </c>
      <c r="L5" s="4">
        <f>SUM(Nurse[[#This Row],[RN Hours (excl. Admin, DON)]],Nurse[[#This Row],[RN Admin Hours]],Nurse[[#This Row],[RN DON Hours]])</f>
        <v>26.295434782608694</v>
      </c>
      <c r="M5" s="4">
        <v>11.605217391304347</v>
      </c>
      <c r="N5" s="4">
        <v>10.168478260869565</v>
      </c>
      <c r="O5" s="4">
        <v>4.5217391304347823</v>
      </c>
      <c r="P5" s="4">
        <f>SUM(Nurse[[#This Row],[LPN Hours (excl. Admin)]],Nurse[[#This Row],[LPN Admin Hours]])</f>
        <v>47.489456521739136</v>
      </c>
      <c r="Q5" s="4">
        <v>41.386195652173917</v>
      </c>
      <c r="R5" s="4">
        <v>6.1032608695652177</v>
      </c>
      <c r="S5" s="4">
        <f>SUM(Nurse[[#This Row],[CNA Hours]],Nurse[[#This Row],[NA TR Hours]],Nurse[[#This Row],[Med Aide/Tech Hours]])</f>
        <v>130.75</v>
      </c>
      <c r="T5" s="4">
        <v>83.494565217391298</v>
      </c>
      <c r="U5" s="4">
        <v>47.255434782608695</v>
      </c>
      <c r="V5" s="4">
        <v>0</v>
      </c>
      <c r="W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26.407173913043472</v>
      </c>
      <c r="X5" s="4">
        <v>2.9149999999999996</v>
      </c>
      <c r="Y5" s="4">
        <v>0</v>
      </c>
      <c r="Z5" s="4">
        <v>0</v>
      </c>
      <c r="AA5" s="4">
        <v>10.484021739130434</v>
      </c>
      <c r="AB5" s="4">
        <v>0</v>
      </c>
      <c r="AC5" s="4">
        <v>11.350543478260869</v>
      </c>
      <c r="AD5" s="4">
        <v>1.6576086956521738</v>
      </c>
      <c r="AE5" s="4">
        <v>0</v>
      </c>
      <c r="AF5" s="1">
        <v>505092</v>
      </c>
      <c r="AG5" s="1">
        <v>10</v>
      </c>
      <c r="AH5"/>
    </row>
    <row r="6" spans="1:34" x14ac:dyDescent="0.25">
      <c r="A6" t="s">
        <v>239</v>
      </c>
      <c r="B6" t="s">
        <v>108</v>
      </c>
      <c r="C6" t="s">
        <v>293</v>
      </c>
      <c r="D6" t="s">
        <v>265</v>
      </c>
      <c r="E6" s="4">
        <v>42.076086956521742</v>
      </c>
      <c r="F6" s="4">
        <f>Nurse[[#This Row],[Total Nurse Staff Hours]]/Nurse[[#This Row],[MDS Census]]</f>
        <v>4.0119478171015244</v>
      </c>
      <c r="G6" s="4">
        <f>Nurse[[#This Row],[Total Direct Care Staff Hours]]/Nurse[[#This Row],[MDS Census]]</f>
        <v>3.4904417463187802</v>
      </c>
      <c r="H6" s="4">
        <f>Nurse[[#This Row],[Total RN Hours (w/ Admin, DON)]]/Nurse[[#This Row],[MDS Census]]</f>
        <v>0.65997158357013697</v>
      </c>
      <c r="I6" s="4">
        <f>Nurse[[#This Row],[RN Hours (excl. Admin, DON)]]/Nurse[[#This Row],[MDS Census]]</f>
        <v>0.2637561353655386</v>
      </c>
      <c r="J6" s="4">
        <f>SUM(Nurse[[#This Row],[RN Hours (excl. Admin, DON)]],Nurse[[#This Row],[RN Admin Hours]],Nurse[[#This Row],[RN DON Hours]],Nurse[[#This Row],[LPN Hours (excl. Admin)]],Nurse[[#This Row],[LPN Admin Hours]],Nurse[[#This Row],[CNA Hours]],Nurse[[#This Row],[NA TR Hours]],Nurse[[#This Row],[Med Aide/Tech Hours]])</f>
        <v>168.80706521739131</v>
      </c>
      <c r="K6" s="4">
        <f>SUM(Nurse[[#This Row],[RN Hours (excl. Admin, DON)]],Nurse[[#This Row],[LPN Hours (excl. Admin)]],Nurse[[#This Row],[CNA Hours]],Nurse[[#This Row],[NA TR Hours]],Nurse[[#This Row],[Med Aide/Tech Hours]])</f>
        <v>146.8641304347826</v>
      </c>
      <c r="L6" s="4">
        <f>SUM(Nurse[[#This Row],[RN Hours (excl. Admin, DON)]],Nurse[[#This Row],[RN Admin Hours]],Nurse[[#This Row],[RN DON Hours]])</f>
        <v>27.769021739130437</v>
      </c>
      <c r="M6" s="4">
        <v>11.097826086956522</v>
      </c>
      <c r="N6" s="4">
        <v>11.192934782608695</v>
      </c>
      <c r="O6" s="4">
        <v>5.4782608695652177</v>
      </c>
      <c r="P6" s="4">
        <f>SUM(Nurse[[#This Row],[LPN Hours (excl. Admin)]],Nurse[[#This Row],[LPN Admin Hours]])</f>
        <v>37.771739130434781</v>
      </c>
      <c r="Q6" s="4">
        <v>32.5</v>
      </c>
      <c r="R6" s="4">
        <v>5.2717391304347823</v>
      </c>
      <c r="S6" s="4">
        <f>SUM(Nurse[[#This Row],[CNA Hours]],Nurse[[#This Row],[NA TR Hours]],Nurse[[#This Row],[Med Aide/Tech Hours]])</f>
        <v>103.26630434782608</v>
      </c>
      <c r="T6" s="4">
        <v>90.054347826086953</v>
      </c>
      <c r="U6" s="4">
        <v>13.211956521739131</v>
      </c>
      <c r="V6" s="4">
        <v>0</v>
      </c>
      <c r="W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 s="4">
        <v>0</v>
      </c>
      <c r="Y6" s="4">
        <v>0</v>
      </c>
      <c r="Z6" s="4">
        <v>0</v>
      </c>
      <c r="AA6" s="4">
        <v>0</v>
      </c>
      <c r="AB6" s="4">
        <v>0</v>
      </c>
      <c r="AC6" s="4">
        <v>0</v>
      </c>
      <c r="AD6" s="4">
        <v>0</v>
      </c>
      <c r="AE6" s="4">
        <v>0</v>
      </c>
      <c r="AF6" s="1">
        <v>505361</v>
      </c>
      <c r="AG6" s="1">
        <v>10</v>
      </c>
      <c r="AH6"/>
    </row>
    <row r="7" spans="1:34" x14ac:dyDescent="0.25">
      <c r="A7" t="s">
        <v>239</v>
      </c>
      <c r="B7" t="s">
        <v>126</v>
      </c>
      <c r="C7" t="s">
        <v>344</v>
      </c>
      <c r="D7" t="s">
        <v>255</v>
      </c>
      <c r="E7" s="4">
        <v>38.021739130434781</v>
      </c>
      <c r="F7" s="4">
        <f>Nurse[[#This Row],[Total Nurse Staff Hours]]/Nurse[[#This Row],[MDS Census]]</f>
        <v>3.6961177815894795</v>
      </c>
      <c r="G7" s="4">
        <f>Nurse[[#This Row],[Total Direct Care Staff Hours]]/Nurse[[#This Row],[MDS Census]]</f>
        <v>3.2557747284162377</v>
      </c>
      <c r="H7" s="4">
        <f>Nurse[[#This Row],[Total RN Hours (w/ Admin, DON)]]/Nurse[[#This Row],[MDS Census]]</f>
        <v>0.62323613493424812</v>
      </c>
      <c r="I7" s="4">
        <f>Nurse[[#This Row],[RN Hours (excl. Admin, DON)]]/Nurse[[#This Row],[MDS Census]]</f>
        <v>0.42102058319039448</v>
      </c>
      <c r="J7" s="4">
        <f>SUM(Nurse[[#This Row],[RN Hours (excl. Admin, DON)]],Nurse[[#This Row],[RN Admin Hours]],Nurse[[#This Row],[RN DON Hours]],Nurse[[#This Row],[LPN Hours (excl. Admin)]],Nurse[[#This Row],[LPN Admin Hours]],Nurse[[#This Row],[CNA Hours]],Nurse[[#This Row],[NA TR Hours]],Nurse[[#This Row],[Med Aide/Tech Hours]])</f>
        <v>140.5328260869565</v>
      </c>
      <c r="K7" s="4">
        <f>SUM(Nurse[[#This Row],[RN Hours (excl. Admin, DON)]],Nurse[[#This Row],[LPN Hours (excl. Admin)]],Nurse[[#This Row],[CNA Hours]],Nurse[[#This Row],[NA TR Hours]],Nurse[[#This Row],[Med Aide/Tech Hours]])</f>
        <v>123.79021739130434</v>
      </c>
      <c r="L7" s="4">
        <f>SUM(Nurse[[#This Row],[RN Hours (excl. Admin, DON)]],Nurse[[#This Row],[RN Admin Hours]],Nurse[[#This Row],[RN DON Hours]])</f>
        <v>23.696521739130432</v>
      </c>
      <c r="M7" s="4">
        <v>16.007934782608693</v>
      </c>
      <c r="N7" s="4">
        <v>2.5527173913043479</v>
      </c>
      <c r="O7" s="4">
        <v>5.1358695652173916</v>
      </c>
      <c r="P7" s="4">
        <f>SUM(Nurse[[#This Row],[LPN Hours (excl. Admin)]],Nurse[[#This Row],[LPN Admin Hours]])</f>
        <v>37.5167391304348</v>
      </c>
      <c r="Q7" s="4">
        <v>28.462717391304363</v>
      </c>
      <c r="R7" s="4">
        <v>9.0540217391304338</v>
      </c>
      <c r="S7" s="4">
        <f>SUM(Nurse[[#This Row],[CNA Hours]],Nurse[[#This Row],[NA TR Hours]],Nurse[[#This Row],[Med Aide/Tech Hours]])</f>
        <v>79.319565217391286</v>
      </c>
      <c r="T7" s="4">
        <v>77.046739130434759</v>
      </c>
      <c r="U7" s="4">
        <v>2.2728260869565218</v>
      </c>
      <c r="V7" s="4">
        <v>0</v>
      </c>
      <c r="W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8.7173913043478262</v>
      </c>
      <c r="X7" s="4">
        <v>4.6956521739130439</v>
      </c>
      <c r="Y7" s="4">
        <v>0</v>
      </c>
      <c r="Z7" s="4">
        <v>0</v>
      </c>
      <c r="AA7" s="4">
        <v>0.18478260869565216</v>
      </c>
      <c r="AB7" s="4">
        <v>0</v>
      </c>
      <c r="AC7" s="4">
        <v>3.8369565217391304</v>
      </c>
      <c r="AD7" s="4">
        <v>0</v>
      </c>
      <c r="AE7" s="4">
        <v>0</v>
      </c>
      <c r="AF7" s="1">
        <v>505401</v>
      </c>
      <c r="AG7" s="1">
        <v>10</v>
      </c>
      <c r="AH7"/>
    </row>
    <row r="8" spans="1:34" x14ac:dyDescent="0.25">
      <c r="A8" t="s">
        <v>239</v>
      </c>
      <c r="B8" t="s">
        <v>71</v>
      </c>
      <c r="C8" t="s">
        <v>313</v>
      </c>
      <c r="D8" t="s">
        <v>254</v>
      </c>
      <c r="E8" s="4">
        <v>75.076086956521735</v>
      </c>
      <c r="F8" s="4">
        <f>Nurse[[#This Row],[Total Nurse Staff Hours]]/Nurse[[#This Row],[MDS Census]]</f>
        <v>3.9245591428985094</v>
      </c>
      <c r="G8" s="4">
        <f>Nurse[[#This Row],[Total Direct Care Staff Hours]]/Nurse[[#This Row],[MDS Census]]</f>
        <v>3.5403431301578112</v>
      </c>
      <c r="H8" s="4">
        <f>Nurse[[#This Row],[Total RN Hours (w/ Admin, DON)]]/Nurse[[#This Row],[MDS Census]]</f>
        <v>0.82392066019979737</v>
      </c>
      <c r="I8" s="4">
        <f>Nurse[[#This Row],[RN Hours (excl. Admin, DON)]]/Nurse[[#This Row],[MDS Census]]</f>
        <v>0.67324019111046762</v>
      </c>
      <c r="J8" s="4">
        <f>SUM(Nurse[[#This Row],[RN Hours (excl. Admin, DON)]],Nurse[[#This Row],[RN Admin Hours]],Nurse[[#This Row],[RN DON Hours]],Nurse[[#This Row],[LPN Hours (excl. Admin)]],Nurse[[#This Row],[LPN Admin Hours]],Nurse[[#This Row],[CNA Hours]],Nurse[[#This Row],[NA TR Hours]],Nurse[[#This Row],[Med Aide/Tech Hours]])</f>
        <v>294.64054347826089</v>
      </c>
      <c r="K8" s="4">
        <f>SUM(Nurse[[#This Row],[RN Hours (excl. Admin, DON)]],Nurse[[#This Row],[LPN Hours (excl. Admin)]],Nurse[[#This Row],[CNA Hours]],Nurse[[#This Row],[NA TR Hours]],Nurse[[#This Row],[Med Aide/Tech Hours]])</f>
        <v>265.79510869565217</v>
      </c>
      <c r="L8" s="4">
        <f>SUM(Nurse[[#This Row],[RN Hours (excl. Admin, DON)]],Nurse[[#This Row],[RN Admin Hours]],Nurse[[#This Row],[RN DON Hours]])</f>
        <v>61.856739130434782</v>
      </c>
      <c r="M8" s="4">
        <v>50.544239130434782</v>
      </c>
      <c r="N8" s="4">
        <v>6.1766304347826084</v>
      </c>
      <c r="O8" s="4">
        <v>5.1358695652173916</v>
      </c>
      <c r="P8" s="4">
        <f>SUM(Nurse[[#This Row],[LPN Hours (excl. Admin)]],Nurse[[#This Row],[LPN Admin Hours]])</f>
        <v>58.481304347826082</v>
      </c>
      <c r="Q8" s="4">
        <v>40.948369565217384</v>
      </c>
      <c r="R8" s="4">
        <v>17.532934782608702</v>
      </c>
      <c r="S8" s="4">
        <f>SUM(Nurse[[#This Row],[CNA Hours]],Nurse[[#This Row],[NA TR Hours]],Nurse[[#This Row],[Med Aide/Tech Hours]])</f>
        <v>174.30250000000004</v>
      </c>
      <c r="T8" s="4">
        <v>174.30250000000004</v>
      </c>
      <c r="U8" s="4">
        <v>0</v>
      </c>
      <c r="V8" s="4">
        <v>0</v>
      </c>
      <c r="W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2.2989130434782608</v>
      </c>
      <c r="X8" s="4">
        <v>1.2391304347826086</v>
      </c>
      <c r="Y8" s="4">
        <v>0</v>
      </c>
      <c r="Z8" s="4">
        <v>0</v>
      </c>
      <c r="AA8" s="4">
        <v>0</v>
      </c>
      <c r="AB8" s="4">
        <v>0</v>
      </c>
      <c r="AC8" s="4">
        <v>1.0597826086956521</v>
      </c>
      <c r="AD8" s="4">
        <v>0</v>
      </c>
      <c r="AE8" s="4">
        <v>0</v>
      </c>
      <c r="AF8" s="1">
        <v>505280</v>
      </c>
      <c r="AG8" s="1">
        <v>10</v>
      </c>
      <c r="AH8"/>
    </row>
    <row r="9" spans="1:34" x14ac:dyDescent="0.25">
      <c r="A9" t="s">
        <v>239</v>
      </c>
      <c r="B9" t="s">
        <v>38</v>
      </c>
      <c r="C9" t="s">
        <v>313</v>
      </c>
      <c r="D9" t="s">
        <v>254</v>
      </c>
      <c r="E9" s="4">
        <v>88.184782608695656</v>
      </c>
      <c r="F9" s="4">
        <f>Nurse[[#This Row],[Total Nurse Staff Hours]]/Nurse[[#This Row],[MDS Census]]</f>
        <v>3.0682842351781088</v>
      </c>
      <c r="G9" s="4">
        <f>Nurse[[#This Row],[Total Direct Care Staff Hours]]/Nurse[[#This Row],[MDS Census]]</f>
        <v>2.7875927523727349</v>
      </c>
      <c r="H9" s="4">
        <f>Nurse[[#This Row],[Total RN Hours (w/ Admin, DON)]]/Nurse[[#This Row],[MDS Census]]</f>
        <v>1.029041045236041</v>
      </c>
      <c r="I9" s="4">
        <f>Nurse[[#This Row],[RN Hours (excl. Admin, DON)]]/Nurse[[#This Row],[MDS Census]]</f>
        <v>0.74834956243066697</v>
      </c>
      <c r="J9" s="4">
        <f>SUM(Nurse[[#This Row],[RN Hours (excl. Admin, DON)]],Nurse[[#This Row],[RN Admin Hours]],Nurse[[#This Row],[RN DON Hours]],Nurse[[#This Row],[LPN Hours (excl. Admin)]],Nurse[[#This Row],[LPN Admin Hours]],Nurse[[#This Row],[CNA Hours]],Nurse[[#This Row],[NA TR Hours]],Nurse[[#This Row],[Med Aide/Tech Hours]])</f>
        <v>270.57597826086953</v>
      </c>
      <c r="K9" s="4">
        <f>SUM(Nurse[[#This Row],[RN Hours (excl. Admin, DON)]],Nurse[[#This Row],[LPN Hours (excl. Admin)]],Nurse[[#This Row],[CNA Hours]],Nurse[[#This Row],[NA TR Hours]],Nurse[[#This Row],[Med Aide/Tech Hours]])</f>
        <v>245.82326086956519</v>
      </c>
      <c r="L9" s="4">
        <f>SUM(Nurse[[#This Row],[RN Hours (excl. Admin, DON)]],Nurse[[#This Row],[RN Admin Hours]],Nurse[[#This Row],[RN DON Hours]])</f>
        <v>90.745760869565231</v>
      </c>
      <c r="M9" s="4">
        <v>65.993043478260887</v>
      </c>
      <c r="N9" s="4">
        <v>19.79619565217391</v>
      </c>
      <c r="O9" s="4">
        <v>4.9565217391304346</v>
      </c>
      <c r="P9" s="4">
        <f>SUM(Nurse[[#This Row],[LPN Hours (excl. Admin)]],Nurse[[#This Row],[LPN Admin Hours]])</f>
        <v>37.294999999999995</v>
      </c>
      <c r="Q9" s="4">
        <v>37.294999999999995</v>
      </c>
      <c r="R9" s="4">
        <v>0</v>
      </c>
      <c r="S9" s="4">
        <f>SUM(Nurse[[#This Row],[CNA Hours]],Nurse[[#This Row],[NA TR Hours]],Nurse[[#This Row],[Med Aide/Tech Hours]])</f>
        <v>142.53521739130431</v>
      </c>
      <c r="T9" s="4">
        <v>142.53521739130431</v>
      </c>
      <c r="U9" s="4">
        <v>0</v>
      </c>
      <c r="V9" s="4">
        <v>0</v>
      </c>
      <c r="W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 s="4">
        <v>0</v>
      </c>
      <c r="Y9" s="4">
        <v>0</v>
      </c>
      <c r="Z9" s="4">
        <v>0</v>
      </c>
      <c r="AA9" s="4">
        <v>0</v>
      </c>
      <c r="AB9" s="4">
        <v>0</v>
      </c>
      <c r="AC9" s="4">
        <v>0</v>
      </c>
      <c r="AD9" s="4">
        <v>0</v>
      </c>
      <c r="AE9" s="4">
        <v>0</v>
      </c>
      <c r="AF9" s="1">
        <v>505202</v>
      </c>
      <c r="AG9" s="1">
        <v>10</v>
      </c>
      <c r="AH9"/>
    </row>
    <row r="10" spans="1:34" x14ac:dyDescent="0.25">
      <c r="A10" t="s">
        <v>239</v>
      </c>
      <c r="B10" t="s">
        <v>154</v>
      </c>
      <c r="C10" t="s">
        <v>350</v>
      </c>
      <c r="D10" t="s">
        <v>253</v>
      </c>
      <c r="E10" s="4">
        <v>56.282608695652172</v>
      </c>
      <c r="F10" s="4">
        <f>Nurse[[#This Row],[Total Nurse Staff Hours]]/Nurse[[#This Row],[MDS Census]]</f>
        <v>3.2410139049826179</v>
      </c>
      <c r="G10" s="4">
        <f>Nurse[[#This Row],[Total Direct Care Staff Hours]]/Nurse[[#This Row],[MDS Census]]</f>
        <v>3.0125453843182686</v>
      </c>
      <c r="H10" s="4">
        <f>Nurse[[#This Row],[Total RN Hours (w/ Admin, DON)]]/Nurse[[#This Row],[MDS Census]]</f>
        <v>0.77159907300115882</v>
      </c>
      <c r="I10" s="4">
        <f>Nurse[[#This Row],[RN Hours (excl. Admin, DON)]]/Nurse[[#This Row],[MDS Census]]</f>
        <v>0.65633642332947095</v>
      </c>
      <c r="J10" s="4">
        <f>SUM(Nurse[[#This Row],[RN Hours (excl. Admin, DON)]],Nurse[[#This Row],[RN Admin Hours]],Nurse[[#This Row],[RN DON Hours]],Nurse[[#This Row],[LPN Hours (excl. Admin)]],Nurse[[#This Row],[LPN Admin Hours]],Nurse[[#This Row],[CNA Hours]],Nurse[[#This Row],[NA TR Hours]],Nurse[[#This Row],[Med Aide/Tech Hours]])</f>
        <v>182.41271739130428</v>
      </c>
      <c r="K10" s="4">
        <f>SUM(Nurse[[#This Row],[RN Hours (excl. Admin, DON)]],Nurse[[#This Row],[LPN Hours (excl. Admin)]],Nurse[[#This Row],[CNA Hours]],Nurse[[#This Row],[NA TR Hours]],Nurse[[#This Row],[Med Aide/Tech Hours]])</f>
        <v>169.55391304347819</v>
      </c>
      <c r="L10" s="4">
        <f>SUM(Nurse[[#This Row],[RN Hours (excl. Admin, DON)]],Nurse[[#This Row],[RN Admin Hours]],Nurse[[#This Row],[RN DON Hours]])</f>
        <v>43.427608695652175</v>
      </c>
      <c r="M10" s="4">
        <v>36.940326086956524</v>
      </c>
      <c r="N10" s="4">
        <v>1.3514130434782607</v>
      </c>
      <c r="O10" s="4">
        <v>5.1358695652173916</v>
      </c>
      <c r="P10" s="4">
        <f>SUM(Nurse[[#This Row],[LPN Hours (excl. Admin)]],Nurse[[#This Row],[LPN Admin Hours]])</f>
        <v>46.768695652173896</v>
      </c>
      <c r="Q10" s="4">
        <v>40.39717391304346</v>
      </c>
      <c r="R10" s="4">
        <v>6.3715217391304355</v>
      </c>
      <c r="S10" s="4">
        <f>SUM(Nurse[[#This Row],[CNA Hours]],Nurse[[#This Row],[NA TR Hours]],Nurse[[#This Row],[Med Aide/Tech Hours]])</f>
        <v>92.216413043478227</v>
      </c>
      <c r="T10" s="4">
        <v>92.216413043478227</v>
      </c>
      <c r="U10" s="4">
        <v>0</v>
      </c>
      <c r="V10" s="4">
        <v>0</v>
      </c>
      <c r="W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0.21739130434782608</v>
      </c>
      <c r="X10" s="4">
        <v>5.434782608695652E-2</v>
      </c>
      <c r="Y10" s="4">
        <v>0</v>
      </c>
      <c r="Z10" s="4">
        <v>0</v>
      </c>
      <c r="AA10" s="4">
        <v>0.16304347826086957</v>
      </c>
      <c r="AB10" s="4">
        <v>0</v>
      </c>
      <c r="AC10" s="4">
        <v>0</v>
      </c>
      <c r="AD10" s="4">
        <v>0</v>
      </c>
      <c r="AE10" s="4">
        <v>0</v>
      </c>
      <c r="AF10" s="1">
        <v>505473</v>
      </c>
      <c r="AG10" s="1">
        <v>10</v>
      </c>
      <c r="AH10"/>
    </row>
    <row r="11" spans="1:34" x14ac:dyDescent="0.25">
      <c r="A11" t="s">
        <v>239</v>
      </c>
      <c r="B11" t="s">
        <v>105</v>
      </c>
      <c r="C11" t="s">
        <v>287</v>
      </c>
      <c r="D11" t="s">
        <v>266</v>
      </c>
      <c r="E11" s="4">
        <v>48.75</v>
      </c>
      <c r="F11" s="4">
        <f>Nurse[[#This Row],[Total Nurse Staff Hours]]/Nurse[[#This Row],[MDS Census]]</f>
        <v>4.5285395763656631</v>
      </c>
      <c r="G11" s="4">
        <f>Nurse[[#This Row],[Total Direct Care Staff Hours]]/Nurse[[#This Row],[MDS Census]]</f>
        <v>4.209643255295429</v>
      </c>
      <c r="H11" s="4">
        <f>Nurse[[#This Row],[Total RN Hours (w/ Admin, DON)]]/Nurse[[#This Row],[MDS Census]]</f>
        <v>0.81387959866220738</v>
      </c>
      <c r="I11" s="4">
        <f>Nurse[[#This Row],[RN Hours (excl. Admin, DON)]]/Nurse[[#This Row],[MDS Census]]</f>
        <v>0.59648829431438122</v>
      </c>
      <c r="J11" s="4">
        <f>SUM(Nurse[[#This Row],[RN Hours (excl. Admin, DON)]],Nurse[[#This Row],[RN Admin Hours]],Nurse[[#This Row],[RN DON Hours]],Nurse[[#This Row],[LPN Hours (excl. Admin)]],Nurse[[#This Row],[LPN Admin Hours]],Nurse[[#This Row],[CNA Hours]],Nurse[[#This Row],[NA TR Hours]],Nurse[[#This Row],[Med Aide/Tech Hours]])</f>
        <v>220.76630434782606</v>
      </c>
      <c r="K11" s="4">
        <f>SUM(Nurse[[#This Row],[RN Hours (excl. Admin, DON)]],Nurse[[#This Row],[LPN Hours (excl. Admin)]],Nurse[[#This Row],[CNA Hours]],Nurse[[#This Row],[NA TR Hours]],Nurse[[#This Row],[Med Aide/Tech Hours]])</f>
        <v>205.22010869565219</v>
      </c>
      <c r="L11" s="4">
        <f>SUM(Nurse[[#This Row],[RN Hours (excl. Admin, DON)]],Nurse[[#This Row],[RN Admin Hours]],Nurse[[#This Row],[RN DON Hours]])</f>
        <v>39.676630434782609</v>
      </c>
      <c r="M11" s="4">
        <v>29.078804347826086</v>
      </c>
      <c r="N11" s="4">
        <v>4.8586956521739131</v>
      </c>
      <c r="O11" s="4">
        <v>5.7391304347826084</v>
      </c>
      <c r="P11" s="4">
        <f>SUM(Nurse[[#This Row],[LPN Hours (excl. Admin)]],Nurse[[#This Row],[LPN Admin Hours]])</f>
        <v>50.336956521739133</v>
      </c>
      <c r="Q11" s="4">
        <v>45.388586956521742</v>
      </c>
      <c r="R11" s="4">
        <v>4.9483695652173916</v>
      </c>
      <c r="S11" s="4">
        <f>SUM(Nurse[[#This Row],[CNA Hours]],Nurse[[#This Row],[NA TR Hours]],Nurse[[#This Row],[Med Aide/Tech Hours]])</f>
        <v>130.75271739130434</v>
      </c>
      <c r="T11" s="4">
        <v>130.75271739130434</v>
      </c>
      <c r="U11" s="4">
        <v>0</v>
      </c>
      <c r="V11" s="4">
        <v>0</v>
      </c>
      <c r="W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5.7391304347826084</v>
      </c>
      <c r="X11" s="4">
        <v>0</v>
      </c>
      <c r="Y11" s="4">
        <v>0</v>
      </c>
      <c r="Z11" s="4">
        <v>5.7391304347826084</v>
      </c>
      <c r="AA11" s="4">
        <v>0</v>
      </c>
      <c r="AB11" s="4">
        <v>0</v>
      </c>
      <c r="AC11" s="4">
        <v>0</v>
      </c>
      <c r="AD11" s="4">
        <v>0</v>
      </c>
      <c r="AE11" s="4">
        <v>0</v>
      </c>
      <c r="AF11" s="1">
        <v>505351</v>
      </c>
      <c r="AG11" s="1">
        <v>10</v>
      </c>
      <c r="AH11"/>
    </row>
    <row r="12" spans="1:34" x14ac:dyDescent="0.25">
      <c r="A12" t="s">
        <v>239</v>
      </c>
      <c r="B12" t="s">
        <v>106</v>
      </c>
      <c r="C12" t="s">
        <v>273</v>
      </c>
      <c r="D12" t="s">
        <v>254</v>
      </c>
      <c r="E12" s="4">
        <v>67.217391304347828</v>
      </c>
      <c r="F12" s="4">
        <f>Nurse[[#This Row],[Total Nurse Staff Hours]]/Nurse[[#This Row],[MDS Census]]</f>
        <v>3.1362338292367395</v>
      </c>
      <c r="G12" s="4">
        <f>Nurse[[#This Row],[Total Direct Care Staff Hours]]/Nurse[[#This Row],[MDS Census]]</f>
        <v>2.9155578913324702</v>
      </c>
      <c r="H12" s="4">
        <f>Nurse[[#This Row],[Total RN Hours (w/ Admin, DON)]]/Nurse[[#This Row],[MDS Census]]</f>
        <v>0.5488405562742561</v>
      </c>
      <c r="I12" s="4">
        <f>Nurse[[#This Row],[RN Hours (excl. Admin, DON)]]/Nurse[[#This Row],[MDS Census]]</f>
        <v>0.328164618369987</v>
      </c>
      <c r="J12" s="4">
        <f>SUM(Nurse[[#This Row],[RN Hours (excl. Admin, DON)]],Nurse[[#This Row],[RN Admin Hours]],Nurse[[#This Row],[RN DON Hours]],Nurse[[#This Row],[LPN Hours (excl. Admin)]],Nurse[[#This Row],[LPN Admin Hours]],Nurse[[#This Row],[CNA Hours]],Nurse[[#This Row],[NA TR Hours]],Nurse[[#This Row],[Med Aide/Tech Hours]])</f>
        <v>210.80945652173909</v>
      </c>
      <c r="K12" s="4">
        <f>SUM(Nurse[[#This Row],[RN Hours (excl. Admin, DON)]],Nurse[[#This Row],[LPN Hours (excl. Admin)]],Nurse[[#This Row],[CNA Hours]],Nurse[[#This Row],[NA TR Hours]],Nurse[[#This Row],[Med Aide/Tech Hours]])</f>
        <v>195.97619565217389</v>
      </c>
      <c r="L12" s="4">
        <f>SUM(Nurse[[#This Row],[RN Hours (excl. Admin, DON)]],Nurse[[#This Row],[RN Admin Hours]],Nurse[[#This Row],[RN DON Hours]])</f>
        <v>36.891630434782606</v>
      </c>
      <c r="M12" s="4">
        <v>22.058369565217387</v>
      </c>
      <c r="N12" s="4">
        <v>3.8767391304347827</v>
      </c>
      <c r="O12" s="4">
        <v>10.956521739130435</v>
      </c>
      <c r="P12" s="4">
        <f>SUM(Nurse[[#This Row],[LPN Hours (excl. Admin)]],Nurse[[#This Row],[LPN Admin Hours]])</f>
        <v>71.957391304347794</v>
      </c>
      <c r="Q12" s="4">
        <v>71.957391304347794</v>
      </c>
      <c r="R12" s="4">
        <v>0</v>
      </c>
      <c r="S12" s="4">
        <f>SUM(Nurse[[#This Row],[CNA Hours]],Nurse[[#This Row],[NA TR Hours]],Nurse[[#This Row],[Med Aide/Tech Hours]])</f>
        <v>101.96043478260871</v>
      </c>
      <c r="T12" s="4">
        <v>63.767717391304366</v>
      </c>
      <c r="U12" s="4">
        <v>38.192717391304349</v>
      </c>
      <c r="V12" s="4">
        <v>0</v>
      </c>
      <c r="W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38.662608695652175</v>
      </c>
      <c r="X12" s="4">
        <v>0.17391304347826086</v>
      </c>
      <c r="Y12" s="4">
        <v>0</v>
      </c>
      <c r="Z12" s="4">
        <v>0</v>
      </c>
      <c r="AA12" s="4">
        <v>2.9011956521739126</v>
      </c>
      <c r="AB12" s="4">
        <v>0</v>
      </c>
      <c r="AC12" s="4">
        <v>25.017173913043482</v>
      </c>
      <c r="AD12" s="4">
        <v>10.570326086956522</v>
      </c>
      <c r="AE12" s="4">
        <v>0</v>
      </c>
      <c r="AF12" s="1">
        <v>505355</v>
      </c>
      <c r="AG12" s="1">
        <v>10</v>
      </c>
      <c r="AH12"/>
    </row>
    <row r="13" spans="1:34" x14ac:dyDescent="0.25">
      <c r="A13" t="s">
        <v>239</v>
      </c>
      <c r="B13" t="s">
        <v>172</v>
      </c>
      <c r="C13" t="s">
        <v>312</v>
      </c>
      <c r="D13" t="s">
        <v>254</v>
      </c>
      <c r="E13" s="4">
        <v>88.586956521739125</v>
      </c>
      <c r="F13" s="4">
        <f>Nurse[[#This Row],[Total Nurse Staff Hours]]/Nurse[[#This Row],[MDS Census]]</f>
        <v>4.1692085889570558</v>
      </c>
      <c r="G13" s="4">
        <f>Nurse[[#This Row],[Total Direct Care Staff Hours]]/Nurse[[#This Row],[MDS Census]]</f>
        <v>3.794031901840492</v>
      </c>
      <c r="H13" s="4">
        <f>Nurse[[#This Row],[Total RN Hours (w/ Admin, DON)]]/Nurse[[#This Row],[MDS Census]]</f>
        <v>0.91865030674846626</v>
      </c>
      <c r="I13" s="4">
        <f>Nurse[[#This Row],[RN Hours (excl. Admin, DON)]]/Nurse[[#This Row],[MDS Census]]</f>
        <v>0.71265030674846619</v>
      </c>
      <c r="J13" s="4">
        <f>SUM(Nurse[[#This Row],[RN Hours (excl. Admin, DON)]],Nurse[[#This Row],[RN Admin Hours]],Nurse[[#This Row],[RN DON Hours]],Nurse[[#This Row],[LPN Hours (excl. Admin)]],Nurse[[#This Row],[LPN Admin Hours]],Nurse[[#This Row],[CNA Hours]],Nurse[[#This Row],[NA TR Hours]],Nurse[[#This Row],[Med Aide/Tech Hours]])</f>
        <v>369.33750000000003</v>
      </c>
      <c r="K13" s="4">
        <f>SUM(Nurse[[#This Row],[RN Hours (excl. Admin, DON)]],Nurse[[#This Row],[LPN Hours (excl. Admin)]],Nurse[[#This Row],[CNA Hours]],Nurse[[#This Row],[NA TR Hours]],Nurse[[#This Row],[Med Aide/Tech Hours]])</f>
        <v>336.10173913043485</v>
      </c>
      <c r="L13" s="4">
        <f>SUM(Nurse[[#This Row],[RN Hours (excl. Admin, DON)]],Nurse[[#This Row],[RN Admin Hours]],Nurse[[#This Row],[RN DON Hours]])</f>
        <v>81.380434782608688</v>
      </c>
      <c r="M13" s="4">
        <v>63.131521739130427</v>
      </c>
      <c r="N13" s="4">
        <v>18.248913043478261</v>
      </c>
      <c r="O13" s="4">
        <v>0</v>
      </c>
      <c r="P13" s="4">
        <f>SUM(Nurse[[#This Row],[LPN Hours (excl. Admin)]],Nurse[[#This Row],[LPN Admin Hours]])</f>
        <v>61.240652173913034</v>
      </c>
      <c r="Q13" s="4">
        <v>46.253804347826083</v>
      </c>
      <c r="R13" s="4">
        <v>14.986847826086954</v>
      </c>
      <c r="S13" s="4">
        <f>SUM(Nurse[[#This Row],[CNA Hours]],Nurse[[#This Row],[NA TR Hours]],Nurse[[#This Row],[Med Aide/Tech Hours]])</f>
        <v>226.7164130434783</v>
      </c>
      <c r="T13" s="4">
        <v>219.77489130434788</v>
      </c>
      <c r="U13" s="4">
        <v>6.9415217391304358</v>
      </c>
      <c r="V13" s="4">
        <v>0</v>
      </c>
      <c r="W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99.445326086956513</v>
      </c>
      <c r="X13" s="4">
        <v>4.3208695652173912</v>
      </c>
      <c r="Y13" s="4">
        <v>0.96793478260869559</v>
      </c>
      <c r="Z13" s="4">
        <v>0</v>
      </c>
      <c r="AA13" s="4">
        <v>5.5478260869565208</v>
      </c>
      <c r="AB13" s="4">
        <v>0</v>
      </c>
      <c r="AC13" s="4">
        <v>88.608695652173907</v>
      </c>
      <c r="AD13" s="4">
        <v>0</v>
      </c>
      <c r="AE13" s="4">
        <v>0</v>
      </c>
      <c r="AF13" s="1">
        <v>505510</v>
      </c>
      <c r="AG13" s="1">
        <v>10</v>
      </c>
      <c r="AH13"/>
    </row>
    <row r="14" spans="1:34" x14ac:dyDescent="0.25">
      <c r="A14" t="s">
        <v>239</v>
      </c>
      <c r="B14" t="s">
        <v>57</v>
      </c>
      <c r="C14" t="s">
        <v>323</v>
      </c>
      <c r="D14" t="s">
        <v>249</v>
      </c>
      <c r="E14" s="4">
        <v>22.619565217391305</v>
      </c>
      <c r="F14" s="4">
        <f>Nurse[[#This Row],[Total Nurse Staff Hours]]/Nurse[[#This Row],[MDS Census]]</f>
        <v>4.0301922152811143</v>
      </c>
      <c r="G14" s="4">
        <f>Nurse[[#This Row],[Total Direct Care Staff Hours]]/Nurse[[#This Row],[MDS Census]]</f>
        <v>3.5991398366170104</v>
      </c>
      <c r="H14" s="4">
        <f>Nurse[[#This Row],[Total RN Hours (w/ Admin, DON)]]/Nurse[[#This Row],[MDS Census]]</f>
        <v>1.3444545891398365</v>
      </c>
      <c r="I14" s="4">
        <f>Nurse[[#This Row],[RN Hours (excl. Admin, DON)]]/Nurse[[#This Row],[MDS Census]]</f>
        <v>0.91340221047573278</v>
      </c>
      <c r="J14" s="4">
        <f>SUM(Nurse[[#This Row],[RN Hours (excl. Admin, DON)]],Nurse[[#This Row],[RN Admin Hours]],Nurse[[#This Row],[RN DON Hours]],Nurse[[#This Row],[LPN Hours (excl. Admin)]],Nurse[[#This Row],[LPN Admin Hours]],Nurse[[#This Row],[CNA Hours]],Nurse[[#This Row],[NA TR Hours]],Nurse[[#This Row],[Med Aide/Tech Hours]])</f>
        <v>91.161195652173902</v>
      </c>
      <c r="K14" s="4">
        <f>SUM(Nurse[[#This Row],[RN Hours (excl. Admin, DON)]],Nurse[[#This Row],[LPN Hours (excl. Admin)]],Nurse[[#This Row],[CNA Hours]],Nurse[[#This Row],[NA TR Hours]],Nurse[[#This Row],[Med Aide/Tech Hours]])</f>
        <v>81.410978260869555</v>
      </c>
      <c r="L14" s="4">
        <f>SUM(Nurse[[#This Row],[RN Hours (excl. Admin, DON)]],Nurse[[#This Row],[RN Admin Hours]],Nurse[[#This Row],[RN DON Hours]])</f>
        <v>30.410978260869562</v>
      </c>
      <c r="M14" s="4">
        <v>20.660760869565216</v>
      </c>
      <c r="N14" s="4">
        <v>5.220326086956522</v>
      </c>
      <c r="O14" s="4">
        <v>4.5298913043478262</v>
      </c>
      <c r="P14" s="4">
        <f>SUM(Nurse[[#This Row],[LPN Hours (excl. Admin)]],Nurse[[#This Row],[LPN Admin Hours]])</f>
        <v>1.7232608695652174</v>
      </c>
      <c r="Q14" s="4">
        <v>1.7232608695652174</v>
      </c>
      <c r="R14" s="4">
        <v>0</v>
      </c>
      <c r="S14" s="4">
        <f>SUM(Nurse[[#This Row],[CNA Hours]],Nurse[[#This Row],[NA TR Hours]],Nurse[[#This Row],[Med Aide/Tech Hours]])</f>
        <v>59.026956521739116</v>
      </c>
      <c r="T14" s="4">
        <v>50.428478260869554</v>
      </c>
      <c r="U14" s="4">
        <v>8.5984782608695642</v>
      </c>
      <c r="V14" s="4">
        <v>0</v>
      </c>
      <c r="W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14.196086956521743</v>
      </c>
      <c r="X14" s="4">
        <v>4.5357608695652178</v>
      </c>
      <c r="Y14" s="4">
        <v>0</v>
      </c>
      <c r="Z14" s="4">
        <v>0</v>
      </c>
      <c r="AA14" s="4">
        <v>0.26630434782608697</v>
      </c>
      <c r="AB14" s="4">
        <v>0</v>
      </c>
      <c r="AC14" s="4">
        <v>9.3940217391304373</v>
      </c>
      <c r="AD14" s="4">
        <v>0</v>
      </c>
      <c r="AE14" s="4">
        <v>0</v>
      </c>
      <c r="AF14" s="1">
        <v>505255</v>
      </c>
      <c r="AG14" s="1">
        <v>10</v>
      </c>
      <c r="AH14"/>
    </row>
    <row r="15" spans="1:34" x14ac:dyDescent="0.25">
      <c r="A15" t="s">
        <v>239</v>
      </c>
      <c r="B15" t="s">
        <v>53</v>
      </c>
      <c r="C15" t="s">
        <v>321</v>
      </c>
      <c r="D15" t="s">
        <v>267</v>
      </c>
      <c r="E15" s="4">
        <v>13.543478260869565</v>
      </c>
      <c r="F15" s="4">
        <f>Nurse[[#This Row],[Total Nurse Staff Hours]]/Nurse[[#This Row],[MDS Census]]</f>
        <v>5.1954093097913319</v>
      </c>
      <c r="G15" s="4">
        <f>Nurse[[#This Row],[Total Direct Care Staff Hours]]/Nurse[[#This Row],[MDS Census]]</f>
        <v>4.3904654895666129</v>
      </c>
      <c r="H15" s="4">
        <f>Nurse[[#This Row],[Total RN Hours (w/ Admin, DON)]]/Nurse[[#This Row],[MDS Census]]</f>
        <v>1.963483146067416</v>
      </c>
      <c r="I15" s="4">
        <f>Nurse[[#This Row],[RN Hours (excl. Admin, DON)]]/Nurse[[#This Row],[MDS Census]]</f>
        <v>1.4292616372391658</v>
      </c>
      <c r="J15" s="4">
        <f>SUM(Nurse[[#This Row],[RN Hours (excl. Admin, DON)]],Nurse[[#This Row],[RN Admin Hours]],Nurse[[#This Row],[RN DON Hours]],Nurse[[#This Row],[LPN Hours (excl. Admin)]],Nurse[[#This Row],[LPN Admin Hours]],Nurse[[#This Row],[CNA Hours]],Nurse[[#This Row],[NA TR Hours]],Nurse[[#This Row],[Med Aide/Tech Hours]])</f>
        <v>70.363913043478249</v>
      </c>
      <c r="K15" s="4">
        <f>SUM(Nurse[[#This Row],[RN Hours (excl. Admin, DON)]],Nurse[[#This Row],[LPN Hours (excl. Admin)]],Nurse[[#This Row],[CNA Hours]],Nurse[[#This Row],[NA TR Hours]],Nurse[[#This Row],[Med Aide/Tech Hours]])</f>
        <v>59.462173913043472</v>
      </c>
      <c r="L15" s="4">
        <f>SUM(Nurse[[#This Row],[RN Hours (excl. Admin, DON)]],Nurse[[#This Row],[RN Admin Hours]],Nurse[[#This Row],[RN DON Hours]])</f>
        <v>26.592391304347828</v>
      </c>
      <c r="M15" s="4">
        <v>19.357173913043482</v>
      </c>
      <c r="N15" s="4">
        <v>2.2732608695652177</v>
      </c>
      <c r="O15" s="4">
        <v>4.9619565217391308</v>
      </c>
      <c r="P15" s="4">
        <f>SUM(Nurse[[#This Row],[LPN Hours (excl. Admin)]],Nurse[[#This Row],[LPN Admin Hours]])</f>
        <v>9.2544565217391312</v>
      </c>
      <c r="Q15" s="4">
        <v>5.5879347826086976</v>
      </c>
      <c r="R15" s="4">
        <v>3.6665217391304341</v>
      </c>
      <c r="S15" s="4">
        <f>SUM(Nurse[[#This Row],[CNA Hours]],Nurse[[#This Row],[NA TR Hours]],Nurse[[#This Row],[Med Aide/Tech Hours]])</f>
        <v>34.517065217391291</v>
      </c>
      <c r="T15" s="4">
        <v>27.4986956521739</v>
      </c>
      <c r="U15" s="4">
        <v>7.0183695652173927</v>
      </c>
      <c r="V15" s="4">
        <v>0</v>
      </c>
      <c r="W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8.6956521739130432E-2</v>
      </c>
      <c r="X15" s="4">
        <v>0</v>
      </c>
      <c r="Y15" s="4">
        <v>0</v>
      </c>
      <c r="Z15" s="4">
        <v>0</v>
      </c>
      <c r="AA15" s="4">
        <v>0</v>
      </c>
      <c r="AB15" s="4">
        <v>0</v>
      </c>
      <c r="AC15" s="4">
        <v>8.6956521739130432E-2</v>
      </c>
      <c r="AD15" s="4">
        <v>0</v>
      </c>
      <c r="AE15" s="4">
        <v>0</v>
      </c>
      <c r="AF15" s="1">
        <v>505246</v>
      </c>
      <c r="AG15" s="1">
        <v>10</v>
      </c>
      <c r="AH15"/>
    </row>
    <row r="16" spans="1:34" x14ac:dyDescent="0.25">
      <c r="A16" t="s">
        <v>239</v>
      </c>
      <c r="B16" t="s">
        <v>164</v>
      </c>
      <c r="C16" t="s">
        <v>297</v>
      </c>
      <c r="D16" t="s">
        <v>257</v>
      </c>
      <c r="E16" s="4">
        <v>83.369565217391298</v>
      </c>
      <c r="F16" s="4">
        <f>Nurse[[#This Row],[Total Nurse Staff Hours]]/Nurse[[#This Row],[MDS Census]]</f>
        <v>5.2033507170795303</v>
      </c>
      <c r="G16" s="4">
        <f>Nurse[[#This Row],[Total Direct Care Staff Hours]]/Nurse[[#This Row],[MDS Census]]</f>
        <v>4.7422946544980435</v>
      </c>
      <c r="H16" s="4">
        <f>Nurse[[#This Row],[Total RN Hours (w/ Admin, DON)]]/Nurse[[#This Row],[MDS Census]]</f>
        <v>1.0457314211212521</v>
      </c>
      <c r="I16" s="4">
        <f>Nurse[[#This Row],[RN Hours (excl. Admin, DON)]]/Nurse[[#This Row],[MDS Census]]</f>
        <v>0.81791134289439416</v>
      </c>
      <c r="J16" s="4">
        <f>SUM(Nurse[[#This Row],[RN Hours (excl. Admin, DON)]],Nurse[[#This Row],[RN Admin Hours]],Nurse[[#This Row],[RN DON Hours]],Nurse[[#This Row],[LPN Hours (excl. Admin)]],Nurse[[#This Row],[LPN Admin Hours]],Nurse[[#This Row],[CNA Hours]],Nurse[[#This Row],[NA TR Hours]],Nurse[[#This Row],[Med Aide/Tech Hours]])</f>
        <v>433.80108695652166</v>
      </c>
      <c r="K16" s="4">
        <f>SUM(Nurse[[#This Row],[RN Hours (excl. Admin, DON)]],Nurse[[#This Row],[LPN Hours (excl. Admin)]],Nurse[[#This Row],[CNA Hours]],Nurse[[#This Row],[NA TR Hours]],Nurse[[#This Row],[Med Aide/Tech Hours]])</f>
        <v>395.36304347826081</v>
      </c>
      <c r="L16" s="4">
        <f>SUM(Nurse[[#This Row],[RN Hours (excl. Admin, DON)]],Nurse[[#This Row],[RN Admin Hours]],Nurse[[#This Row],[RN DON Hours]])</f>
        <v>87.182173913043513</v>
      </c>
      <c r="M16" s="4">
        <v>68.188913043478294</v>
      </c>
      <c r="N16" s="4">
        <v>14.346521739130441</v>
      </c>
      <c r="O16" s="4">
        <v>4.6467391304347823</v>
      </c>
      <c r="P16" s="4">
        <f>SUM(Nurse[[#This Row],[LPN Hours (excl. Admin)]],Nurse[[#This Row],[LPN Admin Hours]])</f>
        <v>81.275543478260857</v>
      </c>
      <c r="Q16" s="4">
        <v>61.830760869565204</v>
      </c>
      <c r="R16" s="4">
        <v>19.444782608695654</v>
      </c>
      <c r="S16" s="4">
        <f>SUM(Nurse[[#This Row],[CNA Hours]],Nurse[[#This Row],[NA TR Hours]],Nurse[[#This Row],[Med Aide/Tech Hours]])</f>
        <v>265.34336956521736</v>
      </c>
      <c r="T16" s="4">
        <v>236.16413043478255</v>
      </c>
      <c r="U16" s="4">
        <v>0.28260869565217389</v>
      </c>
      <c r="V16" s="4">
        <v>28.896630434782615</v>
      </c>
      <c r="W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94.587065217391284</v>
      </c>
      <c r="X16" s="4">
        <v>33.7425</v>
      </c>
      <c r="Y16" s="4">
        <v>0</v>
      </c>
      <c r="Z16" s="4">
        <v>0</v>
      </c>
      <c r="AA16" s="4">
        <v>7.9790217391304354</v>
      </c>
      <c r="AB16" s="4">
        <v>0</v>
      </c>
      <c r="AC16" s="4">
        <v>52.86554347826084</v>
      </c>
      <c r="AD16" s="4">
        <v>0</v>
      </c>
      <c r="AE16" s="4">
        <v>0</v>
      </c>
      <c r="AF16" s="1">
        <v>505496</v>
      </c>
      <c r="AG16" s="1">
        <v>10</v>
      </c>
      <c r="AH16"/>
    </row>
    <row r="17" spans="1:34" x14ac:dyDescent="0.25">
      <c r="A17" t="s">
        <v>239</v>
      </c>
      <c r="B17" t="s">
        <v>27</v>
      </c>
      <c r="C17" t="s">
        <v>308</v>
      </c>
      <c r="D17" t="s">
        <v>243</v>
      </c>
      <c r="E17" s="4">
        <v>41.673913043478258</v>
      </c>
      <c r="F17" s="4">
        <f>Nurse[[#This Row],[Total Nurse Staff Hours]]/Nurse[[#This Row],[MDS Census]]</f>
        <v>4.6348721961398018</v>
      </c>
      <c r="G17" s="4">
        <f>Nurse[[#This Row],[Total Direct Care Staff Hours]]/Nurse[[#This Row],[MDS Census]]</f>
        <v>3.9288002086593639</v>
      </c>
      <c r="H17" s="4">
        <f>Nurse[[#This Row],[Total RN Hours (w/ Admin, DON)]]/Nurse[[#This Row],[MDS Census]]</f>
        <v>0.9129916536254562</v>
      </c>
      <c r="I17" s="4">
        <f>Nurse[[#This Row],[RN Hours (excl. Admin, DON)]]/Nurse[[#This Row],[MDS Census]]</f>
        <v>0.3707120500782472</v>
      </c>
      <c r="J17" s="4">
        <f>SUM(Nurse[[#This Row],[RN Hours (excl. Admin, DON)]],Nurse[[#This Row],[RN Admin Hours]],Nurse[[#This Row],[RN DON Hours]],Nurse[[#This Row],[LPN Hours (excl. Admin)]],Nurse[[#This Row],[LPN Admin Hours]],Nurse[[#This Row],[CNA Hours]],Nurse[[#This Row],[NA TR Hours]],Nurse[[#This Row],[Med Aide/Tech Hours]])</f>
        <v>193.1532608695652</v>
      </c>
      <c r="K17" s="4">
        <f>SUM(Nurse[[#This Row],[RN Hours (excl. Admin, DON)]],Nurse[[#This Row],[LPN Hours (excl. Admin)]],Nurse[[#This Row],[CNA Hours]],Nurse[[#This Row],[NA TR Hours]],Nurse[[#This Row],[Med Aide/Tech Hours]])</f>
        <v>163.72847826086957</v>
      </c>
      <c r="L17" s="4">
        <f>SUM(Nurse[[#This Row],[RN Hours (excl. Admin, DON)]],Nurse[[#This Row],[RN Admin Hours]],Nurse[[#This Row],[RN DON Hours]])</f>
        <v>38.047934782608685</v>
      </c>
      <c r="M17" s="4">
        <v>15.449021739130432</v>
      </c>
      <c r="N17" s="4">
        <v>17.707608695652169</v>
      </c>
      <c r="O17" s="4">
        <v>4.8913043478260869</v>
      </c>
      <c r="P17" s="4">
        <f>SUM(Nurse[[#This Row],[LPN Hours (excl. Admin)]],Nurse[[#This Row],[LPN Admin Hours]])</f>
        <v>43.856739130434796</v>
      </c>
      <c r="Q17" s="4">
        <v>37.030869565217408</v>
      </c>
      <c r="R17" s="4">
        <v>6.8258695652173902</v>
      </c>
      <c r="S17" s="4">
        <f>SUM(Nurse[[#This Row],[CNA Hours]],Nurse[[#This Row],[NA TR Hours]],Nurse[[#This Row],[Med Aide/Tech Hours]])</f>
        <v>111.24858695652173</v>
      </c>
      <c r="T17" s="4">
        <v>106.21010869565217</v>
      </c>
      <c r="U17" s="4">
        <v>5.0384782608695655</v>
      </c>
      <c r="V17" s="4">
        <v>0</v>
      </c>
      <c r="W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23.832282608695657</v>
      </c>
      <c r="X17" s="4">
        <v>1.8566304347826088</v>
      </c>
      <c r="Y17" s="4">
        <v>0</v>
      </c>
      <c r="Z17" s="4">
        <v>0</v>
      </c>
      <c r="AA17" s="4">
        <v>5.7947826086956526</v>
      </c>
      <c r="AB17" s="4">
        <v>0</v>
      </c>
      <c r="AC17" s="4">
        <v>16.180869565217396</v>
      </c>
      <c r="AD17" s="4">
        <v>0</v>
      </c>
      <c r="AE17" s="4">
        <v>0</v>
      </c>
      <c r="AF17" s="1">
        <v>505126</v>
      </c>
      <c r="AG17" s="1">
        <v>10</v>
      </c>
      <c r="AH17"/>
    </row>
    <row r="18" spans="1:34" x14ac:dyDescent="0.25">
      <c r="A18" t="s">
        <v>239</v>
      </c>
      <c r="B18" t="s">
        <v>63</v>
      </c>
      <c r="C18" t="s">
        <v>304</v>
      </c>
      <c r="D18" t="s">
        <v>253</v>
      </c>
      <c r="E18" s="4">
        <v>81.434782608695656</v>
      </c>
      <c r="F18" s="4">
        <f>Nurse[[#This Row],[Total Nurse Staff Hours]]/Nurse[[#This Row],[MDS Census]]</f>
        <v>4.344901227976508</v>
      </c>
      <c r="G18" s="4">
        <f>Nurse[[#This Row],[Total Direct Care Staff Hours]]/Nurse[[#This Row],[MDS Census]]</f>
        <v>4.100974372664175</v>
      </c>
      <c r="H18" s="4">
        <f>Nurse[[#This Row],[Total RN Hours (w/ Admin, DON)]]/Nurse[[#This Row],[MDS Census]]</f>
        <v>0.63768019220501859</v>
      </c>
      <c r="I18" s="4">
        <f>Nurse[[#This Row],[RN Hours (excl. Admin, DON)]]/Nurse[[#This Row],[MDS Census]]</f>
        <v>0.52509343299519484</v>
      </c>
      <c r="J18" s="4">
        <f>SUM(Nurse[[#This Row],[RN Hours (excl. Admin, DON)]],Nurse[[#This Row],[RN Admin Hours]],Nurse[[#This Row],[RN DON Hours]],Nurse[[#This Row],[LPN Hours (excl. Admin)]],Nurse[[#This Row],[LPN Admin Hours]],Nurse[[#This Row],[CNA Hours]],Nurse[[#This Row],[NA TR Hours]],Nurse[[#This Row],[Med Aide/Tech Hours]])</f>
        <v>353.82608695652175</v>
      </c>
      <c r="K18" s="4">
        <f>SUM(Nurse[[#This Row],[RN Hours (excl. Admin, DON)]],Nurse[[#This Row],[LPN Hours (excl. Admin)]],Nurse[[#This Row],[CNA Hours]],Nurse[[#This Row],[NA TR Hours]],Nurse[[#This Row],[Med Aide/Tech Hours]])</f>
        <v>333.96195652173913</v>
      </c>
      <c r="L18" s="4">
        <f>SUM(Nurse[[#This Row],[RN Hours (excl. Admin, DON)]],Nurse[[#This Row],[RN Admin Hours]],Nurse[[#This Row],[RN DON Hours]])</f>
        <v>51.929347826086953</v>
      </c>
      <c r="M18" s="4">
        <v>42.760869565217391</v>
      </c>
      <c r="N18" s="4">
        <v>3.8641304347826089</v>
      </c>
      <c r="O18" s="4">
        <v>5.3043478260869561</v>
      </c>
      <c r="P18" s="4">
        <f>SUM(Nurse[[#This Row],[LPN Hours (excl. Admin)]],Nurse[[#This Row],[LPN Admin Hours]])</f>
        <v>71.375</v>
      </c>
      <c r="Q18" s="4">
        <v>60.679347826086953</v>
      </c>
      <c r="R18" s="4">
        <v>10.695652173913043</v>
      </c>
      <c r="S18" s="4">
        <f>SUM(Nurse[[#This Row],[CNA Hours]],Nurse[[#This Row],[NA TR Hours]],Nurse[[#This Row],[Med Aide/Tech Hours]])</f>
        <v>230.52173913043478</v>
      </c>
      <c r="T18" s="4">
        <v>177.63315217391303</v>
      </c>
      <c r="U18" s="4">
        <v>52.888586956521742</v>
      </c>
      <c r="V18" s="4">
        <v>0</v>
      </c>
      <c r="W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19.149456521739133</v>
      </c>
      <c r="X18" s="4">
        <v>0.65217391304347827</v>
      </c>
      <c r="Y18" s="4">
        <v>0</v>
      </c>
      <c r="Z18" s="4">
        <v>0</v>
      </c>
      <c r="AA18" s="4">
        <v>9.1277173913043477</v>
      </c>
      <c r="AB18" s="4">
        <v>0</v>
      </c>
      <c r="AC18" s="4">
        <v>9.3695652173913047</v>
      </c>
      <c r="AD18" s="4">
        <v>0</v>
      </c>
      <c r="AE18" s="4">
        <v>0</v>
      </c>
      <c r="AF18" s="1">
        <v>505264</v>
      </c>
      <c r="AG18" s="1">
        <v>10</v>
      </c>
      <c r="AH18"/>
    </row>
    <row r="19" spans="1:34" x14ac:dyDescent="0.25">
      <c r="A19" t="s">
        <v>239</v>
      </c>
      <c r="B19" t="s">
        <v>45</v>
      </c>
      <c r="C19" t="s">
        <v>303</v>
      </c>
      <c r="D19" t="s">
        <v>260</v>
      </c>
      <c r="E19" s="4">
        <v>62.108695652173914</v>
      </c>
      <c r="F19" s="4">
        <f>Nurse[[#This Row],[Total Nurse Staff Hours]]/Nurse[[#This Row],[MDS Census]]</f>
        <v>4.2806702835141754</v>
      </c>
      <c r="G19" s="4">
        <f>Nurse[[#This Row],[Total Direct Care Staff Hours]]/Nurse[[#This Row],[MDS Census]]</f>
        <v>3.9796552327616381</v>
      </c>
      <c r="H19" s="4">
        <f>Nurse[[#This Row],[Total RN Hours (w/ Admin, DON)]]/Nurse[[#This Row],[MDS Census]]</f>
        <v>0.52782639131956599</v>
      </c>
      <c r="I19" s="4">
        <f>Nurse[[#This Row],[RN Hours (excl. Admin, DON)]]/Nurse[[#This Row],[MDS Census]]</f>
        <v>0.43472173608680431</v>
      </c>
      <c r="J19" s="4">
        <f>SUM(Nurse[[#This Row],[RN Hours (excl. Admin, DON)]],Nurse[[#This Row],[RN Admin Hours]],Nurse[[#This Row],[RN DON Hours]],Nurse[[#This Row],[LPN Hours (excl. Admin)]],Nurse[[#This Row],[LPN Admin Hours]],Nurse[[#This Row],[CNA Hours]],Nurse[[#This Row],[NA TR Hours]],Nurse[[#This Row],[Med Aide/Tech Hours]])</f>
        <v>265.86684782608694</v>
      </c>
      <c r="K19" s="4">
        <f>SUM(Nurse[[#This Row],[RN Hours (excl. Admin, DON)]],Nurse[[#This Row],[LPN Hours (excl. Admin)]],Nurse[[#This Row],[CNA Hours]],Nurse[[#This Row],[NA TR Hours]],Nurse[[#This Row],[Med Aide/Tech Hours]])</f>
        <v>247.17119565217391</v>
      </c>
      <c r="L19" s="4">
        <f>SUM(Nurse[[#This Row],[RN Hours (excl. Admin, DON)]],Nurse[[#This Row],[RN Admin Hours]],Nurse[[#This Row],[RN DON Hours]])</f>
        <v>32.782608695652172</v>
      </c>
      <c r="M19" s="4">
        <v>27</v>
      </c>
      <c r="N19" s="4">
        <v>4.3478260869565216E-2</v>
      </c>
      <c r="O19" s="4">
        <v>5.7391304347826084</v>
      </c>
      <c r="P19" s="4">
        <f>SUM(Nurse[[#This Row],[LPN Hours (excl. Admin)]],Nurse[[#This Row],[LPN Admin Hours]])</f>
        <v>66.940217391304344</v>
      </c>
      <c r="Q19" s="4">
        <v>54.027173913043477</v>
      </c>
      <c r="R19" s="4">
        <v>12.913043478260869</v>
      </c>
      <c r="S19" s="4">
        <f>SUM(Nurse[[#This Row],[CNA Hours]],Nurse[[#This Row],[NA TR Hours]],Nurse[[#This Row],[Med Aide/Tech Hours]])</f>
        <v>166.14402173913044</v>
      </c>
      <c r="T19" s="4">
        <v>149.625</v>
      </c>
      <c r="U19" s="4">
        <v>16.519021739130434</v>
      </c>
      <c r="V19" s="4">
        <v>0</v>
      </c>
      <c r="W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0.85869565217391308</v>
      </c>
      <c r="X19" s="4">
        <v>0.85869565217391308</v>
      </c>
      <c r="Y19" s="4">
        <v>0</v>
      </c>
      <c r="Z19" s="4">
        <v>0</v>
      </c>
      <c r="AA19" s="4">
        <v>0</v>
      </c>
      <c r="AB19" s="4">
        <v>0</v>
      </c>
      <c r="AC19" s="4">
        <v>0</v>
      </c>
      <c r="AD19" s="4">
        <v>0</v>
      </c>
      <c r="AE19" s="4">
        <v>0</v>
      </c>
      <c r="AF19" s="1">
        <v>505223</v>
      </c>
      <c r="AG19" s="1">
        <v>10</v>
      </c>
      <c r="AH19"/>
    </row>
    <row r="20" spans="1:34" x14ac:dyDescent="0.25">
      <c r="A20" t="s">
        <v>239</v>
      </c>
      <c r="B20" t="s">
        <v>34</v>
      </c>
      <c r="C20" t="s">
        <v>304</v>
      </c>
      <c r="D20" t="s">
        <v>253</v>
      </c>
      <c r="E20" s="4">
        <v>20.021739130434781</v>
      </c>
      <c r="F20" s="4">
        <f>Nurse[[#This Row],[Total Nurse Staff Hours]]/Nurse[[#This Row],[MDS Census]]</f>
        <v>6.3189467969598274</v>
      </c>
      <c r="G20" s="4">
        <f>Nurse[[#This Row],[Total Direct Care Staff Hours]]/Nurse[[#This Row],[MDS Census]]</f>
        <v>5.9298317046688389</v>
      </c>
      <c r="H20" s="4">
        <f>Nurse[[#This Row],[Total RN Hours (w/ Admin, DON)]]/Nurse[[#This Row],[MDS Census]]</f>
        <v>1.6623235613463627</v>
      </c>
      <c r="I20" s="4">
        <f>Nurse[[#This Row],[RN Hours (excl. Admin, DON)]]/Nurse[[#This Row],[MDS Census]]</f>
        <v>1.3618349619978285</v>
      </c>
      <c r="J20" s="4">
        <f>SUM(Nurse[[#This Row],[RN Hours (excl. Admin, DON)]],Nurse[[#This Row],[RN Admin Hours]],Nurse[[#This Row],[RN DON Hours]],Nurse[[#This Row],[LPN Hours (excl. Admin)]],Nurse[[#This Row],[LPN Admin Hours]],Nurse[[#This Row],[CNA Hours]],Nurse[[#This Row],[NA TR Hours]],Nurse[[#This Row],[Med Aide/Tech Hours]])</f>
        <v>126.51630434782609</v>
      </c>
      <c r="K20" s="4">
        <f>SUM(Nurse[[#This Row],[RN Hours (excl. Admin, DON)]],Nurse[[#This Row],[LPN Hours (excl. Admin)]],Nurse[[#This Row],[CNA Hours]],Nurse[[#This Row],[NA TR Hours]],Nurse[[#This Row],[Med Aide/Tech Hours]])</f>
        <v>118.72554347826087</v>
      </c>
      <c r="L20" s="4">
        <f>SUM(Nurse[[#This Row],[RN Hours (excl. Admin, DON)]],Nurse[[#This Row],[RN Admin Hours]],Nurse[[#This Row],[RN DON Hours]])</f>
        <v>33.282608695652172</v>
      </c>
      <c r="M20" s="4">
        <v>27.266304347826086</v>
      </c>
      <c r="N20" s="4">
        <v>0.27717391304347827</v>
      </c>
      <c r="O20" s="4">
        <v>5.7391304347826084</v>
      </c>
      <c r="P20" s="4">
        <f>SUM(Nurse[[#This Row],[LPN Hours (excl. Admin)]],Nurse[[#This Row],[LPN Admin Hours]])</f>
        <v>27.763586956521738</v>
      </c>
      <c r="Q20" s="4">
        <v>25.989130434782609</v>
      </c>
      <c r="R20" s="4">
        <v>1.7744565217391304</v>
      </c>
      <c r="S20" s="4">
        <f>SUM(Nurse[[#This Row],[CNA Hours]],Nurse[[#This Row],[NA TR Hours]],Nurse[[#This Row],[Med Aide/Tech Hours]])</f>
        <v>65.470108695652172</v>
      </c>
      <c r="T20" s="4">
        <v>37.385869565217391</v>
      </c>
      <c r="U20" s="4">
        <v>28.084239130434781</v>
      </c>
      <c r="V20" s="4">
        <v>0</v>
      </c>
      <c r="W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2.831521739130435</v>
      </c>
      <c r="X20" s="4">
        <v>0.13043478260869565</v>
      </c>
      <c r="Y20" s="4">
        <v>0</v>
      </c>
      <c r="Z20" s="4">
        <v>0</v>
      </c>
      <c r="AA20" s="4">
        <v>0</v>
      </c>
      <c r="AB20" s="4">
        <v>0</v>
      </c>
      <c r="AC20" s="4">
        <v>2.7010869565217392</v>
      </c>
      <c r="AD20" s="4">
        <v>0</v>
      </c>
      <c r="AE20" s="4">
        <v>0</v>
      </c>
      <c r="AF20" s="1">
        <v>505183</v>
      </c>
      <c r="AG20" s="1">
        <v>10</v>
      </c>
      <c r="AH20"/>
    </row>
    <row r="21" spans="1:34" x14ac:dyDescent="0.25">
      <c r="A21" t="s">
        <v>239</v>
      </c>
      <c r="B21" t="s">
        <v>92</v>
      </c>
      <c r="C21" t="s">
        <v>309</v>
      </c>
      <c r="D21" t="s">
        <v>262</v>
      </c>
      <c r="E21" s="4">
        <v>64.282608695652172</v>
      </c>
      <c r="F21" s="4">
        <f>Nurse[[#This Row],[Total Nurse Staff Hours]]/Nurse[[#This Row],[MDS Census]]</f>
        <v>4.8721677375718633</v>
      </c>
      <c r="G21" s="4">
        <f>Nurse[[#This Row],[Total Direct Care Staff Hours]]/Nurse[[#This Row],[MDS Census]]</f>
        <v>4.5330571525194463</v>
      </c>
      <c r="H21" s="4">
        <f>Nurse[[#This Row],[Total RN Hours (w/ Admin, DON)]]/Nurse[[#This Row],[MDS Census]]</f>
        <v>1.3577950625634088</v>
      </c>
      <c r="I21" s="4">
        <f>Nurse[[#This Row],[RN Hours (excl. Admin, DON)]]/Nurse[[#This Row],[MDS Census]]</f>
        <v>1.0388907676699357</v>
      </c>
      <c r="J21" s="4">
        <f>SUM(Nurse[[#This Row],[RN Hours (excl. Admin, DON)]],Nurse[[#This Row],[RN Admin Hours]],Nurse[[#This Row],[RN DON Hours]],Nurse[[#This Row],[LPN Hours (excl. Admin)]],Nurse[[#This Row],[LPN Admin Hours]],Nurse[[#This Row],[CNA Hours]],Nurse[[#This Row],[NA TR Hours]],Nurse[[#This Row],[Med Aide/Tech Hours]])</f>
        <v>313.195652173913</v>
      </c>
      <c r="K21" s="4">
        <f>SUM(Nurse[[#This Row],[RN Hours (excl. Admin, DON)]],Nurse[[#This Row],[LPN Hours (excl. Admin)]],Nurse[[#This Row],[CNA Hours]],Nurse[[#This Row],[NA TR Hours]],Nurse[[#This Row],[Med Aide/Tech Hours]])</f>
        <v>291.39673913043481</v>
      </c>
      <c r="L21" s="4">
        <f>SUM(Nurse[[#This Row],[RN Hours (excl. Admin, DON)]],Nurse[[#This Row],[RN Admin Hours]],Nurse[[#This Row],[RN DON Hours]])</f>
        <v>87.282608695652172</v>
      </c>
      <c r="M21" s="4">
        <v>66.782608695652172</v>
      </c>
      <c r="N21" s="4">
        <v>15.804347826086957</v>
      </c>
      <c r="O21" s="4">
        <v>4.6956521739130439</v>
      </c>
      <c r="P21" s="4">
        <f>SUM(Nurse[[#This Row],[LPN Hours (excl. Admin)]],Nurse[[#This Row],[LPN Admin Hours]])</f>
        <v>44.445652173913039</v>
      </c>
      <c r="Q21" s="4">
        <v>43.146739130434781</v>
      </c>
      <c r="R21" s="4">
        <v>1.298913043478261</v>
      </c>
      <c r="S21" s="4">
        <f>SUM(Nurse[[#This Row],[CNA Hours]],Nurse[[#This Row],[NA TR Hours]],Nurse[[#This Row],[Med Aide/Tech Hours]])</f>
        <v>181.46739130434784</v>
      </c>
      <c r="T21" s="4">
        <v>160.55434782608697</v>
      </c>
      <c r="U21" s="4">
        <v>20.913043478260871</v>
      </c>
      <c r="V21" s="4">
        <v>0</v>
      </c>
      <c r="W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2.081521739130435</v>
      </c>
      <c r="X21" s="4">
        <v>0.78260869565217395</v>
      </c>
      <c r="Y21" s="4">
        <v>0</v>
      </c>
      <c r="Z21" s="4">
        <v>0</v>
      </c>
      <c r="AA21" s="4">
        <v>0</v>
      </c>
      <c r="AB21" s="4">
        <v>1.298913043478261</v>
      </c>
      <c r="AC21" s="4">
        <v>0</v>
      </c>
      <c r="AD21" s="4">
        <v>0</v>
      </c>
      <c r="AE21" s="4">
        <v>0</v>
      </c>
      <c r="AF21" s="1">
        <v>505327</v>
      </c>
      <c r="AG21" s="1">
        <v>10</v>
      </c>
      <c r="AH21"/>
    </row>
    <row r="22" spans="1:34" x14ac:dyDescent="0.25">
      <c r="A22" t="s">
        <v>239</v>
      </c>
      <c r="B22" t="s">
        <v>121</v>
      </c>
      <c r="C22" t="s">
        <v>314</v>
      </c>
      <c r="D22" t="s">
        <v>247</v>
      </c>
      <c r="E22" s="4">
        <v>85.706521739130437</v>
      </c>
      <c r="F22" s="4">
        <f>Nurse[[#This Row],[Total Nurse Staff Hours]]/Nurse[[#This Row],[MDS Census]]</f>
        <v>4.7521242866201652</v>
      </c>
      <c r="G22" s="4">
        <f>Nurse[[#This Row],[Total Direct Care Staff Hours]]/Nurse[[#This Row],[MDS Census]]</f>
        <v>4.5097970830691185</v>
      </c>
      <c r="H22" s="4">
        <f>Nurse[[#This Row],[Total RN Hours (w/ Admin, DON)]]/Nurse[[#This Row],[MDS Census]]</f>
        <v>1.3035193405199745</v>
      </c>
      <c r="I22" s="4">
        <f>Nurse[[#This Row],[RN Hours (excl. Admin, DON)]]/Nurse[[#This Row],[MDS Census]]</f>
        <v>1.1194673430564364</v>
      </c>
      <c r="J22" s="4">
        <f>SUM(Nurse[[#This Row],[RN Hours (excl. Admin, DON)]],Nurse[[#This Row],[RN Admin Hours]],Nurse[[#This Row],[RN DON Hours]],Nurse[[#This Row],[LPN Hours (excl. Admin)]],Nurse[[#This Row],[LPN Admin Hours]],Nurse[[#This Row],[CNA Hours]],Nurse[[#This Row],[NA TR Hours]],Nurse[[#This Row],[Med Aide/Tech Hours]])</f>
        <v>407.28804347826087</v>
      </c>
      <c r="K22" s="4">
        <f>SUM(Nurse[[#This Row],[RN Hours (excl. Admin, DON)]],Nurse[[#This Row],[LPN Hours (excl. Admin)]],Nurse[[#This Row],[CNA Hours]],Nurse[[#This Row],[NA TR Hours]],Nurse[[#This Row],[Med Aide/Tech Hours]])</f>
        <v>386.51902173913044</v>
      </c>
      <c r="L22" s="4">
        <f>SUM(Nurse[[#This Row],[RN Hours (excl. Admin, DON)]],Nurse[[#This Row],[RN Admin Hours]],Nurse[[#This Row],[RN DON Hours]])</f>
        <v>111.72010869565217</v>
      </c>
      <c r="M22" s="4">
        <v>95.945652173913047</v>
      </c>
      <c r="N22" s="4">
        <v>10.557065217391305</v>
      </c>
      <c r="O22" s="4">
        <v>5.2173913043478262</v>
      </c>
      <c r="P22" s="4">
        <f>SUM(Nurse[[#This Row],[LPN Hours (excl. Admin)]],Nurse[[#This Row],[LPN Admin Hours]])</f>
        <v>73.002717391304344</v>
      </c>
      <c r="Q22" s="4">
        <v>68.008152173913047</v>
      </c>
      <c r="R22" s="4">
        <v>4.9945652173913047</v>
      </c>
      <c r="S22" s="4">
        <f>SUM(Nurse[[#This Row],[CNA Hours]],Nurse[[#This Row],[NA TR Hours]],Nurse[[#This Row],[Med Aide/Tech Hours]])</f>
        <v>222.56521739130437</v>
      </c>
      <c r="T22" s="4">
        <v>173.17934782608697</v>
      </c>
      <c r="U22" s="4">
        <v>49.385869565217391</v>
      </c>
      <c r="V22" s="4">
        <v>0</v>
      </c>
      <c r="W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 s="4">
        <v>0</v>
      </c>
      <c r="Y22" s="4">
        <v>0</v>
      </c>
      <c r="Z22" s="4">
        <v>0</v>
      </c>
      <c r="AA22" s="4">
        <v>0</v>
      </c>
      <c r="AB22" s="4">
        <v>0</v>
      </c>
      <c r="AC22" s="4">
        <v>0</v>
      </c>
      <c r="AD22" s="4">
        <v>0</v>
      </c>
      <c r="AE22" s="4">
        <v>0</v>
      </c>
      <c r="AF22" s="1">
        <v>505389</v>
      </c>
      <c r="AG22" s="1">
        <v>10</v>
      </c>
      <c r="AH22"/>
    </row>
    <row r="23" spans="1:34" x14ac:dyDescent="0.25">
      <c r="A23" t="s">
        <v>239</v>
      </c>
      <c r="B23" t="s">
        <v>186</v>
      </c>
      <c r="C23" t="s">
        <v>304</v>
      </c>
      <c r="D23" t="s">
        <v>253</v>
      </c>
      <c r="E23" s="4">
        <v>55.108695652173914</v>
      </c>
      <c r="F23" s="4">
        <f>Nurse[[#This Row],[Total Nurse Staff Hours]]/Nurse[[#This Row],[MDS Census]]</f>
        <v>4.9818540433925049</v>
      </c>
      <c r="G23" s="4">
        <f>Nurse[[#This Row],[Total Direct Care Staff Hours]]/Nurse[[#This Row],[MDS Census]]</f>
        <v>4.4445266272189352</v>
      </c>
      <c r="H23" s="4">
        <f>Nurse[[#This Row],[Total RN Hours (w/ Admin, DON)]]/Nurse[[#This Row],[MDS Census]]</f>
        <v>1.3634122287968442</v>
      </c>
      <c r="I23" s="4">
        <f>Nurse[[#This Row],[RN Hours (excl. Admin, DON)]]/Nurse[[#This Row],[MDS Census]]</f>
        <v>1.1214497041420117</v>
      </c>
      <c r="J23" s="4">
        <f>SUM(Nurse[[#This Row],[RN Hours (excl. Admin, DON)]],Nurse[[#This Row],[RN Admin Hours]],Nurse[[#This Row],[RN DON Hours]],Nurse[[#This Row],[LPN Hours (excl. Admin)]],Nurse[[#This Row],[LPN Admin Hours]],Nurse[[#This Row],[CNA Hours]],Nurse[[#This Row],[NA TR Hours]],Nurse[[#This Row],[Med Aide/Tech Hours]])</f>
        <v>274.54347826086956</v>
      </c>
      <c r="K23" s="4">
        <f>SUM(Nurse[[#This Row],[RN Hours (excl. Admin, DON)]],Nurse[[#This Row],[LPN Hours (excl. Admin)]],Nurse[[#This Row],[CNA Hours]],Nurse[[#This Row],[NA TR Hours]],Nurse[[#This Row],[Med Aide/Tech Hours]])</f>
        <v>244.93206521739131</v>
      </c>
      <c r="L23" s="4">
        <f>SUM(Nurse[[#This Row],[RN Hours (excl. Admin, DON)]],Nurse[[#This Row],[RN Admin Hours]],Nurse[[#This Row],[RN DON Hours]])</f>
        <v>75.135869565217391</v>
      </c>
      <c r="M23" s="4">
        <v>61.801630434782609</v>
      </c>
      <c r="N23" s="4">
        <v>7.6820652173913047</v>
      </c>
      <c r="O23" s="4">
        <v>5.6521739130434785</v>
      </c>
      <c r="P23" s="4">
        <f>SUM(Nurse[[#This Row],[LPN Hours (excl. Admin)]],Nurse[[#This Row],[LPN Admin Hours]])</f>
        <v>54.779891304347828</v>
      </c>
      <c r="Q23" s="4">
        <v>38.502717391304351</v>
      </c>
      <c r="R23" s="4">
        <v>16.277173913043477</v>
      </c>
      <c r="S23" s="4">
        <f>SUM(Nurse[[#This Row],[CNA Hours]],Nurse[[#This Row],[NA TR Hours]],Nurse[[#This Row],[Med Aide/Tech Hours]])</f>
        <v>144.62771739130434</v>
      </c>
      <c r="T23" s="4">
        <v>109.23097826086956</v>
      </c>
      <c r="U23" s="4">
        <v>35.396739130434781</v>
      </c>
      <c r="V23" s="4">
        <v>0</v>
      </c>
      <c r="W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8.6847826086956523</v>
      </c>
      <c r="X23" s="4">
        <v>5.2173913043478262</v>
      </c>
      <c r="Y23" s="4">
        <v>0</v>
      </c>
      <c r="Z23" s="4">
        <v>0</v>
      </c>
      <c r="AA23" s="4">
        <v>2.652173913043478</v>
      </c>
      <c r="AB23" s="4">
        <v>0</v>
      </c>
      <c r="AC23" s="4">
        <v>0.81521739130434778</v>
      </c>
      <c r="AD23" s="4">
        <v>0</v>
      </c>
      <c r="AE23" s="4">
        <v>0</v>
      </c>
      <c r="AF23" s="1">
        <v>505529</v>
      </c>
      <c r="AG23" s="1">
        <v>10</v>
      </c>
      <c r="AH23"/>
    </row>
    <row r="24" spans="1:34" x14ac:dyDescent="0.25">
      <c r="A24" t="s">
        <v>239</v>
      </c>
      <c r="B24" t="s">
        <v>90</v>
      </c>
      <c r="C24" t="s">
        <v>334</v>
      </c>
      <c r="D24" t="s">
        <v>261</v>
      </c>
      <c r="E24" s="4">
        <v>43.326086956521742</v>
      </c>
      <c r="F24" s="4">
        <f>Nurse[[#This Row],[Total Nurse Staff Hours]]/Nurse[[#This Row],[MDS Census]]</f>
        <v>3.2154164576016062</v>
      </c>
      <c r="G24" s="4">
        <f>Nurse[[#This Row],[Total Direct Care Staff Hours]]/Nurse[[#This Row],[MDS Census]]</f>
        <v>2.9320546914199705</v>
      </c>
      <c r="H24" s="4">
        <f>Nurse[[#This Row],[Total RN Hours (w/ Admin, DON)]]/Nurse[[#This Row],[MDS Census]]</f>
        <v>0.94091821374811868</v>
      </c>
      <c r="I24" s="4">
        <f>Nurse[[#This Row],[RN Hours (excl. Admin, DON)]]/Nurse[[#This Row],[MDS Census]]</f>
        <v>0.6575564475664829</v>
      </c>
      <c r="J24" s="4">
        <f>SUM(Nurse[[#This Row],[RN Hours (excl. Admin, DON)]],Nurse[[#This Row],[RN Admin Hours]],Nurse[[#This Row],[RN DON Hours]],Nurse[[#This Row],[LPN Hours (excl. Admin)]],Nurse[[#This Row],[LPN Admin Hours]],Nurse[[#This Row],[CNA Hours]],Nurse[[#This Row],[NA TR Hours]],Nurse[[#This Row],[Med Aide/Tech Hours]])</f>
        <v>139.3114130434783</v>
      </c>
      <c r="K24" s="4">
        <f>SUM(Nurse[[#This Row],[RN Hours (excl. Admin, DON)]],Nurse[[#This Row],[LPN Hours (excl. Admin)]],Nurse[[#This Row],[CNA Hours]],Nurse[[#This Row],[NA TR Hours]],Nurse[[#This Row],[Med Aide/Tech Hours]])</f>
        <v>127.03445652173916</v>
      </c>
      <c r="L24" s="4">
        <f>SUM(Nurse[[#This Row],[RN Hours (excl. Admin, DON)]],Nurse[[#This Row],[RN Admin Hours]],Nurse[[#This Row],[RN DON Hours]])</f>
        <v>40.7663043478261</v>
      </c>
      <c r="M24" s="4">
        <v>28.48934782608697</v>
      </c>
      <c r="N24" s="4">
        <v>3.3204347826086957</v>
      </c>
      <c r="O24" s="4">
        <v>8.9565217391304355</v>
      </c>
      <c r="P24" s="4">
        <f>SUM(Nurse[[#This Row],[LPN Hours (excl. Admin)]],Nurse[[#This Row],[LPN Admin Hours]])</f>
        <v>13.850978260869566</v>
      </c>
      <c r="Q24" s="4">
        <v>13.850978260869566</v>
      </c>
      <c r="R24" s="4">
        <v>0</v>
      </c>
      <c r="S24" s="4">
        <f>SUM(Nurse[[#This Row],[CNA Hours]],Nurse[[#This Row],[NA TR Hours]],Nurse[[#This Row],[Med Aide/Tech Hours]])</f>
        <v>84.694130434782622</v>
      </c>
      <c r="T24" s="4">
        <v>72.089021739130445</v>
      </c>
      <c r="U24" s="4">
        <v>12.605108695652177</v>
      </c>
      <c r="V24" s="4">
        <v>0</v>
      </c>
      <c r="W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 s="4">
        <v>0</v>
      </c>
      <c r="Y24" s="4">
        <v>0</v>
      </c>
      <c r="Z24" s="4">
        <v>0</v>
      </c>
      <c r="AA24" s="4">
        <v>0</v>
      </c>
      <c r="AB24" s="4">
        <v>0</v>
      </c>
      <c r="AC24" s="4">
        <v>0</v>
      </c>
      <c r="AD24" s="4">
        <v>0</v>
      </c>
      <c r="AE24" s="4">
        <v>0</v>
      </c>
      <c r="AF24" s="1">
        <v>505325</v>
      </c>
      <c r="AG24" s="1">
        <v>10</v>
      </c>
      <c r="AH24"/>
    </row>
    <row r="25" spans="1:34" x14ac:dyDescent="0.25">
      <c r="A25" t="s">
        <v>239</v>
      </c>
      <c r="B25" t="s">
        <v>11</v>
      </c>
      <c r="C25" t="s">
        <v>295</v>
      </c>
      <c r="D25" t="s">
        <v>254</v>
      </c>
      <c r="E25" s="4">
        <v>97.413043478260875</v>
      </c>
      <c r="F25" s="4">
        <f>Nurse[[#This Row],[Total Nurse Staff Hours]]/Nurse[[#This Row],[MDS Census]]</f>
        <v>3.5184635126087924</v>
      </c>
      <c r="G25" s="4">
        <f>Nurse[[#This Row],[Total Direct Care Staff Hours]]/Nurse[[#This Row],[MDS Census]]</f>
        <v>3.2605054675295686</v>
      </c>
      <c r="H25" s="4">
        <f>Nurse[[#This Row],[Total RN Hours (w/ Admin, DON)]]/Nurse[[#This Row],[MDS Census]]</f>
        <v>0.80892769471100168</v>
      </c>
      <c r="I25" s="4">
        <f>Nurse[[#This Row],[RN Hours (excl. Admin, DON)]]/Nurse[[#This Row],[MDS Census]]</f>
        <v>0.66169270252175816</v>
      </c>
      <c r="J25" s="4">
        <f>SUM(Nurse[[#This Row],[RN Hours (excl. Admin, DON)]],Nurse[[#This Row],[RN Admin Hours]],Nurse[[#This Row],[RN DON Hours]],Nurse[[#This Row],[LPN Hours (excl. Admin)]],Nurse[[#This Row],[LPN Admin Hours]],Nurse[[#This Row],[CNA Hours]],Nurse[[#This Row],[NA TR Hours]],Nurse[[#This Row],[Med Aide/Tech Hours]])</f>
        <v>342.74423913043478</v>
      </c>
      <c r="K25" s="4">
        <f>SUM(Nurse[[#This Row],[RN Hours (excl. Admin, DON)]],Nurse[[#This Row],[LPN Hours (excl. Admin)]],Nurse[[#This Row],[CNA Hours]],Nurse[[#This Row],[NA TR Hours]],Nurse[[#This Row],[Med Aide/Tech Hours]])</f>
        <v>317.61576086956518</v>
      </c>
      <c r="L25" s="4">
        <f>SUM(Nurse[[#This Row],[RN Hours (excl. Admin, DON)]],Nurse[[#This Row],[RN Admin Hours]],Nurse[[#This Row],[RN DON Hours]])</f>
        <v>78.800108695652142</v>
      </c>
      <c r="M25" s="4">
        <v>64.457499999999968</v>
      </c>
      <c r="N25" s="4">
        <v>9.1252173913043446</v>
      </c>
      <c r="O25" s="4">
        <v>5.2173913043478262</v>
      </c>
      <c r="P25" s="4">
        <f>SUM(Nurse[[#This Row],[LPN Hours (excl. Admin)]],Nurse[[#This Row],[LPN Admin Hours]])</f>
        <v>70.099456521739143</v>
      </c>
      <c r="Q25" s="4">
        <v>59.313586956521753</v>
      </c>
      <c r="R25" s="4">
        <v>10.785869565217391</v>
      </c>
      <c r="S25" s="4">
        <f>SUM(Nurse[[#This Row],[CNA Hours]],Nurse[[#This Row],[NA TR Hours]],Nurse[[#This Row],[Med Aide/Tech Hours]])</f>
        <v>193.84467391304347</v>
      </c>
      <c r="T25" s="4">
        <v>178.45576086956521</v>
      </c>
      <c r="U25" s="4">
        <v>15.38891304347826</v>
      </c>
      <c r="V25" s="4">
        <v>0</v>
      </c>
      <c r="W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 s="4">
        <v>0</v>
      </c>
      <c r="Y25" s="4">
        <v>0</v>
      </c>
      <c r="Z25" s="4">
        <v>0</v>
      </c>
      <c r="AA25" s="4">
        <v>0</v>
      </c>
      <c r="AB25" s="4">
        <v>0</v>
      </c>
      <c r="AC25" s="4">
        <v>0</v>
      </c>
      <c r="AD25" s="4">
        <v>0</v>
      </c>
      <c r="AE25" s="4">
        <v>0</v>
      </c>
      <c r="AF25" s="1">
        <v>505042</v>
      </c>
      <c r="AG25" s="1">
        <v>10</v>
      </c>
      <c r="AH25"/>
    </row>
    <row r="26" spans="1:34" x14ac:dyDescent="0.25">
      <c r="A26" t="s">
        <v>239</v>
      </c>
      <c r="B26" t="s">
        <v>75</v>
      </c>
      <c r="C26" t="s">
        <v>293</v>
      </c>
      <c r="D26" t="s">
        <v>265</v>
      </c>
      <c r="E26" s="4">
        <v>47.586956521739133</v>
      </c>
      <c r="F26" s="4">
        <f>Nurse[[#This Row],[Total Nurse Staff Hours]]/Nurse[[#This Row],[MDS Census]]</f>
        <v>4.2407149383280034</v>
      </c>
      <c r="G26" s="4">
        <f>Nurse[[#This Row],[Total Direct Care Staff Hours]]/Nurse[[#This Row],[MDS Census]]</f>
        <v>3.7216308816811323</v>
      </c>
      <c r="H26" s="4">
        <f>Nurse[[#This Row],[Total RN Hours (w/ Admin, DON)]]/Nurse[[#This Row],[MDS Census]]</f>
        <v>1.0509776153494743</v>
      </c>
      <c r="I26" s="4">
        <f>Nurse[[#This Row],[RN Hours (excl. Admin, DON)]]/Nurse[[#This Row],[MDS Census]]</f>
        <v>0.64007994518044742</v>
      </c>
      <c r="J26" s="4">
        <f>SUM(Nurse[[#This Row],[RN Hours (excl. Admin, DON)]],Nurse[[#This Row],[RN Admin Hours]],Nurse[[#This Row],[RN DON Hours]],Nurse[[#This Row],[LPN Hours (excl. Admin)]],Nurse[[#This Row],[LPN Admin Hours]],Nurse[[#This Row],[CNA Hours]],Nurse[[#This Row],[NA TR Hours]],Nurse[[#This Row],[Med Aide/Tech Hours]])</f>
        <v>201.80271739130433</v>
      </c>
      <c r="K26" s="4">
        <f>SUM(Nurse[[#This Row],[RN Hours (excl. Admin, DON)]],Nurse[[#This Row],[LPN Hours (excl. Admin)]],Nurse[[#This Row],[CNA Hours]],Nurse[[#This Row],[NA TR Hours]],Nurse[[#This Row],[Med Aide/Tech Hours]])</f>
        <v>177.10108695652173</v>
      </c>
      <c r="L26" s="4">
        <f>SUM(Nurse[[#This Row],[RN Hours (excl. Admin, DON)]],Nurse[[#This Row],[RN Admin Hours]],Nurse[[#This Row],[RN DON Hours]])</f>
        <v>50.012826086956508</v>
      </c>
      <c r="M26" s="4">
        <v>30.459456521739121</v>
      </c>
      <c r="N26" s="4">
        <v>13.988152173913045</v>
      </c>
      <c r="O26" s="4">
        <v>5.5652173913043477</v>
      </c>
      <c r="P26" s="4">
        <f>SUM(Nurse[[#This Row],[LPN Hours (excl. Admin)]],Nurse[[#This Row],[LPN Admin Hours]])</f>
        <v>40.400543478260872</v>
      </c>
      <c r="Q26" s="4">
        <v>35.252282608695651</v>
      </c>
      <c r="R26" s="4">
        <v>5.1482608695652168</v>
      </c>
      <c r="S26" s="4">
        <f>SUM(Nurse[[#This Row],[CNA Hours]],Nurse[[#This Row],[NA TR Hours]],Nurse[[#This Row],[Med Aide/Tech Hours]])</f>
        <v>111.38934782608695</v>
      </c>
      <c r="T26" s="4">
        <v>111.38934782608695</v>
      </c>
      <c r="U26" s="4">
        <v>0</v>
      </c>
      <c r="V26" s="4">
        <v>0</v>
      </c>
      <c r="W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0.40760869565217389</v>
      </c>
      <c r="X26" s="4">
        <v>0</v>
      </c>
      <c r="Y26" s="4">
        <v>0</v>
      </c>
      <c r="Z26" s="4">
        <v>0</v>
      </c>
      <c r="AA26" s="4">
        <v>0</v>
      </c>
      <c r="AB26" s="4">
        <v>0</v>
      </c>
      <c r="AC26" s="4">
        <v>0.40760869565217389</v>
      </c>
      <c r="AD26" s="4">
        <v>0</v>
      </c>
      <c r="AE26" s="4">
        <v>0</v>
      </c>
      <c r="AF26" s="1">
        <v>505294</v>
      </c>
      <c r="AG26" s="1">
        <v>10</v>
      </c>
      <c r="AH26"/>
    </row>
    <row r="27" spans="1:34" x14ac:dyDescent="0.25">
      <c r="A27" t="s">
        <v>239</v>
      </c>
      <c r="B27" t="s">
        <v>179</v>
      </c>
      <c r="C27" t="s">
        <v>291</v>
      </c>
      <c r="D27" t="s">
        <v>254</v>
      </c>
      <c r="E27" s="4">
        <v>79.065217391304344</v>
      </c>
      <c r="F27" s="4">
        <f>Nurse[[#This Row],[Total Nurse Staff Hours]]/Nurse[[#This Row],[MDS Census]]</f>
        <v>3.5918490514160042</v>
      </c>
      <c r="G27" s="4">
        <f>Nurse[[#This Row],[Total Direct Care Staff Hours]]/Nurse[[#This Row],[MDS Census]]</f>
        <v>3.336690954083037</v>
      </c>
      <c r="H27" s="4">
        <f>Nurse[[#This Row],[Total RN Hours (w/ Admin, DON)]]/Nurse[[#This Row],[MDS Census]]</f>
        <v>0.70196728072587311</v>
      </c>
      <c r="I27" s="4">
        <f>Nurse[[#This Row],[RN Hours (excl. Admin, DON)]]/Nurse[[#This Row],[MDS Census]]</f>
        <v>0.44680918339290637</v>
      </c>
      <c r="J27" s="4">
        <f>SUM(Nurse[[#This Row],[RN Hours (excl. Admin, DON)]],Nurse[[#This Row],[RN Admin Hours]],Nurse[[#This Row],[RN DON Hours]],Nurse[[#This Row],[LPN Hours (excl. Admin)]],Nurse[[#This Row],[LPN Admin Hours]],Nurse[[#This Row],[CNA Hours]],Nurse[[#This Row],[NA TR Hours]],Nurse[[#This Row],[Med Aide/Tech Hours]])</f>
        <v>283.99032608695666</v>
      </c>
      <c r="K27" s="4">
        <f>SUM(Nurse[[#This Row],[RN Hours (excl. Admin, DON)]],Nurse[[#This Row],[LPN Hours (excl. Admin)]],Nurse[[#This Row],[CNA Hours]],Nurse[[#This Row],[NA TR Hours]],Nurse[[#This Row],[Med Aide/Tech Hours]])</f>
        <v>263.81619565217403</v>
      </c>
      <c r="L27" s="4">
        <f>SUM(Nurse[[#This Row],[RN Hours (excl. Admin, DON)]],Nurse[[#This Row],[RN Admin Hours]],Nurse[[#This Row],[RN DON Hours]])</f>
        <v>55.501195652173919</v>
      </c>
      <c r="M27" s="4">
        <v>35.327065217391315</v>
      </c>
      <c r="N27" s="4">
        <v>15.038260869565217</v>
      </c>
      <c r="O27" s="4">
        <v>5.1358695652173916</v>
      </c>
      <c r="P27" s="4">
        <f>SUM(Nurse[[#This Row],[LPN Hours (excl. Admin)]],Nurse[[#This Row],[LPN Admin Hours]])</f>
        <v>47.464021739130452</v>
      </c>
      <c r="Q27" s="4">
        <v>47.464021739130452</v>
      </c>
      <c r="R27" s="4">
        <v>0</v>
      </c>
      <c r="S27" s="4">
        <f>SUM(Nurse[[#This Row],[CNA Hours]],Nurse[[#This Row],[NA TR Hours]],Nurse[[#This Row],[Med Aide/Tech Hours]])</f>
        <v>181.02510869565228</v>
      </c>
      <c r="T27" s="4">
        <v>173.23771739130444</v>
      </c>
      <c r="U27" s="4">
        <v>7.7873913043478264</v>
      </c>
      <c r="V27" s="4">
        <v>0</v>
      </c>
      <c r="W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102.37065217391304</v>
      </c>
      <c r="X27" s="4">
        <v>2.2518478260869568</v>
      </c>
      <c r="Y27" s="4">
        <v>0</v>
      </c>
      <c r="Z27" s="4">
        <v>0</v>
      </c>
      <c r="AA27" s="4">
        <v>10.540869565217392</v>
      </c>
      <c r="AB27" s="4">
        <v>0</v>
      </c>
      <c r="AC27" s="4">
        <v>89.577934782608693</v>
      </c>
      <c r="AD27" s="4">
        <v>0</v>
      </c>
      <c r="AE27" s="4">
        <v>0</v>
      </c>
      <c r="AF27" s="1">
        <v>505519</v>
      </c>
      <c r="AG27" s="1">
        <v>10</v>
      </c>
      <c r="AH27"/>
    </row>
    <row r="28" spans="1:34" x14ac:dyDescent="0.25">
      <c r="A28" t="s">
        <v>239</v>
      </c>
      <c r="B28" t="s">
        <v>128</v>
      </c>
      <c r="C28" t="s">
        <v>286</v>
      </c>
      <c r="D28" t="s">
        <v>266</v>
      </c>
      <c r="E28" s="4">
        <v>71.032608695652172</v>
      </c>
      <c r="F28" s="4">
        <f>Nurse[[#This Row],[Total Nurse Staff Hours]]/Nurse[[#This Row],[MDS Census]]</f>
        <v>4.7892501912777359</v>
      </c>
      <c r="G28" s="4">
        <f>Nurse[[#This Row],[Total Direct Care Staff Hours]]/Nurse[[#This Row],[MDS Census]]</f>
        <v>4.2411247130833978</v>
      </c>
      <c r="H28" s="4">
        <f>Nurse[[#This Row],[Total RN Hours (w/ Admin, DON)]]/Nurse[[#This Row],[MDS Census]]</f>
        <v>1.1841239479724559</v>
      </c>
      <c r="I28" s="4">
        <f>Nurse[[#This Row],[RN Hours (excl. Admin, DON)]]/Nurse[[#This Row],[MDS Census]]</f>
        <v>0.86247130833970931</v>
      </c>
      <c r="J28" s="4">
        <f>SUM(Nurse[[#This Row],[RN Hours (excl. Admin, DON)]],Nurse[[#This Row],[RN Admin Hours]],Nurse[[#This Row],[RN DON Hours]],Nurse[[#This Row],[LPN Hours (excl. Admin)]],Nurse[[#This Row],[LPN Admin Hours]],Nurse[[#This Row],[CNA Hours]],Nurse[[#This Row],[NA TR Hours]],Nurse[[#This Row],[Med Aide/Tech Hours]])</f>
        <v>340.19293478260875</v>
      </c>
      <c r="K28" s="4">
        <f>SUM(Nurse[[#This Row],[RN Hours (excl. Admin, DON)]],Nurse[[#This Row],[LPN Hours (excl. Admin)]],Nurse[[#This Row],[CNA Hours]],Nurse[[#This Row],[NA TR Hours]],Nurse[[#This Row],[Med Aide/Tech Hours]])</f>
        <v>301.25815217391306</v>
      </c>
      <c r="L28" s="4">
        <f>SUM(Nurse[[#This Row],[RN Hours (excl. Admin, DON)]],Nurse[[#This Row],[RN Admin Hours]],Nurse[[#This Row],[RN DON Hours]])</f>
        <v>84.111413043478251</v>
      </c>
      <c r="M28" s="4">
        <v>61.263586956521742</v>
      </c>
      <c r="N28" s="4">
        <v>17.717391304347824</v>
      </c>
      <c r="O28" s="4">
        <v>5.1304347826086953</v>
      </c>
      <c r="P28" s="4">
        <f>SUM(Nurse[[#This Row],[LPN Hours (excl. Admin)]],Nurse[[#This Row],[LPN Admin Hours]])</f>
        <v>59.141304347826079</v>
      </c>
      <c r="Q28" s="4">
        <v>43.054347826086953</v>
      </c>
      <c r="R28" s="4">
        <v>16.086956521739129</v>
      </c>
      <c r="S28" s="4">
        <f>SUM(Nurse[[#This Row],[CNA Hours]],Nurse[[#This Row],[NA TR Hours]],Nurse[[#This Row],[Med Aide/Tech Hours]])</f>
        <v>196.94021739130434</v>
      </c>
      <c r="T28" s="4">
        <v>193.8125</v>
      </c>
      <c r="U28" s="4">
        <v>3.1277173913043477</v>
      </c>
      <c r="V28" s="4">
        <v>0</v>
      </c>
      <c r="W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8" s="4">
        <v>0</v>
      </c>
      <c r="Y28" s="4">
        <v>0</v>
      </c>
      <c r="Z28" s="4">
        <v>0</v>
      </c>
      <c r="AA28" s="4">
        <v>0</v>
      </c>
      <c r="AB28" s="4">
        <v>0</v>
      </c>
      <c r="AC28" s="4">
        <v>0</v>
      </c>
      <c r="AD28" s="4">
        <v>0</v>
      </c>
      <c r="AE28" s="4">
        <v>0</v>
      </c>
      <c r="AF28" s="1">
        <v>505404</v>
      </c>
      <c r="AG28" s="1">
        <v>10</v>
      </c>
      <c r="AH28"/>
    </row>
    <row r="29" spans="1:34" x14ac:dyDescent="0.25">
      <c r="A29" t="s">
        <v>239</v>
      </c>
      <c r="B29" t="s">
        <v>127</v>
      </c>
      <c r="C29" t="s">
        <v>286</v>
      </c>
      <c r="D29" t="s">
        <v>266</v>
      </c>
      <c r="E29" s="4">
        <v>99.663043478260875</v>
      </c>
      <c r="F29" s="4">
        <f>Nurse[[#This Row],[Total Nurse Staff Hours]]/Nurse[[#This Row],[MDS Census]]</f>
        <v>4.0949394699531032</v>
      </c>
      <c r="G29" s="4">
        <f>Nurse[[#This Row],[Total Direct Care Staff Hours]]/Nurse[[#This Row],[MDS Census]]</f>
        <v>3.5994110590031632</v>
      </c>
      <c r="H29" s="4">
        <f>Nurse[[#This Row],[Total RN Hours (w/ Admin, DON)]]/Nurse[[#This Row],[MDS Census]]</f>
        <v>0.96537245064892563</v>
      </c>
      <c r="I29" s="4">
        <f>Nurse[[#This Row],[RN Hours (excl. Admin, DON)]]/Nurse[[#This Row],[MDS Census]]</f>
        <v>0.52481186607045471</v>
      </c>
      <c r="J29" s="4">
        <f>SUM(Nurse[[#This Row],[RN Hours (excl. Admin, DON)]],Nurse[[#This Row],[RN Admin Hours]],Nurse[[#This Row],[RN DON Hours]],Nurse[[#This Row],[LPN Hours (excl. Admin)]],Nurse[[#This Row],[LPN Admin Hours]],Nurse[[#This Row],[CNA Hours]],Nurse[[#This Row],[NA TR Hours]],Nurse[[#This Row],[Med Aide/Tech Hours]])</f>
        <v>408.11413043478262</v>
      </c>
      <c r="K29" s="4">
        <f>SUM(Nurse[[#This Row],[RN Hours (excl. Admin, DON)]],Nurse[[#This Row],[LPN Hours (excl. Admin)]],Nurse[[#This Row],[CNA Hours]],Nurse[[#This Row],[NA TR Hours]],Nurse[[#This Row],[Med Aide/Tech Hours]])</f>
        <v>358.72826086956525</v>
      </c>
      <c r="L29" s="4">
        <f>SUM(Nurse[[#This Row],[RN Hours (excl. Admin, DON)]],Nurse[[#This Row],[RN Admin Hours]],Nurse[[#This Row],[RN DON Hours]])</f>
        <v>96.211956521739125</v>
      </c>
      <c r="M29" s="4">
        <v>52.304347826086953</v>
      </c>
      <c r="N29" s="4">
        <v>38.603260869565219</v>
      </c>
      <c r="O29" s="4">
        <v>5.3043478260869561</v>
      </c>
      <c r="P29" s="4">
        <f>SUM(Nurse[[#This Row],[LPN Hours (excl. Admin)]],Nurse[[#This Row],[LPN Admin Hours]])</f>
        <v>85.029891304347828</v>
      </c>
      <c r="Q29" s="4">
        <v>79.551630434782609</v>
      </c>
      <c r="R29" s="4">
        <v>5.4782608695652177</v>
      </c>
      <c r="S29" s="4">
        <f>SUM(Nurse[[#This Row],[CNA Hours]],Nurse[[#This Row],[NA TR Hours]],Nurse[[#This Row],[Med Aide/Tech Hours]])</f>
        <v>226.87228260869566</v>
      </c>
      <c r="T29" s="4">
        <v>210.93478260869566</v>
      </c>
      <c r="U29" s="4">
        <v>15.9375</v>
      </c>
      <c r="V29" s="4">
        <v>0</v>
      </c>
      <c r="W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 s="4">
        <v>0</v>
      </c>
      <c r="Y29" s="4">
        <v>0</v>
      </c>
      <c r="Z29" s="4">
        <v>0</v>
      </c>
      <c r="AA29" s="4">
        <v>0</v>
      </c>
      <c r="AB29" s="4">
        <v>0</v>
      </c>
      <c r="AC29" s="4">
        <v>0</v>
      </c>
      <c r="AD29" s="4">
        <v>0</v>
      </c>
      <c r="AE29" s="4">
        <v>0</v>
      </c>
      <c r="AF29" s="1">
        <v>505403</v>
      </c>
      <c r="AG29" s="1">
        <v>10</v>
      </c>
      <c r="AH29"/>
    </row>
    <row r="30" spans="1:34" x14ac:dyDescent="0.25">
      <c r="A30" t="s">
        <v>239</v>
      </c>
      <c r="B30" t="s">
        <v>144</v>
      </c>
      <c r="C30" t="s">
        <v>280</v>
      </c>
      <c r="D30" t="s">
        <v>246</v>
      </c>
      <c r="E30" s="4">
        <v>21</v>
      </c>
      <c r="F30" s="4">
        <f>Nurse[[#This Row],[Total Nurse Staff Hours]]/Nurse[[#This Row],[MDS Census]]</f>
        <v>5.0789855072463768</v>
      </c>
      <c r="G30" s="4">
        <f>Nurse[[#This Row],[Total Direct Care Staff Hours]]/Nurse[[#This Row],[MDS Census]]</f>
        <v>4.602639751552795</v>
      </c>
      <c r="H30" s="4">
        <f>Nurse[[#This Row],[Total RN Hours (w/ Admin, DON)]]/Nurse[[#This Row],[MDS Census]]</f>
        <v>1.5967391304347822</v>
      </c>
      <c r="I30" s="4">
        <f>Nurse[[#This Row],[RN Hours (excl. Admin, DON)]]/Nurse[[#This Row],[MDS Census]]</f>
        <v>1.1203933747412005</v>
      </c>
      <c r="J30" s="4">
        <f>SUM(Nurse[[#This Row],[RN Hours (excl. Admin, DON)]],Nurse[[#This Row],[RN Admin Hours]],Nurse[[#This Row],[RN DON Hours]],Nurse[[#This Row],[LPN Hours (excl. Admin)]],Nurse[[#This Row],[LPN Admin Hours]],Nurse[[#This Row],[CNA Hours]],Nurse[[#This Row],[NA TR Hours]],Nurse[[#This Row],[Med Aide/Tech Hours]])</f>
        <v>106.65869565217392</v>
      </c>
      <c r="K30" s="4">
        <f>SUM(Nurse[[#This Row],[RN Hours (excl. Admin, DON)]],Nurse[[#This Row],[LPN Hours (excl. Admin)]],Nurse[[#This Row],[CNA Hours]],Nurse[[#This Row],[NA TR Hours]],Nurse[[#This Row],[Med Aide/Tech Hours]])</f>
        <v>96.655434782608694</v>
      </c>
      <c r="L30" s="4">
        <f>SUM(Nurse[[#This Row],[RN Hours (excl. Admin, DON)]],Nurse[[#This Row],[RN Admin Hours]],Nurse[[#This Row],[RN DON Hours]])</f>
        <v>33.531521739130426</v>
      </c>
      <c r="M30" s="4">
        <v>23.528260869565212</v>
      </c>
      <c r="N30" s="4">
        <v>5.5684782608695649</v>
      </c>
      <c r="O30" s="4">
        <v>4.4347826086956523</v>
      </c>
      <c r="P30" s="4">
        <f>SUM(Nurse[[#This Row],[LPN Hours (excl. Admin)]],Nurse[[#This Row],[LPN Admin Hours]])</f>
        <v>9.9369565217391269</v>
      </c>
      <c r="Q30" s="4">
        <v>9.9369565217391269</v>
      </c>
      <c r="R30" s="4">
        <v>0</v>
      </c>
      <c r="S30" s="4">
        <f>SUM(Nurse[[#This Row],[CNA Hours]],Nurse[[#This Row],[NA TR Hours]],Nurse[[#This Row],[Med Aide/Tech Hours]])</f>
        <v>63.190217391304358</v>
      </c>
      <c r="T30" s="4">
        <v>63.190217391304358</v>
      </c>
      <c r="U30" s="4">
        <v>0</v>
      </c>
      <c r="V30" s="4">
        <v>0</v>
      </c>
      <c r="W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0" s="4">
        <v>0</v>
      </c>
      <c r="Y30" s="4">
        <v>0</v>
      </c>
      <c r="Z30" s="4">
        <v>0</v>
      </c>
      <c r="AA30" s="4">
        <v>0</v>
      </c>
      <c r="AB30" s="4">
        <v>0</v>
      </c>
      <c r="AC30" s="4">
        <v>0</v>
      </c>
      <c r="AD30" s="4">
        <v>0</v>
      </c>
      <c r="AE30" s="4">
        <v>0</v>
      </c>
      <c r="AF30" s="1">
        <v>505437</v>
      </c>
      <c r="AG30" s="1">
        <v>10</v>
      </c>
      <c r="AH30"/>
    </row>
    <row r="31" spans="1:34" x14ac:dyDescent="0.25">
      <c r="A31" t="s">
        <v>239</v>
      </c>
      <c r="B31" t="s">
        <v>140</v>
      </c>
      <c r="C31" t="s">
        <v>347</v>
      </c>
      <c r="D31" t="s">
        <v>266</v>
      </c>
      <c r="E31" s="4">
        <v>80.739130434782609</v>
      </c>
      <c r="F31" s="4">
        <f>Nurse[[#This Row],[Total Nurse Staff Hours]]/Nurse[[#This Row],[MDS Census]]</f>
        <v>4.2727288637587506</v>
      </c>
      <c r="G31" s="4">
        <f>Nurse[[#This Row],[Total Direct Care Staff Hours]]/Nurse[[#This Row],[MDS Census]]</f>
        <v>3.9849703823371034</v>
      </c>
      <c r="H31" s="4">
        <f>Nurse[[#This Row],[Total RN Hours (w/ Admin, DON)]]/Nurse[[#This Row],[MDS Census]]</f>
        <v>0.90013866451265445</v>
      </c>
      <c r="I31" s="4">
        <f>Nurse[[#This Row],[RN Hours (excl. Admin, DON)]]/Nurse[[#This Row],[MDS Census]]</f>
        <v>0.65919628432956356</v>
      </c>
      <c r="J31" s="4">
        <f>SUM(Nurse[[#This Row],[RN Hours (excl. Admin, DON)]],Nurse[[#This Row],[RN Admin Hours]],Nurse[[#This Row],[RN DON Hours]],Nurse[[#This Row],[LPN Hours (excl. Admin)]],Nurse[[#This Row],[LPN Admin Hours]],Nurse[[#This Row],[CNA Hours]],Nurse[[#This Row],[NA TR Hours]],Nurse[[#This Row],[Med Aide/Tech Hours]])</f>
        <v>344.97641304347826</v>
      </c>
      <c r="K31" s="4">
        <f>SUM(Nurse[[#This Row],[RN Hours (excl. Admin, DON)]],Nurse[[#This Row],[LPN Hours (excl. Admin)]],Nurse[[#This Row],[CNA Hours]],Nurse[[#This Row],[NA TR Hours]],Nurse[[#This Row],[Med Aide/Tech Hours]])</f>
        <v>321.74304347826092</v>
      </c>
      <c r="L31" s="4">
        <f>SUM(Nurse[[#This Row],[RN Hours (excl. Admin, DON)]],Nurse[[#This Row],[RN Admin Hours]],Nurse[[#This Row],[RN DON Hours]])</f>
        <v>72.676413043478234</v>
      </c>
      <c r="M31" s="4">
        <v>53.222934782608675</v>
      </c>
      <c r="N31" s="4">
        <v>14.149130434782609</v>
      </c>
      <c r="O31" s="4">
        <v>5.3043478260869561</v>
      </c>
      <c r="P31" s="4">
        <f>SUM(Nurse[[#This Row],[LPN Hours (excl. Admin)]],Nurse[[#This Row],[LPN Admin Hours]])</f>
        <v>65.5616304347826</v>
      </c>
      <c r="Q31" s="4">
        <v>61.781739130434772</v>
      </c>
      <c r="R31" s="4">
        <v>3.7798913043478262</v>
      </c>
      <c r="S31" s="4">
        <f>SUM(Nurse[[#This Row],[CNA Hours]],Nurse[[#This Row],[NA TR Hours]],Nurse[[#This Row],[Med Aide/Tech Hours]])</f>
        <v>206.73836956521745</v>
      </c>
      <c r="T31" s="4">
        <v>180.2247826086957</v>
      </c>
      <c r="U31" s="4">
        <v>26.513586956521735</v>
      </c>
      <c r="V31" s="4">
        <v>0</v>
      </c>
      <c r="W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41.855978260869563</v>
      </c>
      <c r="X31" s="4">
        <v>4.1956521739130439</v>
      </c>
      <c r="Y31" s="4">
        <v>0</v>
      </c>
      <c r="Z31" s="4">
        <v>0</v>
      </c>
      <c r="AA31" s="4">
        <v>5.8614130434782608</v>
      </c>
      <c r="AB31" s="4">
        <v>0</v>
      </c>
      <c r="AC31" s="4">
        <v>22.472826086956523</v>
      </c>
      <c r="AD31" s="4">
        <v>9.3260869565217384</v>
      </c>
      <c r="AE31" s="4">
        <v>0</v>
      </c>
      <c r="AF31" s="1">
        <v>505431</v>
      </c>
      <c r="AG31" s="1">
        <v>10</v>
      </c>
      <c r="AH31"/>
    </row>
    <row r="32" spans="1:34" x14ac:dyDescent="0.25">
      <c r="A32" t="s">
        <v>239</v>
      </c>
      <c r="B32" t="s">
        <v>26</v>
      </c>
      <c r="C32" t="s">
        <v>307</v>
      </c>
      <c r="D32" t="s">
        <v>261</v>
      </c>
      <c r="E32" s="4">
        <v>85.326086956521735</v>
      </c>
      <c r="F32" s="4">
        <f>Nurse[[#This Row],[Total Nurse Staff Hours]]/Nurse[[#This Row],[MDS Census]]</f>
        <v>2.5193235668789811</v>
      </c>
      <c r="G32" s="4">
        <f>Nurse[[#This Row],[Total Direct Care Staff Hours]]/Nurse[[#This Row],[MDS Census]]</f>
        <v>2.1784140127388536</v>
      </c>
      <c r="H32" s="4">
        <f>Nurse[[#This Row],[Total RN Hours (w/ Admin, DON)]]/Nurse[[#This Row],[MDS Census]]</f>
        <v>0.3879312101910829</v>
      </c>
      <c r="I32" s="4">
        <f>Nurse[[#This Row],[RN Hours (excl. Admin, DON)]]/Nurse[[#This Row],[MDS Census]]</f>
        <v>9.7793630573248427E-2</v>
      </c>
      <c r="J32" s="4">
        <f>SUM(Nurse[[#This Row],[RN Hours (excl. Admin, DON)]],Nurse[[#This Row],[RN Admin Hours]],Nurse[[#This Row],[RN DON Hours]],Nurse[[#This Row],[LPN Hours (excl. Admin)]],Nurse[[#This Row],[LPN Admin Hours]],Nurse[[#This Row],[CNA Hours]],Nurse[[#This Row],[NA TR Hours]],Nurse[[#This Row],[Med Aide/Tech Hours]])</f>
        <v>214.96402173913043</v>
      </c>
      <c r="K32" s="4">
        <f>SUM(Nurse[[#This Row],[RN Hours (excl. Admin, DON)]],Nurse[[#This Row],[LPN Hours (excl. Admin)]],Nurse[[#This Row],[CNA Hours]],Nurse[[#This Row],[NA TR Hours]],Nurse[[#This Row],[Med Aide/Tech Hours]])</f>
        <v>185.87554347826085</v>
      </c>
      <c r="L32" s="4">
        <f>SUM(Nurse[[#This Row],[RN Hours (excl. Admin, DON)]],Nurse[[#This Row],[RN Admin Hours]],Nurse[[#This Row],[RN DON Hours]])</f>
        <v>33.100652173913048</v>
      </c>
      <c r="M32" s="4">
        <v>8.3443478260869579</v>
      </c>
      <c r="N32" s="4">
        <v>16.392608695652175</v>
      </c>
      <c r="O32" s="4">
        <v>8.363695652173913</v>
      </c>
      <c r="P32" s="4">
        <f>SUM(Nurse[[#This Row],[LPN Hours (excl. Admin)]],Nurse[[#This Row],[LPN Admin Hours]])</f>
        <v>44.786847826086962</v>
      </c>
      <c r="Q32" s="4">
        <v>40.454673913043486</v>
      </c>
      <c r="R32" s="4">
        <v>4.3321739130434782</v>
      </c>
      <c r="S32" s="4">
        <f>SUM(Nurse[[#This Row],[CNA Hours]],Nurse[[#This Row],[NA TR Hours]],Nurse[[#This Row],[Med Aide/Tech Hours]])</f>
        <v>137.07652173913038</v>
      </c>
      <c r="T32" s="4">
        <v>117.13065217391301</v>
      </c>
      <c r="U32" s="4">
        <v>19.945869565217393</v>
      </c>
      <c r="V32" s="4">
        <v>0</v>
      </c>
      <c r="W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5.9483695652173907</v>
      </c>
      <c r="X32" s="4">
        <v>0.2608695652173913</v>
      </c>
      <c r="Y32" s="4">
        <v>0.89130434782608692</v>
      </c>
      <c r="Z32" s="4">
        <v>0</v>
      </c>
      <c r="AA32" s="4">
        <v>0</v>
      </c>
      <c r="AB32" s="4">
        <v>0.57826086956521738</v>
      </c>
      <c r="AC32" s="4">
        <v>0</v>
      </c>
      <c r="AD32" s="4">
        <v>4.2179347826086948</v>
      </c>
      <c r="AE32" s="4">
        <v>0</v>
      </c>
      <c r="AF32" s="1">
        <v>505123</v>
      </c>
      <c r="AG32" s="1">
        <v>10</v>
      </c>
      <c r="AH32"/>
    </row>
    <row r="33" spans="1:34" x14ac:dyDescent="0.25">
      <c r="A33" t="s">
        <v>239</v>
      </c>
      <c r="B33" t="s">
        <v>178</v>
      </c>
      <c r="C33" t="s">
        <v>294</v>
      </c>
      <c r="D33" t="s">
        <v>254</v>
      </c>
      <c r="E33" s="4">
        <v>43.369565217391305</v>
      </c>
      <c r="F33" s="4">
        <f>Nurse[[#This Row],[Total Nurse Staff Hours]]/Nurse[[#This Row],[MDS Census]]</f>
        <v>4.0228020050125313</v>
      </c>
      <c r="G33" s="4">
        <f>Nurse[[#This Row],[Total Direct Care Staff Hours]]/Nurse[[#This Row],[MDS Census]]</f>
        <v>3.5335137844611535</v>
      </c>
      <c r="H33" s="4">
        <f>Nurse[[#This Row],[Total RN Hours (w/ Admin, DON)]]/Nurse[[#This Row],[MDS Census]]</f>
        <v>1.2522681704260654</v>
      </c>
      <c r="I33" s="4">
        <f>Nurse[[#This Row],[RN Hours (excl. Admin, DON)]]/Nurse[[#This Row],[MDS Census]]</f>
        <v>0.76297994987468676</v>
      </c>
      <c r="J33" s="4">
        <f>SUM(Nurse[[#This Row],[RN Hours (excl. Admin, DON)]],Nurse[[#This Row],[RN Admin Hours]],Nurse[[#This Row],[RN DON Hours]],Nurse[[#This Row],[LPN Hours (excl. Admin)]],Nurse[[#This Row],[LPN Admin Hours]],Nurse[[#This Row],[CNA Hours]],Nurse[[#This Row],[NA TR Hours]],Nurse[[#This Row],[Med Aide/Tech Hours]])</f>
        <v>174.4671739130435</v>
      </c>
      <c r="K33" s="4">
        <f>SUM(Nurse[[#This Row],[RN Hours (excl. Admin, DON)]],Nurse[[#This Row],[LPN Hours (excl. Admin)]],Nurse[[#This Row],[CNA Hours]],Nurse[[#This Row],[NA TR Hours]],Nurse[[#This Row],[Med Aide/Tech Hours]])</f>
        <v>153.24695652173915</v>
      </c>
      <c r="L33" s="4">
        <f>SUM(Nurse[[#This Row],[RN Hours (excl. Admin, DON)]],Nurse[[#This Row],[RN Admin Hours]],Nurse[[#This Row],[RN DON Hours]])</f>
        <v>54.310326086956529</v>
      </c>
      <c r="M33" s="4">
        <v>33.090108695652177</v>
      </c>
      <c r="N33" s="4">
        <v>16.872391304347833</v>
      </c>
      <c r="O33" s="4">
        <v>4.3478260869565215</v>
      </c>
      <c r="P33" s="4">
        <f>SUM(Nurse[[#This Row],[LPN Hours (excl. Admin)]],Nurse[[#This Row],[LPN Admin Hours]])</f>
        <v>16.677717391304355</v>
      </c>
      <c r="Q33" s="4">
        <v>16.677717391304355</v>
      </c>
      <c r="R33" s="4">
        <v>0</v>
      </c>
      <c r="S33" s="4">
        <f>SUM(Nurse[[#This Row],[CNA Hours]],Nurse[[#This Row],[NA TR Hours]],Nurse[[#This Row],[Med Aide/Tech Hours]])</f>
        <v>103.4791304347826</v>
      </c>
      <c r="T33" s="4">
        <v>103.4791304347826</v>
      </c>
      <c r="U33" s="4">
        <v>0</v>
      </c>
      <c r="V33" s="4">
        <v>0</v>
      </c>
      <c r="W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3" s="4">
        <v>0</v>
      </c>
      <c r="Y33" s="4">
        <v>0</v>
      </c>
      <c r="Z33" s="4">
        <v>0</v>
      </c>
      <c r="AA33" s="4">
        <v>0</v>
      </c>
      <c r="AB33" s="4">
        <v>0</v>
      </c>
      <c r="AC33" s="4">
        <v>0</v>
      </c>
      <c r="AD33" s="4">
        <v>0</v>
      </c>
      <c r="AE33" s="4">
        <v>0</v>
      </c>
      <c r="AF33" s="1">
        <v>505518</v>
      </c>
      <c r="AG33" s="1">
        <v>10</v>
      </c>
      <c r="AH33"/>
    </row>
    <row r="34" spans="1:34" x14ac:dyDescent="0.25">
      <c r="A34" t="s">
        <v>239</v>
      </c>
      <c r="B34" t="s">
        <v>94</v>
      </c>
      <c r="C34" t="s">
        <v>335</v>
      </c>
      <c r="D34" t="s">
        <v>247</v>
      </c>
      <c r="E34" s="4">
        <v>42.836956521739133</v>
      </c>
      <c r="F34" s="4">
        <f>Nurse[[#This Row],[Total Nurse Staff Hours]]/Nurse[[#This Row],[MDS Census]]</f>
        <v>4.0523851814260343</v>
      </c>
      <c r="G34" s="4">
        <f>Nurse[[#This Row],[Total Direct Care Staff Hours]]/Nurse[[#This Row],[MDS Census]]</f>
        <v>3.9243719868053786</v>
      </c>
      <c r="H34" s="4">
        <f>Nurse[[#This Row],[Total RN Hours (w/ Admin, DON)]]/Nurse[[#This Row],[MDS Census]]</f>
        <v>1.1352702359807154</v>
      </c>
      <c r="I34" s="4">
        <f>Nurse[[#This Row],[RN Hours (excl. Admin, DON)]]/Nurse[[#This Row],[MDS Census]]</f>
        <v>1.0073839127125093</v>
      </c>
      <c r="J34" s="4">
        <f>SUM(Nurse[[#This Row],[RN Hours (excl. Admin, DON)]],Nurse[[#This Row],[RN Admin Hours]],Nurse[[#This Row],[RN DON Hours]],Nurse[[#This Row],[LPN Hours (excl. Admin)]],Nurse[[#This Row],[LPN Admin Hours]],Nurse[[#This Row],[CNA Hours]],Nurse[[#This Row],[NA TR Hours]],Nurse[[#This Row],[Med Aide/Tech Hours]])</f>
        <v>173.59184782608696</v>
      </c>
      <c r="K34" s="4">
        <f>SUM(Nurse[[#This Row],[RN Hours (excl. Admin, DON)]],Nurse[[#This Row],[LPN Hours (excl. Admin)]],Nurse[[#This Row],[CNA Hours]],Nurse[[#This Row],[NA TR Hours]],Nurse[[#This Row],[Med Aide/Tech Hours]])</f>
        <v>168.10815217391303</v>
      </c>
      <c r="L34" s="4">
        <f>SUM(Nurse[[#This Row],[RN Hours (excl. Admin, DON)]],Nurse[[#This Row],[RN Admin Hours]],Nurse[[#This Row],[RN DON Hours]])</f>
        <v>48.631521739130427</v>
      </c>
      <c r="M34" s="4">
        <v>43.153260869565209</v>
      </c>
      <c r="N34" s="4">
        <v>0</v>
      </c>
      <c r="O34" s="4">
        <v>5.4782608695652177</v>
      </c>
      <c r="P34" s="4">
        <f>SUM(Nurse[[#This Row],[LPN Hours (excl. Admin)]],Nurse[[#This Row],[LPN Admin Hours]])</f>
        <v>28.640652173913043</v>
      </c>
      <c r="Q34" s="4">
        <v>28.635217391304348</v>
      </c>
      <c r="R34" s="4">
        <v>5.434782608695652E-3</v>
      </c>
      <c r="S34" s="4">
        <f>SUM(Nurse[[#This Row],[CNA Hours]],Nurse[[#This Row],[NA TR Hours]],Nurse[[#This Row],[Med Aide/Tech Hours]])</f>
        <v>96.319673913043474</v>
      </c>
      <c r="T34" s="4">
        <v>96.319673913043474</v>
      </c>
      <c r="U34" s="4">
        <v>0</v>
      </c>
      <c r="V34" s="4">
        <v>0</v>
      </c>
      <c r="W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5.434782608695652E-3</v>
      </c>
      <c r="X34" s="4">
        <v>0</v>
      </c>
      <c r="Y34" s="4">
        <v>0</v>
      </c>
      <c r="Z34" s="4">
        <v>0</v>
      </c>
      <c r="AA34" s="4">
        <v>0</v>
      </c>
      <c r="AB34" s="4">
        <v>5.434782608695652E-3</v>
      </c>
      <c r="AC34" s="4">
        <v>0</v>
      </c>
      <c r="AD34" s="4">
        <v>0</v>
      </c>
      <c r="AE34" s="4">
        <v>0</v>
      </c>
      <c r="AF34" s="1">
        <v>505331</v>
      </c>
      <c r="AG34" s="1">
        <v>10</v>
      </c>
      <c r="AH34"/>
    </row>
    <row r="35" spans="1:34" x14ac:dyDescent="0.25">
      <c r="A35" t="s">
        <v>239</v>
      </c>
      <c r="B35" t="s">
        <v>93</v>
      </c>
      <c r="C35" t="s">
        <v>328</v>
      </c>
      <c r="D35" t="s">
        <v>251</v>
      </c>
      <c r="E35" s="4">
        <v>33.097826086956523</v>
      </c>
      <c r="F35" s="4">
        <f>Nurse[[#This Row],[Total Nurse Staff Hours]]/Nurse[[#This Row],[MDS Census]]</f>
        <v>4.0142036124794744</v>
      </c>
      <c r="G35" s="4">
        <f>Nurse[[#This Row],[Total Direct Care Staff Hours]]/Nurse[[#This Row],[MDS Census]]</f>
        <v>3.6069786535303772</v>
      </c>
      <c r="H35" s="4">
        <f>Nurse[[#This Row],[Total RN Hours (w/ Admin, DON)]]/Nurse[[#This Row],[MDS Census]]</f>
        <v>1.2178160919540229</v>
      </c>
      <c r="I35" s="4">
        <f>Nurse[[#This Row],[RN Hours (excl. Admin, DON)]]/Nurse[[#This Row],[MDS Census]]</f>
        <v>0.81059113300492602</v>
      </c>
      <c r="J35" s="4">
        <f>SUM(Nurse[[#This Row],[RN Hours (excl. Admin, DON)]],Nurse[[#This Row],[RN Admin Hours]],Nurse[[#This Row],[RN DON Hours]],Nurse[[#This Row],[LPN Hours (excl. Admin)]],Nurse[[#This Row],[LPN Admin Hours]],Nurse[[#This Row],[CNA Hours]],Nurse[[#This Row],[NA TR Hours]],Nurse[[#This Row],[Med Aide/Tech Hours]])</f>
        <v>132.86141304347825</v>
      </c>
      <c r="K35" s="4">
        <f>SUM(Nurse[[#This Row],[RN Hours (excl. Admin, DON)]],Nurse[[#This Row],[LPN Hours (excl. Admin)]],Nurse[[#This Row],[CNA Hours]],Nurse[[#This Row],[NA TR Hours]],Nurse[[#This Row],[Med Aide/Tech Hours]])</f>
        <v>119.38315217391303</v>
      </c>
      <c r="L35" s="4">
        <f>SUM(Nurse[[#This Row],[RN Hours (excl. Admin, DON)]],Nurse[[#This Row],[RN Admin Hours]],Nurse[[#This Row],[RN DON Hours]])</f>
        <v>40.307065217391305</v>
      </c>
      <c r="M35" s="4">
        <v>26.828804347826086</v>
      </c>
      <c r="N35" s="4">
        <v>8.2608695652173907</v>
      </c>
      <c r="O35" s="4">
        <v>5.2173913043478262</v>
      </c>
      <c r="P35" s="4">
        <f>SUM(Nurse[[#This Row],[LPN Hours (excl. Admin)]],Nurse[[#This Row],[LPN Admin Hours]])</f>
        <v>11.942934782608695</v>
      </c>
      <c r="Q35" s="4">
        <v>11.942934782608695</v>
      </c>
      <c r="R35" s="4">
        <v>0</v>
      </c>
      <c r="S35" s="4">
        <f>SUM(Nurse[[#This Row],[CNA Hours]],Nurse[[#This Row],[NA TR Hours]],Nurse[[#This Row],[Med Aide/Tech Hours]])</f>
        <v>80.611413043478251</v>
      </c>
      <c r="T35" s="4">
        <v>50.548913043478258</v>
      </c>
      <c r="U35" s="4">
        <v>30.0625</v>
      </c>
      <c r="V35" s="4">
        <v>0</v>
      </c>
      <c r="W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5" s="4">
        <v>0</v>
      </c>
      <c r="Y35" s="4">
        <v>0</v>
      </c>
      <c r="Z35" s="4">
        <v>0</v>
      </c>
      <c r="AA35" s="4">
        <v>0</v>
      </c>
      <c r="AB35" s="4">
        <v>0</v>
      </c>
      <c r="AC35" s="4">
        <v>0</v>
      </c>
      <c r="AD35" s="4">
        <v>0</v>
      </c>
      <c r="AE35" s="4">
        <v>0</v>
      </c>
      <c r="AF35" s="1">
        <v>505329</v>
      </c>
      <c r="AG35" s="1">
        <v>10</v>
      </c>
      <c r="AH35"/>
    </row>
    <row r="36" spans="1:34" x14ac:dyDescent="0.25">
      <c r="A36" t="s">
        <v>239</v>
      </c>
      <c r="B36" t="s">
        <v>55</v>
      </c>
      <c r="C36" t="s">
        <v>322</v>
      </c>
      <c r="D36" t="s">
        <v>254</v>
      </c>
      <c r="E36" s="4">
        <v>82.815217391304344</v>
      </c>
      <c r="F36" s="4">
        <f>Nurse[[#This Row],[Total Nurse Staff Hours]]/Nurse[[#This Row],[MDS Census]]</f>
        <v>3.7162554140963389</v>
      </c>
      <c r="G36" s="4">
        <f>Nurse[[#This Row],[Total Direct Care Staff Hours]]/Nurse[[#This Row],[MDS Census]]</f>
        <v>3.5862212888830567</v>
      </c>
      <c r="H36" s="4">
        <f>Nurse[[#This Row],[Total RN Hours (w/ Admin, DON)]]/Nurse[[#This Row],[MDS Census]]</f>
        <v>0.57696416852605326</v>
      </c>
      <c r="I36" s="4">
        <f>Nurse[[#This Row],[RN Hours (excl. Admin, DON)]]/Nurse[[#This Row],[MDS Census]]</f>
        <v>0.44693004331277064</v>
      </c>
      <c r="J36" s="4">
        <f>SUM(Nurse[[#This Row],[RN Hours (excl. Admin, DON)]],Nurse[[#This Row],[RN Admin Hours]],Nurse[[#This Row],[RN DON Hours]],Nurse[[#This Row],[LPN Hours (excl. Admin)]],Nurse[[#This Row],[LPN Admin Hours]],Nurse[[#This Row],[CNA Hours]],Nurse[[#This Row],[NA TR Hours]],Nurse[[#This Row],[Med Aide/Tech Hours]])</f>
        <v>307.76250000000005</v>
      </c>
      <c r="K36" s="4">
        <f>SUM(Nurse[[#This Row],[RN Hours (excl. Admin, DON)]],Nurse[[#This Row],[LPN Hours (excl. Admin)]],Nurse[[#This Row],[CNA Hours]],Nurse[[#This Row],[NA TR Hours]],Nurse[[#This Row],[Med Aide/Tech Hours]])</f>
        <v>296.99369565217398</v>
      </c>
      <c r="L36" s="4">
        <f>SUM(Nurse[[#This Row],[RN Hours (excl. Admin, DON)]],Nurse[[#This Row],[RN Admin Hours]],Nurse[[#This Row],[RN DON Hours]])</f>
        <v>47.781413043478253</v>
      </c>
      <c r="M36" s="4">
        <v>37.012608695652169</v>
      </c>
      <c r="N36" s="4">
        <v>5.4644565217391303</v>
      </c>
      <c r="O36" s="4">
        <v>5.3043478260869561</v>
      </c>
      <c r="P36" s="4">
        <f>SUM(Nurse[[#This Row],[LPN Hours (excl. Admin)]],Nurse[[#This Row],[LPN Admin Hours]])</f>
        <v>68.932608695652149</v>
      </c>
      <c r="Q36" s="4">
        <v>68.932608695652149</v>
      </c>
      <c r="R36" s="4">
        <v>0</v>
      </c>
      <c r="S36" s="4">
        <f>SUM(Nurse[[#This Row],[CNA Hours]],Nurse[[#This Row],[NA TR Hours]],Nurse[[#This Row],[Med Aide/Tech Hours]])</f>
        <v>191.04847826086967</v>
      </c>
      <c r="T36" s="4">
        <v>191.04847826086967</v>
      </c>
      <c r="U36" s="4">
        <v>0</v>
      </c>
      <c r="V36" s="4">
        <v>0</v>
      </c>
      <c r="W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3.2880434782608692</v>
      </c>
      <c r="X36" s="4">
        <v>2.9402173913043477</v>
      </c>
      <c r="Y36" s="4">
        <v>0</v>
      </c>
      <c r="Z36" s="4">
        <v>0</v>
      </c>
      <c r="AA36" s="4">
        <v>0.34782608695652173</v>
      </c>
      <c r="AB36" s="4">
        <v>0</v>
      </c>
      <c r="AC36" s="4">
        <v>0</v>
      </c>
      <c r="AD36" s="4">
        <v>0</v>
      </c>
      <c r="AE36" s="4">
        <v>0</v>
      </c>
      <c r="AF36" s="1">
        <v>505252</v>
      </c>
      <c r="AG36" s="1">
        <v>10</v>
      </c>
      <c r="AH36"/>
    </row>
    <row r="37" spans="1:34" x14ac:dyDescent="0.25">
      <c r="A37" t="s">
        <v>239</v>
      </c>
      <c r="B37" t="s">
        <v>99</v>
      </c>
      <c r="C37" t="s">
        <v>273</v>
      </c>
      <c r="D37" t="s">
        <v>254</v>
      </c>
      <c r="E37" s="4">
        <v>81.521739130434781</v>
      </c>
      <c r="F37" s="4">
        <f>Nurse[[#This Row],[Total Nurse Staff Hours]]/Nurse[[#This Row],[MDS Census]]</f>
        <v>3.4496333333333333</v>
      </c>
      <c r="G37" s="4">
        <f>Nurse[[#This Row],[Total Direct Care Staff Hours]]/Nurse[[#This Row],[MDS Census]]</f>
        <v>2.9759666666666669</v>
      </c>
      <c r="H37" s="4">
        <f>Nurse[[#This Row],[Total RN Hours (w/ Admin, DON)]]/Nurse[[#This Row],[MDS Census]]</f>
        <v>0.66496666666666671</v>
      </c>
      <c r="I37" s="4">
        <f>Nurse[[#This Row],[RN Hours (excl. Admin, DON)]]/Nurse[[#This Row],[MDS Census]]</f>
        <v>0.29236666666666666</v>
      </c>
      <c r="J37" s="4">
        <f>SUM(Nurse[[#This Row],[RN Hours (excl. Admin, DON)]],Nurse[[#This Row],[RN Admin Hours]],Nurse[[#This Row],[RN DON Hours]],Nurse[[#This Row],[LPN Hours (excl. Admin)]],Nurse[[#This Row],[LPN Admin Hours]],Nurse[[#This Row],[CNA Hours]],Nurse[[#This Row],[NA TR Hours]],Nurse[[#This Row],[Med Aide/Tech Hours]])</f>
        <v>281.22010869565219</v>
      </c>
      <c r="K37" s="4">
        <f>SUM(Nurse[[#This Row],[RN Hours (excl. Admin, DON)]],Nurse[[#This Row],[LPN Hours (excl. Admin)]],Nurse[[#This Row],[CNA Hours]],Nurse[[#This Row],[NA TR Hours]],Nurse[[#This Row],[Med Aide/Tech Hours]])</f>
        <v>242.60597826086956</v>
      </c>
      <c r="L37" s="4">
        <f>SUM(Nurse[[#This Row],[RN Hours (excl. Admin, DON)]],Nurse[[#This Row],[RN Admin Hours]],Nurse[[#This Row],[RN DON Hours]])</f>
        <v>54.209239130434781</v>
      </c>
      <c r="M37" s="4">
        <v>23.834239130434781</v>
      </c>
      <c r="N37" s="4">
        <v>25.505434782608695</v>
      </c>
      <c r="O37" s="4">
        <v>4.8695652173913047</v>
      </c>
      <c r="P37" s="4">
        <f>SUM(Nurse[[#This Row],[LPN Hours (excl. Admin)]],Nurse[[#This Row],[LPN Admin Hours]])</f>
        <v>73.910326086956516</v>
      </c>
      <c r="Q37" s="4">
        <v>65.671195652173907</v>
      </c>
      <c r="R37" s="4">
        <v>8.2391304347826093</v>
      </c>
      <c r="S37" s="4">
        <f>SUM(Nurse[[#This Row],[CNA Hours]],Nurse[[#This Row],[NA TR Hours]],Nurse[[#This Row],[Med Aide/Tech Hours]])</f>
        <v>153.10054347826087</v>
      </c>
      <c r="T37" s="4">
        <v>143.32880434782609</v>
      </c>
      <c r="U37" s="4">
        <v>9.7717391304347831</v>
      </c>
      <c r="V37" s="4">
        <v>0</v>
      </c>
      <c r="W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7" s="4">
        <v>0</v>
      </c>
      <c r="Y37" s="4">
        <v>0</v>
      </c>
      <c r="Z37" s="4">
        <v>0</v>
      </c>
      <c r="AA37" s="4">
        <v>0</v>
      </c>
      <c r="AB37" s="4">
        <v>0</v>
      </c>
      <c r="AC37" s="4">
        <v>0</v>
      </c>
      <c r="AD37" s="4">
        <v>0</v>
      </c>
      <c r="AE37" s="4">
        <v>0</v>
      </c>
      <c r="AF37" s="1">
        <v>505344</v>
      </c>
      <c r="AG37" s="1">
        <v>10</v>
      </c>
      <c r="AH37"/>
    </row>
    <row r="38" spans="1:34" x14ac:dyDescent="0.25">
      <c r="A38" t="s">
        <v>239</v>
      </c>
      <c r="B38" t="s">
        <v>146</v>
      </c>
      <c r="C38" t="s">
        <v>295</v>
      </c>
      <c r="D38" t="s">
        <v>254</v>
      </c>
      <c r="E38" s="4">
        <v>190.56521739130434</v>
      </c>
      <c r="F38" s="4">
        <f>Nurse[[#This Row],[Total Nurse Staff Hours]]/Nurse[[#This Row],[MDS Census]]</f>
        <v>5.6144621263974441</v>
      </c>
      <c r="G38" s="4">
        <f>Nurse[[#This Row],[Total Direct Care Staff Hours]]/Nurse[[#This Row],[MDS Census]]</f>
        <v>5.256858886607346</v>
      </c>
      <c r="H38" s="4">
        <f>Nurse[[#This Row],[Total RN Hours (w/ Admin, DON)]]/Nurse[[#This Row],[MDS Census]]</f>
        <v>0.66037816563997265</v>
      </c>
      <c r="I38" s="4">
        <f>Nurse[[#This Row],[RN Hours (excl. Admin, DON)]]/Nurse[[#This Row],[MDS Census]]</f>
        <v>0.53236938170203052</v>
      </c>
      <c r="J38" s="4">
        <f>SUM(Nurse[[#This Row],[RN Hours (excl. Admin, DON)]],Nurse[[#This Row],[RN Admin Hours]],Nurse[[#This Row],[RN DON Hours]],Nurse[[#This Row],[LPN Hours (excl. Admin)]],Nurse[[#This Row],[LPN Admin Hours]],Nurse[[#This Row],[CNA Hours]],Nurse[[#This Row],[NA TR Hours]],Nurse[[#This Row],[Med Aide/Tech Hours]])</f>
        <v>1069.9211956521738</v>
      </c>
      <c r="K38" s="4">
        <f>SUM(Nurse[[#This Row],[RN Hours (excl. Admin, DON)]],Nurse[[#This Row],[LPN Hours (excl. Admin)]],Nurse[[#This Row],[CNA Hours]],Nurse[[#This Row],[NA TR Hours]],Nurse[[#This Row],[Med Aide/Tech Hours]])</f>
        <v>1001.774456521739</v>
      </c>
      <c r="L38" s="4">
        <f>SUM(Nurse[[#This Row],[RN Hours (excl. Admin, DON)]],Nurse[[#This Row],[RN Admin Hours]],Nurse[[#This Row],[RN DON Hours]])</f>
        <v>125.84510869565217</v>
      </c>
      <c r="M38" s="4">
        <v>101.45108695652173</v>
      </c>
      <c r="N38" s="4">
        <v>19.926630434782609</v>
      </c>
      <c r="O38" s="4">
        <v>4.4673913043478262</v>
      </c>
      <c r="P38" s="4">
        <f>SUM(Nurse[[#This Row],[LPN Hours (excl. Admin)]],Nurse[[#This Row],[LPN Admin Hours]])</f>
        <v>227.52445652173913</v>
      </c>
      <c r="Q38" s="4">
        <v>183.77173913043478</v>
      </c>
      <c r="R38" s="4">
        <v>43.752717391304351</v>
      </c>
      <c r="S38" s="4">
        <f>SUM(Nurse[[#This Row],[CNA Hours]],Nurse[[#This Row],[NA TR Hours]],Nurse[[#This Row],[Med Aide/Tech Hours]])</f>
        <v>716.55163043478251</v>
      </c>
      <c r="T38" s="4">
        <v>523.8125</v>
      </c>
      <c r="U38" s="4">
        <v>132.38315217391303</v>
      </c>
      <c r="V38" s="4">
        <v>60.355978260869563</v>
      </c>
      <c r="W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8" s="4">
        <v>0</v>
      </c>
      <c r="Y38" s="4">
        <v>0</v>
      </c>
      <c r="Z38" s="4">
        <v>0</v>
      </c>
      <c r="AA38" s="4">
        <v>0</v>
      </c>
      <c r="AB38" s="4">
        <v>0</v>
      </c>
      <c r="AC38" s="4">
        <v>0</v>
      </c>
      <c r="AD38" s="4">
        <v>0</v>
      </c>
      <c r="AE38" s="4">
        <v>0</v>
      </c>
      <c r="AF38" s="1">
        <v>505442</v>
      </c>
      <c r="AG38" s="1">
        <v>10</v>
      </c>
      <c r="AH38"/>
    </row>
    <row r="39" spans="1:34" x14ac:dyDescent="0.25">
      <c r="A39" t="s">
        <v>239</v>
      </c>
      <c r="B39" t="s">
        <v>30</v>
      </c>
      <c r="C39" t="s">
        <v>310</v>
      </c>
      <c r="D39" t="s">
        <v>263</v>
      </c>
      <c r="E39" s="4">
        <v>83.934782608695656</v>
      </c>
      <c r="F39" s="4">
        <f>Nurse[[#This Row],[Total Nurse Staff Hours]]/Nurse[[#This Row],[MDS Census]]</f>
        <v>3.5735068635068634</v>
      </c>
      <c r="G39" s="4">
        <f>Nurse[[#This Row],[Total Direct Care Staff Hours]]/Nurse[[#This Row],[MDS Census]]</f>
        <v>3.4574630924630925</v>
      </c>
      <c r="H39" s="4">
        <f>Nurse[[#This Row],[Total RN Hours (w/ Admin, DON)]]/Nurse[[#This Row],[MDS Census]]</f>
        <v>0.68848355348355328</v>
      </c>
      <c r="I39" s="4">
        <f>Nurse[[#This Row],[RN Hours (excl. Admin, DON)]]/Nurse[[#This Row],[MDS Census]]</f>
        <v>0.57243978243978222</v>
      </c>
      <c r="J39" s="4">
        <f>SUM(Nurse[[#This Row],[RN Hours (excl. Admin, DON)]],Nurse[[#This Row],[RN Admin Hours]],Nurse[[#This Row],[RN DON Hours]],Nurse[[#This Row],[LPN Hours (excl. Admin)]],Nurse[[#This Row],[LPN Admin Hours]],Nurse[[#This Row],[CNA Hours]],Nurse[[#This Row],[NA TR Hours]],Nurse[[#This Row],[Med Aide/Tech Hours]])</f>
        <v>299.94152173913045</v>
      </c>
      <c r="K39" s="4">
        <f>SUM(Nurse[[#This Row],[RN Hours (excl. Admin, DON)]],Nurse[[#This Row],[LPN Hours (excl. Admin)]],Nurse[[#This Row],[CNA Hours]],Nurse[[#This Row],[NA TR Hours]],Nurse[[#This Row],[Med Aide/Tech Hours]])</f>
        <v>290.20141304347828</v>
      </c>
      <c r="L39" s="4">
        <f>SUM(Nurse[[#This Row],[RN Hours (excl. Admin, DON)]],Nurse[[#This Row],[RN Admin Hours]],Nurse[[#This Row],[RN DON Hours]])</f>
        <v>57.787717391304334</v>
      </c>
      <c r="M39" s="4">
        <v>48.047608695652158</v>
      </c>
      <c r="N39" s="4">
        <v>4.3488043478260892</v>
      </c>
      <c r="O39" s="4">
        <v>5.3913043478260869</v>
      </c>
      <c r="P39" s="4">
        <f>SUM(Nurse[[#This Row],[LPN Hours (excl. Admin)]],Nurse[[#This Row],[LPN Admin Hours]])</f>
        <v>24.287717391304344</v>
      </c>
      <c r="Q39" s="4">
        <v>24.287717391304344</v>
      </c>
      <c r="R39" s="4">
        <v>0</v>
      </c>
      <c r="S39" s="4">
        <f>SUM(Nurse[[#This Row],[CNA Hours]],Nurse[[#This Row],[NA TR Hours]],Nurse[[#This Row],[Med Aide/Tech Hours]])</f>
        <v>217.86608695652177</v>
      </c>
      <c r="T39" s="4">
        <v>152.17858695652174</v>
      </c>
      <c r="U39" s="4">
        <v>53.426086956521765</v>
      </c>
      <c r="V39" s="4">
        <v>12.261413043478258</v>
      </c>
      <c r="W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34.882065217391307</v>
      </c>
      <c r="X39" s="4">
        <v>0.13043478260869565</v>
      </c>
      <c r="Y39" s="4">
        <v>0</v>
      </c>
      <c r="Z39" s="4">
        <v>0</v>
      </c>
      <c r="AA39" s="4">
        <v>3.5217391304347827</v>
      </c>
      <c r="AB39" s="4">
        <v>0</v>
      </c>
      <c r="AC39" s="4">
        <v>31.229891304347827</v>
      </c>
      <c r="AD39" s="4">
        <v>0</v>
      </c>
      <c r="AE39" s="4">
        <v>0</v>
      </c>
      <c r="AF39" s="1">
        <v>505151</v>
      </c>
      <c r="AG39" s="1">
        <v>10</v>
      </c>
      <c r="AH39"/>
    </row>
    <row r="40" spans="1:34" x14ac:dyDescent="0.25">
      <c r="A40" t="s">
        <v>239</v>
      </c>
      <c r="B40" t="s">
        <v>100</v>
      </c>
      <c r="C40" t="s">
        <v>284</v>
      </c>
      <c r="D40" t="s">
        <v>257</v>
      </c>
      <c r="E40" s="4">
        <v>46.456521739130437</v>
      </c>
      <c r="F40" s="4">
        <f>Nurse[[#This Row],[Total Nurse Staff Hours]]/Nurse[[#This Row],[MDS Census]]</f>
        <v>4.4676672905942914</v>
      </c>
      <c r="G40" s="4">
        <f>Nurse[[#This Row],[Total Direct Care Staff Hours]]/Nurse[[#This Row],[MDS Census]]</f>
        <v>4.2125713617220404</v>
      </c>
      <c r="H40" s="4">
        <f>Nurse[[#This Row],[Total RN Hours (w/ Admin, DON)]]/Nurse[[#This Row],[MDS Census]]</f>
        <v>1.018214787084698</v>
      </c>
      <c r="I40" s="4">
        <f>Nurse[[#This Row],[RN Hours (excl. Admin, DON)]]/Nurse[[#This Row],[MDS Census]]</f>
        <v>0.82971455311183873</v>
      </c>
      <c r="J40" s="4">
        <f>SUM(Nurse[[#This Row],[RN Hours (excl. Admin, DON)]],Nurse[[#This Row],[RN Admin Hours]],Nurse[[#This Row],[RN DON Hours]],Nurse[[#This Row],[LPN Hours (excl. Admin)]],Nurse[[#This Row],[LPN Admin Hours]],Nurse[[#This Row],[CNA Hours]],Nurse[[#This Row],[NA TR Hours]],Nurse[[#This Row],[Med Aide/Tech Hours]])</f>
        <v>207.55228260869569</v>
      </c>
      <c r="K40" s="4">
        <f>SUM(Nurse[[#This Row],[RN Hours (excl. Admin, DON)]],Nurse[[#This Row],[LPN Hours (excl. Admin)]],Nurse[[#This Row],[CNA Hours]],Nurse[[#This Row],[NA TR Hours]],Nurse[[#This Row],[Med Aide/Tech Hours]])</f>
        <v>195.70141304347828</v>
      </c>
      <c r="L40" s="4">
        <f>SUM(Nurse[[#This Row],[RN Hours (excl. Admin, DON)]],Nurse[[#This Row],[RN Admin Hours]],Nurse[[#This Row],[RN DON Hours]])</f>
        <v>47.302717391304341</v>
      </c>
      <c r="M40" s="4">
        <v>38.545652173913034</v>
      </c>
      <c r="N40" s="4">
        <v>4.7777173913043489</v>
      </c>
      <c r="O40" s="4">
        <v>3.9793478260869564</v>
      </c>
      <c r="P40" s="4">
        <f>SUM(Nurse[[#This Row],[LPN Hours (excl. Admin)]],Nurse[[#This Row],[LPN Admin Hours]])</f>
        <v>14.628478260869565</v>
      </c>
      <c r="Q40" s="4">
        <v>11.534673913043479</v>
      </c>
      <c r="R40" s="4">
        <v>3.093804347826087</v>
      </c>
      <c r="S40" s="4">
        <f>SUM(Nurse[[#This Row],[CNA Hours]],Nurse[[#This Row],[NA TR Hours]],Nurse[[#This Row],[Med Aide/Tech Hours]])</f>
        <v>145.62108695652176</v>
      </c>
      <c r="T40" s="4">
        <v>106.22695652173915</v>
      </c>
      <c r="U40" s="4">
        <v>24.352826086956522</v>
      </c>
      <c r="V40" s="4">
        <v>15.041304347826088</v>
      </c>
      <c r="W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65.414891304347819</v>
      </c>
      <c r="X40" s="4">
        <v>6.4790217391304337</v>
      </c>
      <c r="Y40" s="4">
        <v>0</v>
      </c>
      <c r="Z40" s="4">
        <v>0</v>
      </c>
      <c r="AA40" s="4">
        <v>11.534673913043479</v>
      </c>
      <c r="AB40" s="4">
        <v>0</v>
      </c>
      <c r="AC40" s="4">
        <v>47.401195652173911</v>
      </c>
      <c r="AD40" s="4">
        <v>0</v>
      </c>
      <c r="AE40" s="4">
        <v>0</v>
      </c>
      <c r="AF40" s="1">
        <v>505346</v>
      </c>
      <c r="AG40" s="1">
        <v>10</v>
      </c>
      <c r="AH40"/>
    </row>
    <row r="41" spans="1:34" x14ac:dyDescent="0.25">
      <c r="A41" t="s">
        <v>239</v>
      </c>
      <c r="B41" t="s">
        <v>4</v>
      </c>
      <c r="C41" t="s">
        <v>346</v>
      </c>
      <c r="D41" t="s">
        <v>260</v>
      </c>
      <c r="E41" s="4">
        <v>92.119565217391298</v>
      </c>
      <c r="F41" s="4">
        <f>Nurse[[#This Row],[Total Nurse Staff Hours]]/Nurse[[#This Row],[MDS Census]]</f>
        <v>4.4270206489675523</v>
      </c>
      <c r="G41" s="4">
        <f>Nurse[[#This Row],[Total Direct Care Staff Hours]]/Nurse[[#This Row],[MDS Census]]</f>
        <v>4.1546017699115048</v>
      </c>
      <c r="H41" s="4">
        <f>Nurse[[#This Row],[Total RN Hours (w/ Admin, DON)]]/Nurse[[#This Row],[MDS Census]]</f>
        <v>0.90339233038348099</v>
      </c>
      <c r="I41" s="4">
        <f>Nurse[[#This Row],[RN Hours (excl. Admin, DON)]]/Nurse[[#This Row],[MDS Census]]</f>
        <v>0.72941002949852518</v>
      </c>
      <c r="J41" s="4">
        <f>SUM(Nurse[[#This Row],[RN Hours (excl. Admin, DON)]],Nurse[[#This Row],[RN Admin Hours]],Nurse[[#This Row],[RN DON Hours]],Nurse[[#This Row],[LPN Hours (excl. Admin)]],Nurse[[#This Row],[LPN Admin Hours]],Nurse[[#This Row],[CNA Hours]],Nurse[[#This Row],[NA TR Hours]],Nurse[[#This Row],[Med Aide/Tech Hours]])</f>
        <v>407.81521739130437</v>
      </c>
      <c r="K41" s="4">
        <f>SUM(Nurse[[#This Row],[RN Hours (excl. Admin, DON)]],Nurse[[#This Row],[LPN Hours (excl. Admin)]],Nurse[[#This Row],[CNA Hours]],Nurse[[#This Row],[NA TR Hours]],Nurse[[#This Row],[Med Aide/Tech Hours]])</f>
        <v>382.72010869565219</v>
      </c>
      <c r="L41" s="4">
        <f>SUM(Nurse[[#This Row],[RN Hours (excl. Admin, DON)]],Nurse[[#This Row],[RN Admin Hours]],Nurse[[#This Row],[RN DON Hours]])</f>
        <v>83.220108695652186</v>
      </c>
      <c r="M41" s="4">
        <v>67.192934782608702</v>
      </c>
      <c r="N41" s="4">
        <v>10.375</v>
      </c>
      <c r="O41" s="4">
        <v>5.6521739130434785</v>
      </c>
      <c r="P41" s="4">
        <f>SUM(Nurse[[#This Row],[LPN Hours (excl. Admin)]],Nurse[[#This Row],[LPN Admin Hours]])</f>
        <v>73.497282608695656</v>
      </c>
      <c r="Q41" s="4">
        <v>64.429347826086953</v>
      </c>
      <c r="R41" s="4">
        <v>9.0679347826086953</v>
      </c>
      <c r="S41" s="4">
        <f>SUM(Nurse[[#This Row],[CNA Hours]],Nurse[[#This Row],[NA TR Hours]],Nurse[[#This Row],[Med Aide/Tech Hours]])</f>
        <v>251.09782608695653</v>
      </c>
      <c r="T41" s="4">
        <v>251.09782608695653</v>
      </c>
      <c r="U41" s="4">
        <v>0</v>
      </c>
      <c r="V41" s="4">
        <v>0</v>
      </c>
      <c r="W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1" s="4">
        <v>0</v>
      </c>
      <c r="Y41" s="4">
        <v>0</v>
      </c>
      <c r="Z41" s="4">
        <v>0</v>
      </c>
      <c r="AA41" s="4">
        <v>0</v>
      </c>
      <c r="AB41" s="4">
        <v>0</v>
      </c>
      <c r="AC41" s="4">
        <v>0</v>
      </c>
      <c r="AD41" s="4">
        <v>0</v>
      </c>
      <c r="AE41" s="4">
        <v>0</v>
      </c>
      <c r="AF41" s="1">
        <v>505406</v>
      </c>
      <c r="AG41" s="1">
        <v>10</v>
      </c>
      <c r="AH41"/>
    </row>
    <row r="42" spans="1:34" x14ac:dyDescent="0.25">
      <c r="A42" t="s">
        <v>239</v>
      </c>
      <c r="B42" t="s">
        <v>72</v>
      </c>
      <c r="C42" t="s">
        <v>289</v>
      </c>
      <c r="D42" t="s">
        <v>269</v>
      </c>
      <c r="E42" s="4">
        <v>48.95774647887324</v>
      </c>
      <c r="F42" s="4">
        <f>Nurse[[#This Row],[Total Nurse Staff Hours]]/Nurse[[#This Row],[MDS Census]]</f>
        <v>3.8159148446490225</v>
      </c>
      <c r="G42" s="4">
        <f>Nurse[[#This Row],[Total Direct Care Staff Hours]]/Nurse[[#This Row],[MDS Census]]</f>
        <v>3.3452733026467203</v>
      </c>
      <c r="H42" s="4">
        <f>Nurse[[#This Row],[Total RN Hours (w/ Admin, DON)]]/Nurse[[#This Row],[MDS Census]]</f>
        <v>1.4566225546605296</v>
      </c>
      <c r="I42" s="4">
        <f>Nurse[[#This Row],[RN Hours (excl. Admin, DON)]]/Nurse[[#This Row],[MDS Census]]</f>
        <v>1.0576985040276181</v>
      </c>
      <c r="J42" s="4">
        <f>SUM(Nurse[[#This Row],[RN Hours (excl. Admin, DON)]],Nurse[[#This Row],[RN Admin Hours]],Nurse[[#This Row],[RN DON Hours]],Nurse[[#This Row],[LPN Hours (excl. Admin)]],Nurse[[#This Row],[LPN Admin Hours]],Nurse[[#This Row],[CNA Hours]],Nurse[[#This Row],[NA TR Hours]],Nurse[[#This Row],[Med Aide/Tech Hours]])</f>
        <v>186.8185915492958</v>
      </c>
      <c r="K42" s="4">
        <f>SUM(Nurse[[#This Row],[RN Hours (excl. Admin, DON)]],Nurse[[#This Row],[LPN Hours (excl. Admin)]],Nurse[[#This Row],[CNA Hours]],Nurse[[#This Row],[NA TR Hours]],Nurse[[#This Row],[Med Aide/Tech Hours]])</f>
        <v>163.77704225352113</v>
      </c>
      <c r="L42" s="4">
        <f>SUM(Nurse[[#This Row],[RN Hours (excl. Admin, DON)]],Nurse[[#This Row],[RN Admin Hours]],Nurse[[#This Row],[RN DON Hours]])</f>
        <v>71.312957746478887</v>
      </c>
      <c r="M42" s="4">
        <v>51.782535211267614</v>
      </c>
      <c r="N42" s="4">
        <v>17.995211267605637</v>
      </c>
      <c r="O42" s="4">
        <v>1.5352112676056338</v>
      </c>
      <c r="P42" s="4">
        <f>SUM(Nurse[[#This Row],[LPN Hours (excl. Admin)]],Nurse[[#This Row],[LPN Admin Hours]])</f>
        <v>18.75183098591549</v>
      </c>
      <c r="Q42" s="4">
        <v>15.240704225352108</v>
      </c>
      <c r="R42" s="4">
        <v>3.5111267605633802</v>
      </c>
      <c r="S42" s="4">
        <f>SUM(Nurse[[#This Row],[CNA Hours]],Nurse[[#This Row],[NA TR Hours]],Nurse[[#This Row],[Med Aide/Tech Hours]])</f>
        <v>96.753802816901413</v>
      </c>
      <c r="T42" s="4">
        <v>93.212112676056336</v>
      </c>
      <c r="U42" s="4">
        <v>3.5416901408450707</v>
      </c>
      <c r="V42" s="4">
        <v>0</v>
      </c>
      <c r="W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0.78859154929577446</v>
      </c>
      <c r="X42" s="4">
        <v>0.57028169014084495</v>
      </c>
      <c r="Y42" s="4">
        <v>0</v>
      </c>
      <c r="Z42" s="4">
        <v>0</v>
      </c>
      <c r="AA42" s="4">
        <v>0</v>
      </c>
      <c r="AB42" s="4">
        <v>0</v>
      </c>
      <c r="AC42" s="4">
        <v>0.21830985915492956</v>
      </c>
      <c r="AD42" s="4">
        <v>0</v>
      </c>
      <c r="AE42" s="4">
        <v>0</v>
      </c>
      <c r="AF42" s="1">
        <v>505283</v>
      </c>
      <c r="AG42" s="1">
        <v>10</v>
      </c>
      <c r="AH42"/>
    </row>
    <row r="43" spans="1:34" x14ac:dyDescent="0.25">
      <c r="A43" t="s">
        <v>239</v>
      </c>
      <c r="B43" t="s">
        <v>133</v>
      </c>
      <c r="C43" t="s">
        <v>340</v>
      </c>
      <c r="D43" t="s">
        <v>263</v>
      </c>
      <c r="E43" s="4">
        <v>46.565217391304351</v>
      </c>
      <c r="F43" s="4">
        <f>Nurse[[#This Row],[Total Nurse Staff Hours]]/Nurse[[#This Row],[MDS Census]]</f>
        <v>3.5876470588235292</v>
      </c>
      <c r="G43" s="4">
        <f>Nurse[[#This Row],[Total Direct Care Staff Hours]]/Nurse[[#This Row],[MDS Census]]</f>
        <v>3.4400466853408034</v>
      </c>
      <c r="H43" s="4">
        <f>Nurse[[#This Row],[Total RN Hours (w/ Admin, DON)]]/Nurse[[#This Row],[MDS Census]]</f>
        <v>1.264234360410831</v>
      </c>
      <c r="I43" s="4">
        <f>Nurse[[#This Row],[RN Hours (excl. Admin, DON)]]/Nurse[[#This Row],[MDS Census]]</f>
        <v>1.1246008403361345</v>
      </c>
      <c r="J43" s="4">
        <f>SUM(Nurse[[#This Row],[RN Hours (excl. Admin, DON)]],Nurse[[#This Row],[RN Admin Hours]],Nurse[[#This Row],[RN DON Hours]],Nurse[[#This Row],[LPN Hours (excl. Admin)]],Nurse[[#This Row],[LPN Admin Hours]],Nurse[[#This Row],[CNA Hours]],Nurse[[#This Row],[NA TR Hours]],Nurse[[#This Row],[Med Aide/Tech Hours]])</f>
        <v>167.05956521739131</v>
      </c>
      <c r="K43" s="4">
        <f>SUM(Nurse[[#This Row],[RN Hours (excl. Admin, DON)]],Nurse[[#This Row],[LPN Hours (excl. Admin)]],Nurse[[#This Row],[CNA Hours]],Nurse[[#This Row],[NA TR Hours]],Nurse[[#This Row],[Med Aide/Tech Hours]])</f>
        <v>160.18652173913046</v>
      </c>
      <c r="L43" s="4">
        <f>SUM(Nurse[[#This Row],[RN Hours (excl. Admin, DON)]],Nurse[[#This Row],[RN Admin Hours]],Nurse[[#This Row],[RN DON Hours]])</f>
        <v>58.869347826086965</v>
      </c>
      <c r="M43" s="4">
        <v>52.36728260869566</v>
      </c>
      <c r="N43" s="4">
        <v>1.773804347826087</v>
      </c>
      <c r="O43" s="4">
        <v>4.7282608695652177</v>
      </c>
      <c r="P43" s="4">
        <f>SUM(Nurse[[#This Row],[LPN Hours (excl. Admin)]],Nurse[[#This Row],[LPN Admin Hours]])</f>
        <v>9.9434782608695667</v>
      </c>
      <c r="Q43" s="4">
        <v>9.5725000000000016</v>
      </c>
      <c r="R43" s="4">
        <v>0.37097826086956526</v>
      </c>
      <c r="S43" s="4">
        <f>SUM(Nurse[[#This Row],[CNA Hours]],Nurse[[#This Row],[NA TR Hours]],Nurse[[#This Row],[Med Aide/Tech Hours]])</f>
        <v>98.24673913043479</v>
      </c>
      <c r="T43" s="4">
        <v>87.756195652173915</v>
      </c>
      <c r="U43" s="4">
        <v>10.49054347826087</v>
      </c>
      <c r="V43" s="4">
        <v>0</v>
      </c>
      <c r="W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1.6992391304347827</v>
      </c>
      <c r="X43" s="4">
        <v>0.125</v>
      </c>
      <c r="Y43" s="4">
        <v>0</v>
      </c>
      <c r="Z43" s="4">
        <v>0</v>
      </c>
      <c r="AA43" s="4">
        <v>0.33152173913043476</v>
      </c>
      <c r="AB43" s="4">
        <v>0</v>
      </c>
      <c r="AC43" s="4">
        <v>1.2427173913043479</v>
      </c>
      <c r="AD43" s="4">
        <v>0</v>
      </c>
      <c r="AE43" s="4">
        <v>0</v>
      </c>
      <c r="AF43" s="1">
        <v>505413</v>
      </c>
      <c r="AG43" s="1">
        <v>10</v>
      </c>
      <c r="AH43"/>
    </row>
    <row r="44" spans="1:34" x14ac:dyDescent="0.25">
      <c r="A44" t="s">
        <v>239</v>
      </c>
      <c r="B44" t="s">
        <v>87</v>
      </c>
      <c r="C44" t="s">
        <v>324</v>
      </c>
      <c r="D44" t="s">
        <v>248</v>
      </c>
      <c r="E44" s="4">
        <v>65.934782608695656</v>
      </c>
      <c r="F44" s="4">
        <f>Nurse[[#This Row],[Total Nurse Staff Hours]]/Nurse[[#This Row],[MDS Census]]</f>
        <v>3.5333597098582263</v>
      </c>
      <c r="G44" s="4">
        <f>Nurse[[#This Row],[Total Direct Care Staff Hours]]/Nurse[[#This Row],[MDS Census]]</f>
        <v>3.2803247609627433</v>
      </c>
      <c r="H44" s="4">
        <f>Nurse[[#This Row],[Total RN Hours (w/ Admin, DON)]]/Nurse[[#This Row],[MDS Census]]</f>
        <v>0.69214144411473777</v>
      </c>
      <c r="I44" s="4">
        <f>Nurse[[#This Row],[RN Hours (excl. Admin, DON)]]/Nurse[[#This Row],[MDS Census]]</f>
        <v>0.51955489614243311</v>
      </c>
      <c r="J44" s="4">
        <f>SUM(Nurse[[#This Row],[RN Hours (excl. Admin, DON)]],Nurse[[#This Row],[RN Admin Hours]],Nurse[[#This Row],[RN DON Hours]],Nurse[[#This Row],[LPN Hours (excl. Admin)]],Nurse[[#This Row],[LPN Admin Hours]],Nurse[[#This Row],[CNA Hours]],Nurse[[#This Row],[NA TR Hours]],Nurse[[#This Row],[Med Aide/Tech Hours]])</f>
        <v>232.97130434782611</v>
      </c>
      <c r="K44" s="4">
        <f>SUM(Nurse[[#This Row],[RN Hours (excl. Admin, DON)]],Nurse[[#This Row],[LPN Hours (excl. Admin)]],Nurse[[#This Row],[CNA Hours]],Nurse[[#This Row],[NA TR Hours]],Nurse[[#This Row],[Med Aide/Tech Hours]])</f>
        <v>216.28750000000002</v>
      </c>
      <c r="L44" s="4">
        <f>SUM(Nurse[[#This Row],[RN Hours (excl. Admin, DON)]],Nurse[[#This Row],[RN Admin Hours]],Nurse[[#This Row],[RN DON Hours]])</f>
        <v>45.63619565217391</v>
      </c>
      <c r="M44" s="4">
        <v>34.256739130434774</v>
      </c>
      <c r="N44" s="4">
        <v>5.944673913043478</v>
      </c>
      <c r="O44" s="4">
        <v>5.4347826086956523</v>
      </c>
      <c r="P44" s="4">
        <f>SUM(Nurse[[#This Row],[LPN Hours (excl. Admin)]],Nurse[[#This Row],[LPN Admin Hours]])</f>
        <v>42.585326086956528</v>
      </c>
      <c r="Q44" s="4">
        <v>37.280978260869574</v>
      </c>
      <c r="R44" s="4">
        <v>5.3043478260869561</v>
      </c>
      <c r="S44" s="4">
        <f>SUM(Nurse[[#This Row],[CNA Hours]],Nurse[[#This Row],[NA TR Hours]],Nurse[[#This Row],[Med Aide/Tech Hours]])</f>
        <v>144.74978260869568</v>
      </c>
      <c r="T44" s="4">
        <v>57.2663043478261</v>
      </c>
      <c r="U44" s="4">
        <v>87.483478260869575</v>
      </c>
      <c r="V44" s="4">
        <v>0</v>
      </c>
      <c r="W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4" s="4">
        <v>0</v>
      </c>
      <c r="Y44" s="4">
        <v>0</v>
      </c>
      <c r="Z44" s="4">
        <v>0</v>
      </c>
      <c r="AA44" s="4">
        <v>0</v>
      </c>
      <c r="AB44" s="4">
        <v>0</v>
      </c>
      <c r="AC44" s="4">
        <v>0</v>
      </c>
      <c r="AD44" s="4">
        <v>0</v>
      </c>
      <c r="AE44" s="4">
        <v>0</v>
      </c>
      <c r="AF44" s="1">
        <v>505320</v>
      </c>
      <c r="AG44" s="1">
        <v>10</v>
      </c>
      <c r="AH44"/>
    </row>
    <row r="45" spans="1:34" x14ac:dyDescent="0.25">
      <c r="A45" t="s">
        <v>239</v>
      </c>
      <c r="B45" t="s">
        <v>153</v>
      </c>
      <c r="C45" t="s">
        <v>295</v>
      </c>
      <c r="D45" t="s">
        <v>254</v>
      </c>
      <c r="E45" s="4">
        <v>63.597826086956523</v>
      </c>
      <c r="F45" s="4">
        <f>Nurse[[#This Row],[Total Nurse Staff Hours]]/Nurse[[#This Row],[MDS Census]]</f>
        <v>5.2268278926679193</v>
      </c>
      <c r="G45" s="4">
        <f>Nurse[[#This Row],[Total Direct Care Staff Hours]]/Nurse[[#This Row],[MDS Census]]</f>
        <v>5.0376739018971115</v>
      </c>
      <c r="H45" s="4">
        <f>Nurse[[#This Row],[Total RN Hours (w/ Admin, DON)]]/Nurse[[#This Row],[MDS Census]]</f>
        <v>0.94051615108528419</v>
      </c>
      <c r="I45" s="4">
        <f>Nurse[[#This Row],[RN Hours (excl. Admin, DON)]]/Nurse[[#This Row],[MDS Census]]</f>
        <v>0.75136216031447578</v>
      </c>
      <c r="J45" s="4">
        <f>SUM(Nurse[[#This Row],[RN Hours (excl. Admin, DON)]],Nurse[[#This Row],[RN Admin Hours]],Nurse[[#This Row],[RN DON Hours]],Nurse[[#This Row],[LPN Hours (excl. Admin)]],Nurse[[#This Row],[LPN Admin Hours]],Nurse[[#This Row],[CNA Hours]],Nurse[[#This Row],[NA TR Hours]],Nurse[[#This Row],[Med Aide/Tech Hours]])</f>
        <v>332.4148913043478</v>
      </c>
      <c r="K45" s="4">
        <f>SUM(Nurse[[#This Row],[RN Hours (excl. Admin, DON)]],Nurse[[#This Row],[LPN Hours (excl. Admin)]],Nurse[[#This Row],[CNA Hours]],Nurse[[#This Row],[NA TR Hours]],Nurse[[#This Row],[Med Aide/Tech Hours]])</f>
        <v>320.38510869565215</v>
      </c>
      <c r="L45" s="4">
        <f>SUM(Nurse[[#This Row],[RN Hours (excl. Admin, DON)]],Nurse[[#This Row],[RN Admin Hours]],Nurse[[#This Row],[RN DON Hours]])</f>
        <v>59.81478260869563</v>
      </c>
      <c r="M45" s="4">
        <v>47.784999999999975</v>
      </c>
      <c r="N45" s="4">
        <v>7.3605434782608716</v>
      </c>
      <c r="O45" s="4">
        <v>4.669239130434784</v>
      </c>
      <c r="P45" s="4">
        <f>SUM(Nurse[[#This Row],[LPN Hours (excl. Admin)]],Nurse[[#This Row],[LPN Admin Hours]])</f>
        <v>24.247173913043479</v>
      </c>
      <c r="Q45" s="4">
        <v>24.247173913043479</v>
      </c>
      <c r="R45" s="4">
        <v>0</v>
      </c>
      <c r="S45" s="4">
        <f>SUM(Nurse[[#This Row],[CNA Hours]],Nurse[[#This Row],[NA TR Hours]],Nurse[[#This Row],[Med Aide/Tech Hours]])</f>
        <v>248.35293478260871</v>
      </c>
      <c r="T45" s="4">
        <v>233.27173913043481</v>
      </c>
      <c r="U45" s="4">
        <v>15.081195652173916</v>
      </c>
      <c r="V45" s="4">
        <v>0</v>
      </c>
      <c r="W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5" s="4">
        <v>0</v>
      </c>
      <c r="Y45" s="4">
        <v>0</v>
      </c>
      <c r="Z45" s="4">
        <v>0</v>
      </c>
      <c r="AA45" s="4">
        <v>0</v>
      </c>
      <c r="AB45" s="4">
        <v>0</v>
      </c>
      <c r="AC45" s="4">
        <v>0</v>
      </c>
      <c r="AD45" s="4">
        <v>0</v>
      </c>
      <c r="AE45" s="4">
        <v>0</v>
      </c>
      <c r="AF45" s="1">
        <v>505470</v>
      </c>
      <c r="AG45" s="1">
        <v>10</v>
      </c>
      <c r="AH45"/>
    </row>
    <row r="46" spans="1:34" x14ac:dyDescent="0.25">
      <c r="A46" t="s">
        <v>239</v>
      </c>
      <c r="B46" t="s">
        <v>157</v>
      </c>
      <c r="C46" t="s">
        <v>292</v>
      </c>
      <c r="D46" t="s">
        <v>254</v>
      </c>
      <c r="E46" s="4">
        <v>42.054347826086953</v>
      </c>
      <c r="F46" s="4">
        <f>Nurse[[#This Row],[Total Nurse Staff Hours]]/Nurse[[#This Row],[MDS Census]]</f>
        <v>4.8637425691393119</v>
      </c>
      <c r="G46" s="4">
        <f>Nurse[[#This Row],[Total Direct Care Staff Hours]]/Nurse[[#This Row],[MDS Census]]</f>
        <v>4.4850917549754445</v>
      </c>
      <c r="H46" s="4">
        <f>Nurse[[#This Row],[Total RN Hours (w/ Admin, DON)]]/Nurse[[#This Row],[MDS Census]]</f>
        <v>1.0652830188679245</v>
      </c>
      <c r="I46" s="4">
        <f>Nurse[[#This Row],[RN Hours (excl. Admin, DON)]]/Nurse[[#This Row],[MDS Census]]</f>
        <v>0.68663220470405795</v>
      </c>
      <c r="J46" s="4">
        <f>SUM(Nurse[[#This Row],[RN Hours (excl. Admin, DON)]],Nurse[[#This Row],[RN Admin Hours]],Nurse[[#This Row],[RN DON Hours]],Nurse[[#This Row],[LPN Hours (excl. Admin)]],Nurse[[#This Row],[LPN Admin Hours]],Nurse[[#This Row],[CNA Hours]],Nurse[[#This Row],[NA TR Hours]],Nurse[[#This Row],[Med Aide/Tech Hours]])</f>
        <v>204.54152173913039</v>
      </c>
      <c r="K46" s="4">
        <f>SUM(Nurse[[#This Row],[RN Hours (excl. Admin, DON)]],Nurse[[#This Row],[LPN Hours (excl. Admin)]],Nurse[[#This Row],[CNA Hours]],Nurse[[#This Row],[NA TR Hours]],Nurse[[#This Row],[Med Aide/Tech Hours]])</f>
        <v>188.61760869565211</v>
      </c>
      <c r="L46" s="4">
        <f>SUM(Nurse[[#This Row],[RN Hours (excl. Admin, DON)]],Nurse[[#This Row],[RN Admin Hours]],Nurse[[#This Row],[RN DON Hours]])</f>
        <v>44.799782608695651</v>
      </c>
      <c r="M46" s="4">
        <v>28.875869565217389</v>
      </c>
      <c r="N46" s="4">
        <v>10.619565217391305</v>
      </c>
      <c r="O46" s="4">
        <v>5.3043478260869561</v>
      </c>
      <c r="P46" s="4">
        <f>SUM(Nurse[[#This Row],[LPN Hours (excl. Admin)]],Nurse[[#This Row],[LPN Admin Hours]])</f>
        <v>29.074456521739148</v>
      </c>
      <c r="Q46" s="4">
        <v>29.074456521739148</v>
      </c>
      <c r="R46" s="4">
        <v>0</v>
      </c>
      <c r="S46" s="4">
        <f>SUM(Nurse[[#This Row],[CNA Hours]],Nurse[[#This Row],[NA TR Hours]],Nurse[[#This Row],[Med Aide/Tech Hours]])</f>
        <v>130.66728260869559</v>
      </c>
      <c r="T46" s="4">
        <v>130.66728260869559</v>
      </c>
      <c r="U46" s="4">
        <v>0</v>
      </c>
      <c r="V46" s="4">
        <v>0</v>
      </c>
      <c r="W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17.286956521739132</v>
      </c>
      <c r="X46" s="4">
        <v>3.6014130434782605</v>
      </c>
      <c r="Y46" s="4">
        <v>0</v>
      </c>
      <c r="Z46" s="4">
        <v>0</v>
      </c>
      <c r="AA46" s="4">
        <v>1.2717391304347827</v>
      </c>
      <c r="AB46" s="4">
        <v>0</v>
      </c>
      <c r="AC46" s="4">
        <v>12.413804347826089</v>
      </c>
      <c r="AD46" s="4">
        <v>0</v>
      </c>
      <c r="AE46" s="4">
        <v>0</v>
      </c>
      <c r="AF46" s="1">
        <v>505478</v>
      </c>
      <c r="AG46" s="1">
        <v>10</v>
      </c>
      <c r="AH46"/>
    </row>
    <row r="47" spans="1:34" x14ac:dyDescent="0.25">
      <c r="A47" t="s">
        <v>239</v>
      </c>
      <c r="B47" t="s">
        <v>166</v>
      </c>
      <c r="C47" t="s">
        <v>348</v>
      </c>
      <c r="D47" t="s">
        <v>253</v>
      </c>
      <c r="E47" s="4">
        <v>62.456521739130437</v>
      </c>
      <c r="F47" s="4">
        <f>Nurse[[#This Row],[Total Nurse Staff Hours]]/Nurse[[#This Row],[MDS Census]]</f>
        <v>3.9511486251305246</v>
      </c>
      <c r="G47" s="4">
        <f>Nurse[[#This Row],[Total Direct Care Staff Hours]]/Nurse[[#This Row],[MDS Census]]</f>
        <v>3.5594848590323696</v>
      </c>
      <c r="H47" s="4">
        <f>Nurse[[#This Row],[Total RN Hours (w/ Admin, DON)]]/Nurse[[#This Row],[MDS Census]]</f>
        <v>0.40705186216498418</v>
      </c>
      <c r="I47" s="4">
        <f>Nurse[[#This Row],[RN Hours (excl. Admin, DON)]]/Nurse[[#This Row],[MDS Census]]</f>
        <v>0.26462756700313245</v>
      </c>
      <c r="J47" s="4">
        <f>SUM(Nurse[[#This Row],[RN Hours (excl. Admin, DON)]],Nurse[[#This Row],[RN Admin Hours]],Nurse[[#This Row],[RN DON Hours]],Nurse[[#This Row],[LPN Hours (excl. Admin)]],Nurse[[#This Row],[LPN Admin Hours]],Nurse[[#This Row],[CNA Hours]],Nurse[[#This Row],[NA TR Hours]],Nurse[[#This Row],[Med Aide/Tech Hours]])</f>
        <v>246.77499999999995</v>
      </c>
      <c r="K47" s="4">
        <f>SUM(Nurse[[#This Row],[RN Hours (excl. Admin, DON)]],Nurse[[#This Row],[LPN Hours (excl. Admin)]],Nurse[[#This Row],[CNA Hours]],Nurse[[#This Row],[NA TR Hours]],Nurse[[#This Row],[Med Aide/Tech Hours]])</f>
        <v>222.31304347826082</v>
      </c>
      <c r="L47" s="4">
        <f>SUM(Nurse[[#This Row],[RN Hours (excl. Admin, DON)]],Nurse[[#This Row],[RN Admin Hours]],Nurse[[#This Row],[RN DON Hours]])</f>
        <v>25.423043478260862</v>
      </c>
      <c r="M47" s="4">
        <v>16.527717391304339</v>
      </c>
      <c r="N47" s="4">
        <v>5.7648913043478265</v>
      </c>
      <c r="O47" s="4">
        <v>3.1304347826086958</v>
      </c>
      <c r="P47" s="4">
        <f>SUM(Nurse[[#This Row],[LPN Hours (excl. Admin)]],Nurse[[#This Row],[LPN Admin Hours]])</f>
        <v>99.525652173913016</v>
      </c>
      <c r="Q47" s="4">
        <v>83.959021739130407</v>
      </c>
      <c r="R47" s="4">
        <v>15.566630434782605</v>
      </c>
      <c r="S47" s="4">
        <f>SUM(Nurse[[#This Row],[CNA Hours]],Nurse[[#This Row],[NA TR Hours]],Nurse[[#This Row],[Med Aide/Tech Hours]])</f>
        <v>121.82630434782608</v>
      </c>
      <c r="T47" s="4">
        <v>104.31706521739129</v>
      </c>
      <c r="U47" s="4">
        <v>17.509239130434793</v>
      </c>
      <c r="V47" s="4">
        <v>0</v>
      </c>
      <c r="W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26.330543478260864</v>
      </c>
      <c r="X47" s="4">
        <v>0.21195652173913043</v>
      </c>
      <c r="Y47" s="4">
        <v>0</v>
      </c>
      <c r="Z47" s="4">
        <v>0</v>
      </c>
      <c r="AA47" s="4">
        <v>4.7564130434782612</v>
      </c>
      <c r="AB47" s="4">
        <v>0</v>
      </c>
      <c r="AC47" s="4">
        <v>21.362173913043474</v>
      </c>
      <c r="AD47" s="4">
        <v>0</v>
      </c>
      <c r="AE47" s="4">
        <v>0</v>
      </c>
      <c r="AF47" s="1">
        <v>505499</v>
      </c>
      <c r="AG47" s="1">
        <v>10</v>
      </c>
      <c r="AH47"/>
    </row>
    <row r="48" spans="1:34" x14ac:dyDescent="0.25">
      <c r="A48" t="s">
        <v>239</v>
      </c>
      <c r="B48" t="s">
        <v>169</v>
      </c>
      <c r="C48" t="s">
        <v>355</v>
      </c>
      <c r="D48" t="s">
        <v>254</v>
      </c>
      <c r="E48" s="4">
        <v>33.760869565217391</v>
      </c>
      <c r="F48" s="4">
        <f>Nurse[[#This Row],[Total Nurse Staff Hours]]/Nurse[[#This Row],[MDS Census]]</f>
        <v>4.5064520283322613</v>
      </c>
      <c r="G48" s="4">
        <f>Nurse[[#This Row],[Total Direct Care Staff Hours]]/Nurse[[#This Row],[MDS Census]]</f>
        <v>4.3168190598840965</v>
      </c>
      <c r="H48" s="4">
        <f>Nurse[[#This Row],[Total RN Hours (w/ Admin, DON)]]/Nurse[[#This Row],[MDS Census]]</f>
        <v>1.3919864777849325</v>
      </c>
      <c r="I48" s="4">
        <f>Nurse[[#This Row],[RN Hours (excl. Admin, DON)]]/Nurse[[#This Row],[MDS Census]]</f>
        <v>1.2023535093367674</v>
      </c>
      <c r="J48" s="4">
        <f>SUM(Nurse[[#This Row],[RN Hours (excl. Admin, DON)]],Nurse[[#This Row],[RN Admin Hours]],Nurse[[#This Row],[RN DON Hours]],Nurse[[#This Row],[LPN Hours (excl. Admin)]],Nurse[[#This Row],[LPN Admin Hours]],Nurse[[#This Row],[CNA Hours]],Nurse[[#This Row],[NA TR Hours]],Nurse[[#This Row],[Med Aide/Tech Hours]])</f>
        <v>152.14173913043481</v>
      </c>
      <c r="K48" s="4">
        <f>SUM(Nurse[[#This Row],[RN Hours (excl. Admin, DON)]],Nurse[[#This Row],[LPN Hours (excl. Admin)]],Nurse[[#This Row],[CNA Hours]],Nurse[[#This Row],[NA TR Hours]],Nurse[[#This Row],[Med Aide/Tech Hours]])</f>
        <v>145.73956521739134</v>
      </c>
      <c r="L48" s="4">
        <f>SUM(Nurse[[#This Row],[RN Hours (excl. Admin, DON)]],Nurse[[#This Row],[RN Admin Hours]],Nurse[[#This Row],[RN DON Hours]])</f>
        <v>46.994673913043478</v>
      </c>
      <c r="M48" s="4">
        <v>40.592499999999994</v>
      </c>
      <c r="N48" s="4">
        <v>2.3152173913043477</v>
      </c>
      <c r="O48" s="4">
        <v>4.0869565217391308</v>
      </c>
      <c r="P48" s="4">
        <f>SUM(Nurse[[#This Row],[LPN Hours (excl. Admin)]],Nurse[[#This Row],[LPN Admin Hours]])</f>
        <v>5.9140217391304351</v>
      </c>
      <c r="Q48" s="4">
        <v>5.9140217391304351</v>
      </c>
      <c r="R48" s="4">
        <v>0</v>
      </c>
      <c r="S48" s="4">
        <f>SUM(Nurse[[#This Row],[CNA Hours]],Nurse[[#This Row],[NA TR Hours]],Nurse[[#This Row],[Med Aide/Tech Hours]])</f>
        <v>99.23304347826091</v>
      </c>
      <c r="T48" s="4">
        <v>99.23304347826091</v>
      </c>
      <c r="U48" s="4">
        <v>0</v>
      </c>
      <c r="V48" s="4">
        <v>0</v>
      </c>
      <c r="W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3.4163043478260873</v>
      </c>
      <c r="X48" s="4">
        <v>2.2913043478260873</v>
      </c>
      <c r="Y48" s="4">
        <v>0</v>
      </c>
      <c r="Z48" s="4">
        <v>0</v>
      </c>
      <c r="AA48" s="4">
        <v>0</v>
      </c>
      <c r="AB48" s="4">
        <v>0</v>
      </c>
      <c r="AC48" s="4">
        <v>1.125</v>
      </c>
      <c r="AD48" s="4">
        <v>0</v>
      </c>
      <c r="AE48" s="4">
        <v>0</v>
      </c>
      <c r="AF48" s="1">
        <v>505504</v>
      </c>
      <c r="AG48" s="1">
        <v>10</v>
      </c>
      <c r="AH48"/>
    </row>
    <row r="49" spans="1:34" x14ac:dyDescent="0.25">
      <c r="A49" t="s">
        <v>239</v>
      </c>
      <c r="B49" t="s">
        <v>18</v>
      </c>
      <c r="C49" t="s">
        <v>296</v>
      </c>
      <c r="D49" t="s">
        <v>255</v>
      </c>
      <c r="E49" s="4">
        <v>61.163043478260867</v>
      </c>
      <c r="F49" s="4">
        <f>Nurse[[#This Row],[Total Nurse Staff Hours]]/Nurse[[#This Row],[MDS Census]]</f>
        <v>3.4074995557135241</v>
      </c>
      <c r="G49" s="4">
        <f>Nurse[[#This Row],[Total Direct Care Staff Hours]]/Nurse[[#This Row],[MDS Census]]</f>
        <v>3.2969166518571176</v>
      </c>
      <c r="H49" s="4">
        <f>Nurse[[#This Row],[Total RN Hours (w/ Admin, DON)]]/Nurse[[#This Row],[MDS Census]]</f>
        <v>0.7069930691309757</v>
      </c>
      <c r="I49" s="4">
        <f>Nurse[[#This Row],[RN Hours (excl. Admin, DON)]]/Nurse[[#This Row],[MDS Census]]</f>
        <v>0.59641016527456914</v>
      </c>
      <c r="J49" s="4">
        <f>SUM(Nurse[[#This Row],[RN Hours (excl. Admin, DON)]],Nurse[[#This Row],[RN Admin Hours]],Nurse[[#This Row],[RN DON Hours]],Nurse[[#This Row],[LPN Hours (excl. Admin)]],Nurse[[#This Row],[LPN Admin Hours]],Nurse[[#This Row],[CNA Hours]],Nurse[[#This Row],[NA TR Hours]],Nurse[[#This Row],[Med Aide/Tech Hours]])</f>
        <v>208.41304347826087</v>
      </c>
      <c r="K49" s="4">
        <f>SUM(Nurse[[#This Row],[RN Hours (excl. Admin, DON)]],Nurse[[#This Row],[LPN Hours (excl. Admin)]],Nurse[[#This Row],[CNA Hours]],Nurse[[#This Row],[NA TR Hours]],Nurse[[#This Row],[Med Aide/Tech Hours]])</f>
        <v>201.64945652173913</v>
      </c>
      <c r="L49" s="4">
        <f>SUM(Nurse[[#This Row],[RN Hours (excl. Admin, DON)]],Nurse[[#This Row],[RN Admin Hours]],Nurse[[#This Row],[RN DON Hours]])</f>
        <v>43.241847826086961</v>
      </c>
      <c r="M49" s="4">
        <v>36.478260869565219</v>
      </c>
      <c r="N49" s="4">
        <v>4.5923913043478262</v>
      </c>
      <c r="O49" s="4">
        <v>2.1711956521739131</v>
      </c>
      <c r="P49" s="4">
        <f>SUM(Nurse[[#This Row],[LPN Hours (excl. Admin)]],Nurse[[#This Row],[LPN Admin Hours]])</f>
        <v>41.679347826086953</v>
      </c>
      <c r="Q49" s="4">
        <v>41.679347826086953</v>
      </c>
      <c r="R49" s="4">
        <v>0</v>
      </c>
      <c r="S49" s="4">
        <f>SUM(Nurse[[#This Row],[CNA Hours]],Nurse[[#This Row],[NA TR Hours]],Nurse[[#This Row],[Med Aide/Tech Hours]])</f>
        <v>123.49184782608695</v>
      </c>
      <c r="T49" s="4">
        <v>123.49184782608695</v>
      </c>
      <c r="U49" s="4">
        <v>0</v>
      </c>
      <c r="V49" s="4">
        <v>0</v>
      </c>
      <c r="W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9" s="4">
        <v>0</v>
      </c>
      <c r="Y49" s="4">
        <v>0</v>
      </c>
      <c r="Z49" s="4">
        <v>0</v>
      </c>
      <c r="AA49" s="4">
        <v>0</v>
      </c>
      <c r="AB49" s="4">
        <v>0</v>
      </c>
      <c r="AC49" s="4">
        <v>0</v>
      </c>
      <c r="AD49" s="4">
        <v>0</v>
      </c>
      <c r="AE49" s="4">
        <v>0</v>
      </c>
      <c r="AF49" s="1">
        <v>505085</v>
      </c>
      <c r="AG49" s="1">
        <v>10</v>
      </c>
      <c r="AH49"/>
    </row>
    <row r="50" spans="1:34" x14ac:dyDescent="0.25">
      <c r="A50" t="s">
        <v>239</v>
      </c>
      <c r="B50" t="s">
        <v>35</v>
      </c>
      <c r="C50" t="s">
        <v>311</v>
      </c>
      <c r="D50" t="s">
        <v>262</v>
      </c>
      <c r="E50" s="4">
        <v>75.130434782608702</v>
      </c>
      <c r="F50" s="4">
        <f>Nurse[[#This Row],[Total Nurse Staff Hours]]/Nurse[[#This Row],[MDS Census]]</f>
        <v>2.8761892361111108</v>
      </c>
      <c r="G50" s="4">
        <f>Nurse[[#This Row],[Total Direct Care Staff Hours]]/Nurse[[#This Row],[MDS Census]]</f>
        <v>2.6282537615740735</v>
      </c>
      <c r="H50" s="4">
        <f>Nurse[[#This Row],[Total RN Hours (w/ Admin, DON)]]/Nurse[[#This Row],[MDS Census]]</f>
        <v>0.59347511574074074</v>
      </c>
      <c r="I50" s="4">
        <f>Nurse[[#This Row],[RN Hours (excl. Admin, DON)]]/Nurse[[#This Row],[MDS Census]]</f>
        <v>0.34998842592592594</v>
      </c>
      <c r="J50" s="4">
        <f>SUM(Nurse[[#This Row],[RN Hours (excl. Admin, DON)]],Nurse[[#This Row],[RN Admin Hours]],Nurse[[#This Row],[RN DON Hours]],Nurse[[#This Row],[LPN Hours (excl. Admin)]],Nurse[[#This Row],[LPN Admin Hours]],Nurse[[#This Row],[CNA Hours]],Nurse[[#This Row],[NA TR Hours]],Nurse[[#This Row],[Med Aide/Tech Hours]])</f>
        <v>216.08934782608694</v>
      </c>
      <c r="K50" s="4">
        <f>SUM(Nurse[[#This Row],[RN Hours (excl. Admin, DON)]],Nurse[[#This Row],[LPN Hours (excl. Admin)]],Nurse[[#This Row],[CNA Hours]],Nurse[[#This Row],[NA TR Hours]],Nurse[[#This Row],[Med Aide/Tech Hours]])</f>
        <v>197.46184782608694</v>
      </c>
      <c r="L50" s="4">
        <f>SUM(Nurse[[#This Row],[RN Hours (excl. Admin, DON)]],Nurse[[#This Row],[RN Admin Hours]],Nurse[[#This Row],[RN DON Hours]])</f>
        <v>44.588043478260872</v>
      </c>
      <c r="M50" s="4">
        <v>26.294782608695655</v>
      </c>
      <c r="N50" s="4">
        <v>13.808260869565219</v>
      </c>
      <c r="O50" s="4">
        <v>4.4850000000000003</v>
      </c>
      <c r="P50" s="4">
        <f>SUM(Nurse[[#This Row],[LPN Hours (excl. Admin)]],Nurse[[#This Row],[LPN Admin Hours]])</f>
        <v>34.076739130434788</v>
      </c>
      <c r="Q50" s="4">
        <v>33.742500000000007</v>
      </c>
      <c r="R50" s="4">
        <v>0.33423913043478259</v>
      </c>
      <c r="S50" s="4">
        <f>SUM(Nurse[[#This Row],[CNA Hours]],Nurse[[#This Row],[NA TR Hours]],Nurse[[#This Row],[Med Aide/Tech Hours]])</f>
        <v>137.42456521739129</v>
      </c>
      <c r="T50" s="4">
        <v>126.0157608695652</v>
      </c>
      <c r="U50" s="4">
        <v>11.347934782608693</v>
      </c>
      <c r="V50" s="4">
        <v>6.08695652173913E-2</v>
      </c>
      <c r="W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43.884565217391312</v>
      </c>
      <c r="X50" s="4">
        <v>2.8641304347826089</v>
      </c>
      <c r="Y50" s="4">
        <v>0.20652173913043478</v>
      </c>
      <c r="Z50" s="4">
        <v>0</v>
      </c>
      <c r="AA50" s="4">
        <v>10.915108695652174</v>
      </c>
      <c r="AB50" s="4">
        <v>0.33423913043478259</v>
      </c>
      <c r="AC50" s="4">
        <v>27.437934782608696</v>
      </c>
      <c r="AD50" s="4">
        <v>2.1266304347826086</v>
      </c>
      <c r="AE50" s="4">
        <v>0</v>
      </c>
      <c r="AF50" s="1">
        <v>505185</v>
      </c>
      <c r="AG50" s="1">
        <v>10</v>
      </c>
      <c r="AH50"/>
    </row>
    <row r="51" spans="1:34" x14ac:dyDescent="0.25">
      <c r="A51" t="s">
        <v>239</v>
      </c>
      <c r="B51" t="s">
        <v>98</v>
      </c>
      <c r="C51" t="s">
        <v>314</v>
      </c>
      <c r="D51" t="s">
        <v>247</v>
      </c>
      <c r="E51" s="4">
        <v>54.467391304347828</v>
      </c>
      <c r="F51" s="4">
        <f>Nurse[[#This Row],[Total Nurse Staff Hours]]/Nurse[[#This Row],[MDS Census]]</f>
        <v>4.0270724406306124</v>
      </c>
      <c r="G51" s="4">
        <f>Nurse[[#This Row],[Total Direct Care Staff Hours]]/Nurse[[#This Row],[MDS Census]]</f>
        <v>3.8512113350628607</v>
      </c>
      <c r="H51" s="4">
        <f>Nurse[[#This Row],[Total RN Hours (w/ Admin, DON)]]/Nurse[[#This Row],[MDS Census]]</f>
        <v>0.77397126322091414</v>
      </c>
      <c r="I51" s="4">
        <f>Nurse[[#This Row],[RN Hours (excl. Admin, DON)]]/Nurse[[#This Row],[MDS Census]]</f>
        <v>0.59811015765316311</v>
      </c>
      <c r="J51" s="4">
        <f>SUM(Nurse[[#This Row],[RN Hours (excl. Admin, DON)]],Nurse[[#This Row],[RN Admin Hours]],Nurse[[#This Row],[RN DON Hours]],Nurse[[#This Row],[LPN Hours (excl. Admin)]],Nurse[[#This Row],[LPN Admin Hours]],Nurse[[#This Row],[CNA Hours]],Nurse[[#This Row],[NA TR Hours]],Nurse[[#This Row],[Med Aide/Tech Hours]])</f>
        <v>219.34413043478258</v>
      </c>
      <c r="K51" s="4">
        <f>SUM(Nurse[[#This Row],[RN Hours (excl. Admin, DON)]],Nurse[[#This Row],[LPN Hours (excl. Admin)]],Nurse[[#This Row],[CNA Hours]],Nurse[[#This Row],[NA TR Hours]],Nurse[[#This Row],[Med Aide/Tech Hours]])</f>
        <v>209.76543478260865</v>
      </c>
      <c r="L51" s="4">
        <f>SUM(Nurse[[#This Row],[RN Hours (excl. Admin, DON)]],Nurse[[#This Row],[RN Admin Hours]],Nurse[[#This Row],[RN DON Hours]])</f>
        <v>42.156195652173921</v>
      </c>
      <c r="M51" s="4">
        <v>32.577500000000008</v>
      </c>
      <c r="N51" s="4">
        <v>4.279782608695653</v>
      </c>
      <c r="O51" s="4">
        <v>5.2989130434782608</v>
      </c>
      <c r="P51" s="4">
        <f>SUM(Nurse[[#This Row],[LPN Hours (excl. Admin)]],Nurse[[#This Row],[LPN Admin Hours]])</f>
        <v>35.213695652173918</v>
      </c>
      <c r="Q51" s="4">
        <v>35.213695652173918</v>
      </c>
      <c r="R51" s="4">
        <v>0</v>
      </c>
      <c r="S51" s="4">
        <f>SUM(Nurse[[#This Row],[CNA Hours]],Nurse[[#This Row],[NA TR Hours]],Nurse[[#This Row],[Med Aide/Tech Hours]])</f>
        <v>141.97423913043474</v>
      </c>
      <c r="T51" s="4">
        <v>133.54608695652169</v>
      </c>
      <c r="U51" s="4">
        <v>8.4281521739130429</v>
      </c>
      <c r="V51" s="4">
        <v>0</v>
      </c>
      <c r="W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4.4630434782608699</v>
      </c>
      <c r="X51" s="4">
        <v>0.66304347826086951</v>
      </c>
      <c r="Y51" s="4">
        <v>0</v>
      </c>
      <c r="Z51" s="4">
        <v>0</v>
      </c>
      <c r="AA51" s="4">
        <v>2.3706521739130433</v>
      </c>
      <c r="AB51" s="4">
        <v>0</v>
      </c>
      <c r="AC51" s="4">
        <v>1.4293478260869565</v>
      </c>
      <c r="AD51" s="4">
        <v>0</v>
      </c>
      <c r="AE51" s="4">
        <v>0</v>
      </c>
      <c r="AF51" s="1">
        <v>505341</v>
      </c>
      <c r="AG51" s="1">
        <v>10</v>
      </c>
      <c r="AH51"/>
    </row>
    <row r="52" spans="1:34" x14ac:dyDescent="0.25">
      <c r="A52" t="s">
        <v>239</v>
      </c>
      <c r="B52" t="s">
        <v>142</v>
      </c>
      <c r="C52" t="s">
        <v>304</v>
      </c>
      <c r="D52" t="s">
        <v>253</v>
      </c>
      <c r="E52" s="4">
        <v>111.73913043478261</v>
      </c>
      <c r="F52" s="4">
        <f>Nurse[[#This Row],[Total Nurse Staff Hours]]/Nurse[[#This Row],[MDS Census]]</f>
        <v>4.0147733463035031</v>
      </c>
      <c r="G52" s="4">
        <f>Nurse[[#This Row],[Total Direct Care Staff Hours]]/Nurse[[#This Row],[MDS Census]]</f>
        <v>3.8792675097276272</v>
      </c>
      <c r="H52" s="4">
        <f>Nurse[[#This Row],[Total RN Hours (w/ Admin, DON)]]/Nurse[[#This Row],[MDS Census]]</f>
        <v>0.45778210116731516</v>
      </c>
      <c r="I52" s="4">
        <f>Nurse[[#This Row],[RN Hours (excl. Admin, DON)]]/Nurse[[#This Row],[MDS Census]]</f>
        <v>0.41264591439688719</v>
      </c>
      <c r="J52" s="4">
        <f>SUM(Nurse[[#This Row],[RN Hours (excl. Admin, DON)]],Nurse[[#This Row],[RN Admin Hours]],Nurse[[#This Row],[RN DON Hours]],Nurse[[#This Row],[LPN Hours (excl. Admin)]],Nurse[[#This Row],[LPN Admin Hours]],Nurse[[#This Row],[CNA Hours]],Nurse[[#This Row],[NA TR Hours]],Nurse[[#This Row],[Med Aide/Tech Hours]])</f>
        <v>448.60728260869575</v>
      </c>
      <c r="K52" s="4">
        <f>SUM(Nurse[[#This Row],[RN Hours (excl. Admin, DON)]],Nurse[[#This Row],[LPN Hours (excl. Admin)]],Nurse[[#This Row],[CNA Hours]],Nurse[[#This Row],[NA TR Hours]],Nurse[[#This Row],[Med Aide/Tech Hours]])</f>
        <v>433.46597826086963</v>
      </c>
      <c r="L52" s="4">
        <f>SUM(Nurse[[#This Row],[RN Hours (excl. Admin, DON)]],Nurse[[#This Row],[RN Admin Hours]],Nurse[[#This Row],[RN DON Hours]])</f>
        <v>51.152173913043477</v>
      </c>
      <c r="M52" s="4">
        <v>46.108695652173914</v>
      </c>
      <c r="N52" s="4">
        <v>0</v>
      </c>
      <c r="O52" s="4">
        <v>5.0434782608695654</v>
      </c>
      <c r="P52" s="4">
        <f>SUM(Nurse[[#This Row],[LPN Hours (excl. Admin)]],Nurse[[#This Row],[LPN Admin Hours]])</f>
        <v>126.60956521739129</v>
      </c>
      <c r="Q52" s="4">
        <v>116.51173913043478</v>
      </c>
      <c r="R52" s="4">
        <v>10.097826086956522</v>
      </c>
      <c r="S52" s="4">
        <f>SUM(Nurse[[#This Row],[CNA Hours]],Nurse[[#This Row],[NA TR Hours]],Nurse[[#This Row],[Med Aide/Tech Hours]])</f>
        <v>270.84554347826094</v>
      </c>
      <c r="T52" s="4">
        <v>270.84554347826094</v>
      </c>
      <c r="U52" s="4">
        <v>0</v>
      </c>
      <c r="V52" s="4">
        <v>0</v>
      </c>
      <c r="W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78.679891304347819</v>
      </c>
      <c r="X52" s="4">
        <v>0.63043478260869568</v>
      </c>
      <c r="Y52" s="4">
        <v>0</v>
      </c>
      <c r="Z52" s="4">
        <v>0</v>
      </c>
      <c r="AA52" s="4">
        <v>5.7780434782608703</v>
      </c>
      <c r="AB52" s="4">
        <v>0</v>
      </c>
      <c r="AC52" s="4">
        <v>72.271413043478248</v>
      </c>
      <c r="AD52" s="4">
        <v>0</v>
      </c>
      <c r="AE52" s="4">
        <v>0</v>
      </c>
      <c r="AF52" s="1">
        <v>505435</v>
      </c>
      <c r="AG52" s="1">
        <v>10</v>
      </c>
      <c r="AH52"/>
    </row>
    <row r="53" spans="1:34" x14ac:dyDescent="0.25">
      <c r="A53" t="s">
        <v>239</v>
      </c>
      <c r="B53" t="s">
        <v>64</v>
      </c>
      <c r="C53" t="s">
        <v>326</v>
      </c>
      <c r="D53" t="s">
        <v>255</v>
      </c>
      <c r="E53" s="4">
        <v>73.934782608695656</v>
      </c>
      <c r="F53" s="4">
        <f>Nurse[[#This Row],[Total Nurse Staff Hours]]/Nurse[[#This Row],[MDS Census]]</f>
        <v>3.6528594531020286</v>
      </c>
      <c r="G53" s="4">
        <f>Nurse[[#This Row],[Total Direct Care Staff Hours]]/Nurse[[#This Row],[MDS Census]]</f>
        <v>3.329829461922964</v>
      </c>
      <c r="H53" s="4">
        <f>Nurse[[#This Row],[Total RN Hours (w/ Admin, DON)]]/Nurse[[#This Row],[MDS Census]]</f>
        <v>0.64139223757718311</v>
      </c>
      <c r="I53" s="4">
        <f>Nurse[[#This Row],[RN Hours (excl. Admin, DON)]]/Nurse[[#This Row],[MDS Census]]</f>
        <v>0.49478094678035872</v>
      </c>
      <c r="J53" s="4">
        <f>SUM(Nurse[[#This Row],[RN Hours (excl. Admin, DON)]],Nurse[[#This Row],[RN Admin Hours]],Nurse[[#This Row],[RN DON Hours]],Nurse[[#This Row],[LPN Hours (excl. Admin)]],Nurse[[#This Row],[LPN Admin Hours]],Nurse[[#This Row],[CNA Hours]],Nurse[[#This Row],[NA TR Hours]],Nurse[[#This Row],[Med Aide/Tech Hours]])</f>
        <v>270.07336956521738</v>
      </c>
      <c r="K53" s="4">
        <f>SUM(Nurse[[#This Row],[RN Hours (excl. Admin, DON)]],Nurse[[#This Row],[LPN Hours (excl. Admin)]],Nurse[[#This Row],[CNA Hours]],Nurse[[#This Row],[NA TR Hours]],Nurse[[#This Row],[Med Aide/Tech Hours]])</f>
        <v>246.19021739130437</v>
      </c>
      <c r="L53" s="4">
        <f>SUM(Nurse[[#This Row],[RN Hours (excl. Admin, DON)]],Nurse[[#This Row],[RN Admin Hours]],Nurse[[#This Row],[RN DON Hours]])</f>
        <v>47.421195652173914</v>
      </c>
      <c r="M53" s="4">
        <v>36.581521739130437</v>
      </c>
      <c r="N53" s="4">
        <v>5.1875</v>
      </c>
      <c r="O53" s="4">
        <v>5.6521739130434785</v>
      </c>
      <c r="P53" s="4">
        <f>SUM(Nurse[[#This Row],[LPN Hours (excl. Admin)]],Nurse[[#This Row],[LPN Admin Hours]])</f>
        <v>51.125</v>
      </c>
      <c r="Q53" s="4">
        <v>38.081521739130437</v>
      </c>
      <c r="R53" s="4">
        <v>13.043478260869565</v>
      </c>
      <c r="S53" s="4">
        <f>SUM(Nurse[[#This Row],[CNA Hours]],Nurse[[#This Row],[NA TR Hours]],Nurse[[#This Row],[Med Aide/Tech Hours]])</f>
        <v>171.5271739130435</v>
      </c>
      <c r="T53" s="4">
        <v>167.78532608695653</v>
      </c>
      <c r="U53" s="4">
        <v>3.3668478260869565</v>
      </c>
      <c r="V53" s="4">
        <v>0.375</v>
      </c>
      <c r="W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3" s="4">
        <v>0</v>
      </c>
      <c r="Y53" s="4">
        <v>0</v>
      </c>
      <c r="Z53" s="4">
        <v>0</v>
      </c>
      <c r="AA53" s="4">
        <v>0</v>
      </c>
      <c r="AB53" s="4">
        <v>0</v>
      </c>
      <c r="AC53" s="4">
        <v>0</v>
      </c>
      <c r="AD53" s="4">
        <v>0</v>
      </c>
      <c r="AE53" s="4">
        <v>0</v>
      </c>
      <c r="AF53" s="1">
        <v>505265</v>
      </c>
      <c r="AG53" s="1">
        <v>10</v>
      </c>
      <c r="AH53"/>
    </row>
    <row r="54" spans="1:34" x14ac:dyDescent="0.25">
      <c r="A54" t="s">
        <v>239</v>
      </c>
      <c r="B54" t="s">
        <v>125</v>
      </c>
      <c r="C54" t="s">
        <v>343</v>
      </c>
      <c r="D54" t="s">
        <v>254</v>
      </c>
      <c r="E54" s="4">
        <v>46.304347826086953</v>
      </c>
      <c r="F54" s="4">
        <f>Nurse[[#This Row],[Total Nurse Staff Hours]]/Nurse[[#This Row],[MDS Census]]</f>
        <v>3.5876361502347427</v>
      </c>
      <c r="G54" s="4">
        <f>Nurse[[#This Row],[Total Direct Care Staff Hours]]/Nurse[[#This Row],[MDS Census]]</f>
        <v>3.1734929577464794</v>
      </c>
      <c r="H54" s="4">
        <f>Nurse[[#This Row],[Total RN Hours (w/ Admin, DON)]]/Nurse[[#This Row],[MDS Census]]</f>
        <v>0.74906103286384984</v>
      </c>
      <c r="I54" s="4">
        <f>Nurse[[#This Row],[RN Hours (excl. Admin, DON)]]/Nurse[[#This Row],[MDS Census]]</f>
        <v>0.58838028169014089</v>
      </c>
      <c r="J54" s="4">
        <f>SUM(Nurse[[#This Row],[RN Hours (excl. Admin, DON)]],Nurse[[#This Row],[RN Admin Hours]],Nurse[[#This Row],[RN DON Hours]],Nurse[[#This Row],[LPN Hours (excl. Admin)]],Nurse[[#This Row],[LPN Admin Hours]],Nurse[[#This Row],[CNA Hours]],Nurse[[#This Row],[NA TR Hours]],Nurse[[#This Row],[Med Aide/Tech Hours]])</f>
        <v>166.12315217391307</v>
      </c>
      <c r="K54" s="4">
        <f>SUM(Nurse[[#This Row],[RN Hours (excl. Admin, DON)]],Nurse[[#This Row],[LPN Hours (excl. Admin)]],Nurse[[#This Row],[CNA Hours]],Nurse[[#This Row],[NA TR Hours]],Nurse[[#This Row],[Med Aide/Tech Hours]])</f>
        <v>146.94652173913045</v>
      </c>
      <c r="L54" s="4">
        <f>SUM(Nurse[[#This Row],[RN Hours (excl. Admin, DON)]],Nurse[[#This Row],[RN Admin Hours]],Nurse[[#This Row],[RN DON Hours]])</f>
        <v>34.684782608695656</v>
      </c>
      <c r="M54" s="4">
        <v>27.244565217391305</v>
      </c>
      <c r="N54" s="4">
        <v>2.3097826086956523</v>
      </c>
      <c r="O54" s="4">
        <v>5.1304347826086953</v>
      </c>
      <c r="P54" s="4">
        <f>SUM(Nurse[[#This Row],[LPN Hours (excl. Admin)]],Nurse[[#This Row],[LPN Admin Hours]])</f>
        <v>34.309782608695656</v>
      </c>
      <c r="Q54" s="4">
        <v>22.573369565217391</v>
      </c>
      <c r="R54" s="4">
        <v>11.736413043478262</v>
      </c>
      <c r="S54" s="4">
        <f>SUM(Nurse[[#This Row],[CNA Hours]],Nurse[[#This Row],[NA TR Hours]],Nurse[[#This Row],[Med Aide/Tech Hours]])</f>
        <v>97.12858695652173</v>
      </c>
      <c r="T54" s="4">
        <v>85.845978260869558</v>
      </c>
      <c r="U54" s="4">
        <v>11.282608695652174</v>
      </c>
      <c r="V54" s="4">
        <v>0</v>
      </c>
      <c r="W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31.826956521739127</v>
      </c>
      <c r="X54" s="4">
        <v>1.1195652173913044</v>
      </c>
      <c r="Y54" s="4">
        <v>0</v>
      </c>
      <c r="Z54" s="4">
        <v>0</v>
      </c>
      <c r="AA54" s="4">
        <v>8.6956521739130432E-2</v>
      </c>
      <c r="AB54" s="4">
        <v>0</v>
      </c>
      <c r="AC54" s="4">
        <v>30.620434782608694</v>
      </c>
      <c r="AD54" s="4">
        <v>0</v>
      </c>
      <c r="AE54" s="4">
        <v>0</v>
      </c>
      <c r="AF54" s="1">
        <v>505400</v>
      </c>
      <c r="AG54" s="1">
        <v>10</v>
      </c>
      <c r="AH54"/>
    </row>
    <row r="55" spans="1:34" x14ac:dyDescent="0.25">
      <c r="A55" t="s">
        <v>239</v>
      </c>
      <c r="B55" t="s">
        <v>162</v>
      </c>
      <c r="C55" t="s">
        <v>286</v>
      </c>
      <c r="D55" t="s">
        <v>266</v>
      </c>
      <c r="E55" s="4">
        <v>82.673913043478265</v>
      </c>
      <c r="F55" s="4">
        <f>Nurse[[#This Row],[Total Nurse Staff Hours]]/Nurse[[#This Row],[MDS Census]]</f>
        <v>3.8590507494083619</v>
      </c>
      <c r="G55" s="4">
        <f>Nurse[[#This Row],[Total Direct Care Staff Hours]]/Nurse[[#This Row],[MDS Census]]</f>
        <v>3.3859716013673418</v>
      </c>
      <c r="H55" s="4">
        <f>Nurse[[#This Row],[Total RN Hours (w/ Admin, DON)]]/Nurse[[#This Row],[MDS Census]]</f>
        <v>0.68792795161714437</v>
      </c>
      <c r="I55" s="4">
        <f>Nurse[[#This Row],[RN Hours (excl. Admin, DON)]]/Nurse[[#This Row],[MDS Census]]</f>
        <v>0.39731790691559293</v>
      </c>
      <c r="J55" s="4">
        <f>SUM(Nurse[[#This Row],[RN Hours (excl. Admin, DON)]],Nurse[[#This Row],[RN Admin Hours]],Nurse[[#This Row],[RN DON Hours]],Nurse[[#This Row],[LPN Hours (excl. Admin)]],Nurse[[#This Row],[LPN Admin Hours]],Nurse[[#This Row],[CNA Hours]],Nurse[[#This Row],[NA TR Hours]],Nurse[[#This Row],[Med Aide/Tech Hours]])</f>
        <v>319.04282608695655</v>
      </c>
      <c r="K55" s="4">
        <f>SUM(Nurse[[#This Row],[RN Hours (excl. Admin, DON)]],Nurse[[#This Row],[LPN Hours (excl. Admin)]],Nurse[[#This Row],[CNA Hours]],Nurse[[#This Row],[NA TR Hours]],Nurse[[#This Row],[Med Aide/Tech Hours]])</f>
        <v>279.93152173913046</v>
      </c>
      <c r="L55" s="4">
        <f>SUM(Nurse[[#This Row],[RN Hours (excl. Admin, DON)]],Nurse[[#This Row],[RN Admin Hours]],Nurse[[#This Row],[RN DON Hours]])</f>
        <v>56.873695652173922</v>
      </c>
      <c r="M55" s="4">
        <v>32.847826086956523</v>
      </c>
      <c r="N55" s="4">
        <v>18.808478260869567</v>
      </c>
      <c r="O55" s="4">
        <v>5.2173913043478262</v>
      </c>
      <c r="P55" s="4">
        <f>SUM(Nurse[[#This Row],[LPN Hours (excl. Admin)]],Nurse[[#This Row],[LPN Admin Hours]])</f>
        <v>103.67663043478258</v>
      </c>
      <c r="Q55" s="4">
        <v>88.591195652173894</v>
      </c>
      <c r="R55" s="4">
        <v>15.085434782608692</v>
      </c>
      <c r="S55" s="4">
        <f>SUM(Nurse[[#This Row],[CNA Hours]],Nurse[[#This Row],[NA TR Hours]],Nurse[[#This Row],[Med Aide/Tech Hours]])</f>
        <v>158.49250000000004</v>
      </c>
      <c r="T55" s="4">
        <v>108.14141304347831</v>
      </c>
      <c r="U55" s="4">
        <v>50.351086956521719</v>
      </c>
      <c r="V55" s="4">
        <v>0</v>
      </c>
      <c r="W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5" s="4">
        <v>0</v>
      </c>
      <c r="Y55" s="4">
        <v>0</v>
      </c>
      <c r="Z55" s="4">
        <v>0</v>
      </c>
      <c r="AA55" s="4">
        <v>0</v>
      </c>
      <c r="AB55" s="4">
        <v>0</v>
      </c>
      <c r="AC55" s="4">
        <v>0</v>
      </c>
      <c r="AD55" s="4">
        <v>0</v>
      </c>
      <c r="AE55" s="4">
        <v>0</v>
      </c>
      <c r="AF55" s="1">
        <v>505491</v>
      </c>
      <c r="AG55" s="1">
        <v>10</v>
      </c>
      <c r="AH55"/>
    </row>
    <row r="56" spans="1:34" x14ac:dyDescent="0.25">
      <c r="A56" t="s">
        <v>239</v>
      </c>
      <c r="B56" t="s">
        <v>190</v>
      </c>
      <c r="C56" t="s">
        <v>286</v>
      </c>
      <c r="D56" t="s">
        <v>266</v>
      </c>
      <c r="E56" s="4">
        <v>24.434782608695652</v>
      </c>
      <c r="F56" s="4">
        <f>Nurse[[#This Row],[Total Nurse Staff Hours]]/Nurse[[#This Row],[MDS Census]]</f>
        <v>3.8445284697508897</v>
      </c>
      <c r="G56" s="4">
        <f>Nurse[[#This Row],[Total Direct Care Staff Hours]]/Nurse[[#This Row],[MDS Census]]</f>
        <v>3.2289813167259784</v>
      </c>
      <c r="H56" s="4">
        <f>Nurse[[#This Row],[Total RN Hours (w/ Admin, DON)]]/Nurse[[#This Row],[MDS Census]]</f>
        <v>1.2404359430604983</v>
      </c>
      <c r="I56" s="4">
        <f>Nurse[[#This Row],[RN Hours (excl. Admin, DON)]]/Nurse[[#This Row],[MDS Census]]</f>
        <v>0.62488879003558717</v>
      </c>
      <c r="J56" s="4">
        <f>SUM(Nurse[[#This Row],[RN Hours (excl. Admin, DON)]],Nurse[[#This Row],[RN Admin Hours]],Nurse[[#This Row],[RN DON Hours]],Nurse[[#This Row],[LPN Hours (excl. Admin)]],Nurse[[#This Row],[LPN Admin Hours]],Nurse[[#This Row],[CNA Hours]],Nurse[[#This Row],[NA TR Hours]],Nurse[[#This Row],[Med Aide/Tech Hours]])</f>
        <v>93.940217391304344</v>
      </c>
      <c r="K56" s="4">
        <f>SUM(Nurse[[#This Row],[RN Hours (excl. Admin, DON)]],Nurse[[#This Row],[LPN Hours (excl. Admin)]],Nurse[[#This Row],[CNA Hours]],Nurse[[#This Row],[NA TR Hours]],Nurse[[#This Row],[Med Aide/Tech Hours]])</f>
        <v>78.899456521739125</v>
      </c>
      <c r="L56" s="4">
        <f>SUM(Nurse[[#This Row],[RN Hours (excl. Admin, DON)]],Nurse[[#This Row],[RN Admin Hours]],Nurse[[#This Row],[RN DON Hours]])</f>
        <v>30.309782608695652</v>
      </c>
      <c r="M56" s="4">
        <v>15.269021739130435</v>
      </c>
      <c r="N56" s="4">
        <v>10.779891304347826</v>
      </c>
      <c r="O56" s="4">
        <v>4.2608695652173916</v>
      </c>
      <c r="P56" s="4">
        <f>SUM(Nurse[[#This Row],[LPN Hours (excl. Admin)]],Nurse[[#This Row],[LPN Admin Hours]])</f>
        <v>11.355978260869565</v>
      </c>
      <c r="Q56" s="4">
        <v>11.355978260869565</v>
      </c>
      <c r="R56" s="4">
        <v>0</v>
      </c>
      <c r="S56" s="4">
        <f>SUM(Nurse[[#This Row],[CNA Hours]],Nurse[[#This Row],[NA TR Hours]],Nurse[[#This Row],[Med Aide/Tech Hours]])</f>
        <v>52.274456521739133</v>
      </c>
      <c r="T56" s="4">
        <v>52.274456521739133</v>
      </c>
      <c r="U56" s="4">
        <v>0</v>
      </c>
      <c r="V56" s="4">
        <v>0</v>
      </c>
      <c r="W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6" s="4">
        <v>0</v>
      </c>
      <c r="Y56" s="4">
        <v>0</v>
      </c>
      <c r="Z56" s="4">
        <v>0</v>
      </c>
      <c r="AA56" s="4">
        <v>0</v>
      </c>
      <c r="AB56" s="4">
        <v>0</v>
      </c>
      <c r="AC56" s="4">
        <v>0</v>
      </c>
      <c r="AD56" s="4">
        <v>0</v>
      </c>
      <c r="AE56" s="4">
        <v>0</v>
      </c>
      <c r="AF56" s="1">
        <v>505533</v>
      </c>
      <c r="AG56" s="1">
        <v>10</v>
      </c>
      <c r="AH56"/>
    </row>
    <row r="57" spans="1:34" x14ac:dyDescent="0.25">
      <c r="A57" t="s">
        <v>239</v>
      </c>
      <c r="B57" t="s">
        <v>47</v>
      </c>
      <c r="C57" t="s">
        <v>276</v>
      </c>
      <c r="D57" t="s">
        <v>250</v>
      </c>
      <c r="E57" s="4">
        <v>86.597826086956516</v>
      </c>
      <c r="F57" s="4">
        <f>Nurse[[#This Row],[Total Nurse Staff Hours]]/Nurse[[#This Row],[MDS Census]]</f>
        <v>3.0462081084473449</v>
      </c>
      <c r="G57" s="4">
        <f>Nurse[[#This Row],[Total Direct Care Staff Hours]]/Nurse[[#This Row],[MDS Census]]</f>
        <v>2.8299560687837326</v>
      </c>
      <c r="H57" s="4">
        <f>Nurse[[#This Row],[Total RN Hours (w/ Admin, DON)]]/Nurse[[#This Row],[MDS Census]]</f>
        <v>0.40693234592694866</v>
      </c>
      <c r="I57" s="4">
        <f>Nurse[[#This Row],[RN Hours (excl. Admin, DON)]]/Nurse[[#This Row],[MDS Census]]</f>
        <v>0.19560687837328974</v>
      </c>
      <c r="J57" s="4">
        <f>SUM(Nurse[[#This Row],[RN Hours (excl. Admin, DON)]],Nurse[[#This Row],[RN Admin Hours]],Nurse[[#This Row],[RN DON Hours]],Nurse[[#This Row],[LPN Hours (excl. Admin)]],Nurse[[#This Row],[LPN Admin Hours]],Nurse[[#This Row],[CNA Hours]],Nurse[[#This Row],[NA TR Hours]],Nurse[[#This Row],[Med Aide/Tech Hours]])</f>
        <v>263.79499999999996</v>
      </c>
      <c r="K57" s="4">
        <f>SUM(Nurse[[#This Row],[RN Hours (excl. Admin, DON)]],Nurse[[#This Row],[LPN Hours (excl. Admin)]],Nurse[[#This Row],[CNA Hours]],Nurse[[#This Row],[NA TR Hours]],Nurse[[#This Row],[Med Aide/Tech Hours]])</f>
        <v>245.06804347826082</v>
      </c>
      <c r="L57" s="4">
        <f>SUM(Nurse[[#This Row],[RN Hours (excl. Admin, DON)]],Nurse[[#This Row],[RN Admin Hours]],Nurse[[#This Row],[RN DON Hours]])</f>
        <v>35.239456521739129</v>
      </c>
      <c r="M57" s="4">
        <v>16.939130434782601</v>
      </c>
      <c r="N57" s="4">
        <v>13.566847826086962</v>
      </c>
      <c r="O57" s="4">
        <v>4.7334782608695658</v>
      </c>
      <c r="P57" s="4">
        <f>SUM(Nurse[[#This Row],[LPN Hours (excl. Admin)]],Nurse[[#This Row],[LPN Admin Hours]])</f>
        <v>85.491956521739141</v>
      </c>
      <c r="Q57" s="4">
        <v>85.065326086956532</v>
      </c>
      <c r="R57" s="4">
        <v>0.4266304347826087</v>
      </c>
      <c r="S57" s="4">
        <f>SUM(Nurse[[#This Row],[CNA Hours]],Nurse[[#This Row],[NA TR Hours]],Nurse[[#This Row],[Med Aide/Tech Hours]])</f>
        <v>143.0635869565217</v>
      </c>
      <c r="T57" s="4">
        <v>89.600434782608673</v>
      </c>
      <c r="U57" s="4">
        <v>44.010652173913037</v>
      </c>
      <c r="V57" s="4">
        <v>9.4524999999999952</v>
      </c>
      <c r="W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22.719891304347822</v>
      </c>
      <c r="X57" s="4">
        <v>0.47195652173913044</v>
      </c>
      <c r="Y57" s="4">
        <v>0.31793478260869568</v>
      </c>
      <c r="Z57" s="4">
        <v>0</v>
      </c>
      <c r="AA57" s="4">
        <v>3.3813043478260876</v>
      </c>
      <c r="AB57" s="4">
        <v>0.4266304347826087</v>
      </c>
      <c r="AC57" s="4">
        <v>18.122065217391299</v>
      </c>
      <c r="AD57" s="4">
        <v>0</v>
      </c>
      <c r="AE57" s="4">
        <v>0</v>
      </c>
      <c r="AF57" s="1">
        <v>505230</v>
      </c>
      <c r="AG57" s="1">
        <v>10</v>
      </c>
      <c r="AH57"/>
    </row>
    <row r="58" spans="1:34" x14ac:dyDescent="0.25">
      <c r="A58" t="s">
        <v>239</v>
      </c>
      <c r="B58" t="s">
        <v>51</v>
      </c>
      <c r="C58" t="s">
        <v>307</v>
      </c>
      <c r="D58" t="s">
        <v>261</v>
      </c>
      <c r="E58" s="4">
        <v>56.282608695652172</v>
      </c>
      <c r="F58" s="4">
        <f>Nurse[[#This Row],[Total Nurse Staff Hours]]/Nurse[[#This Row],[MDS Census]]</f>
        <v>3.5724082657396679</v>
      </c>
      <c r="G58" s="4">
        <f>Nurse[[#This Row],[Total Direct Care Staff Hours]]/Nurse[[#This Row],[MDS Census]]</f>
        <v>3.4020722286597143</v>
      </c>
      <c r="H58" s="4">
        <f>Nurse[[#This Row],[Total RN Hours (w/ Admin, DON)]]/Nurse[[#This Row],[MDS Census]]</f>
        <v>0.74671494785631531</v>
      </c>
      <c r="I58" s="4">
        <f>Nurse[[#This Row],[RN Hours (excl. Admin, DON)]]/Nurse[[#This Row],[MDS Census]]</f>
        <v>0.58304171494785639</v>
      </c>
      <c r="J58" s="4">
        <f>SUM(Nurse[[#This Row],[RN Hours (excl. Admin, DON)]],Nurse[[#This Row],[RN Admin Hours]],Nurse[[#This Row],[RN DON Hours]],Nurse[[#This Row],[LPN Hours (excl. Admin)]],Nurse[[#This Row],[LPN Admin Hours]],Nurse[[#This Row],[CNA Hours]],Nurse[[#This Row],[NA TR Hours]],Nurse[[#This Row],[Med Aide/Tech Hours]])</f>
        <v>201.06445652173912</v>
      </c>
      <c r="K58" s="4">
        <f>SUM(Nurse[[#This Row],[RN Hours (excl. Admin, DON)]],Nurse[[#This Row],[LPN Hours (excl. Admin)]],Nurse[[#This Row],[CNA Hours]],Nurse[[#This Row],[NA TR Hours]],Nurse[[#This Row],[Med Aide/Tech Hours]])</f>
        <v>191.47749999999999</v>
      </c>
      <c r="L58" s="4">
        <f>SUM(Nurse[[#This Row],[RN Hours (excl. Admin, DON)]],Nurse[[#This Row],[RN Admin Hours]],Nurse[[#This Row],[RN DON Hours]])</f>
        <v>42.027065217391311</v>
      </c>
      <c r="M58" s="4">
        <v>32.815108695652178</v>
      </c>
      <c r="N58" s="4">
        <v>2.5163043478260869</v>
      </c>
      <c r="O58" s="4">
        <v>6.6956521739130439</v>
      </c>
      <c r="P58" s="4">
        <f>SUM(Nurse[[#This Row],[LPN Hours (excl. Admin)]],Nurse[[#This Row],[LPN Admin Hours]])</f>
        <v>34.005652173913042</v>
      </c>
      <c r="Q58" s="4">
        <v>33.630652173913042</v>
      </c>
      <c r="R58" s="4">
        <v>0.375</v>
      </c>
      <c r="S58" s="4">
        <f>SUM(Nurse[[#This Row],[CNA Hours]],Nurse[[#This Row],[NA TR Hours]],Nurse[[#This Row],[Med Aide/Tech Hours]])</f>
        <v>125.03173913043476</v>
      </c>
      <c r="T58" s="4">
        <v>69.534239130434784</v>
      </c>
      <c r="U58" s="4">
        <v>55.497499999999974</v>
      </c>
      <c r="V58" s="4">
        <v>0</v>
      </c>
      <c r="W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10.453804347826086</v>
      </c>
      <c r="X58" s="4">
        <v>1.4945652173913044</v>
      </c>
      <c r="Y58" s="4">
        <v>0.125</v>
      </c>
      <c r="Z58" s="4">
        <v>0.2608695652173913</v>
      </c>
      <c r="AA58" s="4">
        <v>0</v>
      </c>
      <c r="AB58" s="4">
        <v>0.375</v>
      </c>
      <c r="AC58" s="4">
        <v>8.1983695652173907</v>
      </c>
      <c r="AD58" s="4">
        <v>0</v>
      </c>
      <c r="AE58" s="4">
        <v>0</v>
      </c>
      <c r="AF58" s="1">
        <v>505240</v>
      </c>
      <c r="AG58" s="1">
        <v>10</v>
      </c>
      <c r="AH58"/>
    </row>
    <row r="59" spans="1:34" x14ac:dyDescent="0.25">
      <c r="A59" t="s">
        <v>239</v>
      </c>
      <c r="B59" t="s">
        <v>191</v>
      </c>
      <c r="C59" t="s">
        <v>357</v>
      </c>
      <c r="D59" t="s">
        <v>262</v>
      </c>
      <c r="E59" s="4">
        <v>17.25</v>
      </c>
      <c r="F59" s="4">
        <f>Nurse[[#This Row],[Total Nurse Staff Hours]]/Nurse[[#This Row],[MDS Census]]</f>
        <v>7.3777252678008791</v>
      </c>
      <c r="G59" s="4">
        <f>Nurse[[#This Row],[Total Direct Care Staff Hours]]/Nurse[[#This Row],[MDS Census]]</f>
        <v>6.7728103339634504</v>
      </c>
      <c r="H59" s="4">
        <f>Nurse[[#This Row],[Total RN Hours (w/ Admin, DON)]]/Nurse[[#This Row],[MDS Census]]</f>
        <v>1.6920604914933832</v>
      </c>
      <c r="I59" s="4">
        <f>Nurse[[#This Row],[RN Hours (excl. Admin, DON)]]/Nurse[[#This Row],[MDS Census]]</f>
        <v>1.0871455576559539</v>
      </c>
      <c r="J59" s="4">
        <f>SUM(Nurse[[#This Row],[RN Hours (excl. Admin, DON)]],Nurse[[#This Row],[RN Admin Hours]],Nurse[[#This Row],[RN DON Hours]],Nurse[[#This Row],[LPN Hours (excl. Admin)]],Nurse[[#This Row],[LPN Admin Hours]],Nurse[[#This Row],[CNA Hours]],Nurse[[#This Row],[NA TR Hours]],Nurse[[#This Row],[Med Aide/Tech Hours]])</f>
        <v>127.26576086956517</v>
      </c>
      <c r="K59" s="4">
        <f>SUM(Nurse[[#This Row],[RN Hours (excl. Admin, DON)]],Nurse[[#This Row],[LPN Hours (excl. Admin)]],Nurse[[#This Row],[CNA Hours]],Nurse[[#This Row],[NA TR Hours]],Nurse[[#This Row],[Med Aide/Tech Hours]])</f>
        <v>116.83097826086951</v>
      </c>
      <c r="L59" s="4">
        <f>SUM(Nurse[[#This Row],[RN Hours (excl. Admin, DON)]],Nurse[[#This Row],[RN Admin Hours]],Nurse[[#This Row],[RN DON Hours]])</f>
        <v>29.188043478260859</v>
      </c>
      <c r="M59" s="4">
        <v>18.753260869565203</v>
      </c>
      <c r="N59" s="4">
        <v>5.2173913043478262</v>
      </c>
      <c r="O59" s="4">
        <v>5.2173913043478262</v>
      </c>
      <c r="P59" s="4">
        <f>SUM(Nurse[[#This Row],[LPN Hours (excl. Admin)]],Nurse[[#This Row],[LPN Admin Hours]])</f>
        <v>13.025543478260863</v>
      </c>
      <c r="Q59" s="4">
        <v>13.025543478260863</v>
      </c>
      <c r="R59" s="4">
        <v>0</v>
      </c>
      <c r="S59" s="4">
        <f>SUM(Nurse[[#This Row],[CNA Hours]],Nurse[[#This Row],[NA TR Hours]],Nurse[[#This Row],[Med Aide/Tech Hours]])</f>
        <v>85.052173913043447</v>
      </c>
      <c r="T59" s="4">
        <v>82.486956521739103</v>
      </c>
      <c r="U59" s="4">
        <v>2.5652173913043486</v>
      </c>
      <c r="V59" s="4">
        <v>0</v>
      </c>
      <c r="W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2.0663043478260867</v>
      </c>
      <c r="X59" s="4">
        <v>0</v>
      </c>
      <c r="Y59" s="4">
        <v>0</v>
      </c>
      <c r="Z59" s="4">
        <v>0</v>
      </c>
      <c r="AA59" s="4">
        <v>2.0663043478260867</v>
      </c>
      <c r="AB59" s="4">
        <v>0</v>
      </c>
      <c r="AC59" s="4">
        <v>0</v>
      </c>
      <c r="AD59" s="4">
        <v>0</v>
      </c>
      <c r="AE59" s="4">
        <v>0</v>
      </c>
      <c r="AF59" t="s">
        <v>0</v>
      </c>
      <c r="AG59" s="1">
        <v>10</v>
      </c>
      <c r="AH59"/>
    </row>
    <row r="60" spans="1:34" x14ac:dyDescent="0.25">
      <c r="A60" t="s">
        <v>239</v>
      </c>
      <c r="B60" t="s">
        <v>135</v>
      </c>
      <c r="C60" t="s">
        <v>295</v>
      </c>
      <c r="D60" t="s">
        <v>254</v>
      </c>
      <c r="E60" s="4">
        <v>97.010869565217391</v>
      </c>
      <c r="F60" s="4">
        <f>Nurse[[#This Row],[Total Nurse Staff Hours]]/Nurse[[#This Row],[MDS Census]]</f>
        <v>4.8690084033613443</v>
      </c>
      <c r="G60" s="4">
        <f>Nurse[[#This Row],[Total Direct Care Staff Hours]]/Nurse[[#This Row],[MDS Census]]</f>
        <v>4.4768515406162477</v>
      </c>
      <c r="H60" s="4">
        <f>Nurse[[#This Row],[Total RN Hours (w/ Admin, DON)]]/Nurse[[#This Row],[MDS Census]]</f>
        <v>0.92806722689075627</v>
      </c>
      <c r="I60" s="4">
        <f>Nurse[[#This Row],[RN Hours (excl. Admin, DON)]]/Nurse[[#This Row],[MDS Census]]</f>
        <v>0.5940616246498599</v>
      </c>
      <c r="J60" s="4">
        <f>SUM(Nurse[[#This Row],[RN Hours (excl. Admin, DON)]],Nurse[[#This Row],[RN Admin Hours]],Nurse[[#This Row],[RN DON Hours]],Nurse[[#This Row],[LPN Hours (excl. Admin)]],Nurse[[#This Row],[LPN Admin Hours]],Nurse[[#This Row],[CNA Hours]],Nurse[[#This Row],[NA TR Hours]],Nurse[[#This Row],[Med Aide/Tech Hours]])</f>
        <v>472.3467391304348</v>
      </c>
      <c r="K60" s="4">
        <f>SUM(Nurse[[#This Row],[RN Hours (excl. Admin, DON)]],Nurse[[#This Row],[LPN Hours (excl. Admin)]],Nurse[[#This Row],[CNA Hours]],Nurse[[#This Row],[NA TR Hours]],Nurse[[#This Row],[Med Aide/Tech Hours]])</f>
        <v>434.30326086956529</v>
      </c>
      <c r="L60" s="4">
        <f>SUM(Nurse[[#This Row],[RN Hours (excl. Admin, DON)]],Nurse[[#This Row],[RN Admin Hours]],Nurse[[#This Row],[RN DON Hours]])</f>
        <v>90.032608695652172</v>
      </c>
      <c r="M60" s="4">
        <v>57.630434782608695</v>
      </c>
      <c r="N60" s="4">
        <v>22.701086956521738</v>
      </c>
      <c r="O60" s="4">
        <v>9.7010869565217384</v>
      </c>
      <c r="P60" s="4">
        <f>SUM(Nurse[[#This Row],[LPN Hours (excl. Admin)]],Nurse[[#This Row],[LPN Admin Hours]])</f>
        <v>92.209239130434796</v>
      </c>
      <c r="Q60" s="4">
        <v>86.567934782608702</v>
      </c>
      <c r="R60" s="4">
        <v>5.6413043478260869</v>
      </c>
      <c r="S60" s="4">
        <f>SUM(Nurse[[#This Row],[CNA Hours]],Nurse[[#This Row],[NA TR Hours]],Nurse[[#This Row],[Med Aide/Tech Hours]])</f>
        <v>290.10489130434786</v>
      </c>
      <c r="T60" s="4">
        <v>290.10489130434786</v>
      </c>
      <c r="U60" s="4">
        <v>0</v>
      </c>
      <c r="V60" s="4">
        <v>0</v>
      </c>
      <c r="W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34.37119565217391</v>
      </c>
      <c r="X60" s="4">
        <v>0</v>
      </c>
      <c r="Y60" s="4">
        <v>4.1467391304347823</v>
      </c>
      <c r="Z60" s="4">
        <v>0</v>
      </c>
      <c r="AA60" s="4">
        <v>3.527173913043478</v>
      </c>
      <c r="AB60" s="4">
        <v>7.6086956521739135E-2</v>
      </c>
      <c r="AC60" s="4">
        <v>26.621195652173913</v>
      </c>
      <c r="AD60" s="4">
        <v>0</v>
      </c>
      <c r="AE60" s="4">
        <v>0</v>
      </c>
      <c r="AF60" s="1">
        <v>505416</v>
      </c>
      <c r="AG60" s="1">
        <v>10</v>
      </c>
      <c r="AH60"/>
    </row>
    <row r="61" spans="1:34" x14ac:dyDescent="0.25">
      <c r="A61" t="s">
        <v>239</v>
      </c>
      <c r="B61" t="s">
        <v>8</v>
      </c>
      <c r="C61" t="s">
        <v>297</v>
      </c>
      <c r="D61" t="s">
        <v>257</v>
      </c>
      <c r="E61" s="4">
        <v>53.326086956521742</v>
      </c>
      <c r="F61" s="4">
        <f>Nurse[[#This Row],[Total Nurse Staff Hours]]/Nurse[[#This Row],[MDS Census]]</f>
        <v>4.1613799429270273</v>
      </c>
      <c r="G61" s="4">
        <f>Nurse[[#This Row],[Total Direct Care Staff Hours]]/Nurse[[#This Row],[MDS Census]]</f>
        <v>3.9263738279657558</v>
      </c>
      <c r="H61" s="4">
        <f>Nurse[[#This Row],[Total RN Hours (w/ Admin, DON)]]/Nurse[[#This Row],[MDS Census]]</f>
        <v>0.99053607827150414</v>
      </c>
      <c r="I61" s="4">
        <f>Nurse[[#This Row],[RN Hours (excl. Admin, DON)]]/Nurse[[#This Row],[MDS Census]]</f>
        <v>0.75552996331023237</v>
      </c>
      <c r="J61" s="4">
        <f>SUM(Nurse[[#This Row],[RN Hours (excl. Admin, DON)]],Nurse[[#This Row],[RN Admin Hours]],Nurse[[#This Row],[RN DON Hours]],Nurse[[#This Row],[LPN Hours (excl. Admin)]],Nurse[[#This Row],[LPN Admin Hours]],Nurse[[#This Row],[CNA Hours]],Nurse[[#This Row],[NA TR Hours]],Nurse[[#This Row],[Med Aide/Tech Hours]])</f>
        <v>221.91010869565216</v>
      </c>
      <c r="K61" s="4">
        <f>SUM(Nurse[[#This Row],[RN Hours (excl. Admin, DON)]],Nurse[[#This Row],[LPN Hours (excl. Admin)]],Nurse[[#This Row],[CNA Hours]],Nurse[[#This Row],[NA TR Hours]],Nurse[[#This Row],[Med Aide/Tech Hours]])</f>
        <v>209.37815217391304</v>
      </c>
      <c r="L61" s="4">
        <f>SUM(Nurse[[#This Row],[RN Hours (excl. Admin, DON)]],Nurse[[#This Row],[RN Admin Hours]],Nurse[[#This Row],[RN DON Hours]])</f>
        <v>52.821413043478259</v>
      </c>
      <c r="M61" s="4">
        <v>40.289456521739133</v>
      </c>
      <c r="N61" s="4">
        <v>7.1080434782608704</v>
      </c>
      <c r="O61" s="4">
        <v>5.4239130434782608</v>
      </c>
      <c r="P61" s="4">
        <f>SUM(Nurse[[#This Row],[LPN Hours (excl. Admin)]],Nurse[[#This Row],[LPN Admin Hours]])</f>
        <v>25.548152173913042</v>
      </c>
      <c r="Q61" s="4">
        <v>25.548152173913042</v>
      </c>
      <c r="R61" s="4">
        <v>0</v>
      </c>
      <c r="S61" s="4">
        <f>SUM(Nurse[[#This Row],[CNA Hours]],Nurse[[#This Row],[NA TR Hours]],Nurse[[#This Row],[Med Aide/Tech Hours]])</f>
        <v>143.54054347826087</v>
      </c>
      <c r="T61" s="4">
        <v>105.23760869565216</v>
      </c>
      <c r="U61" s="4">
        <v>38.033369565217392</v>
      </c>
      <c r="V61" s="4">
        <v>0.26956521739130435</v>
      </c>
      <c r="W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8.1313043478260862</v>
      </c>
      <c r="X61" s="4">
        <v>1.3206521739130435</v>
      </c>
      <c r="Y61" s="4">
        <v>0</v>
      </c>
      <c r="Z61" s="4">
        <v>1.9130434782608696</v>
      </c>
      <c r="AA61" s="4">
        <v>2.2182608695652171</v>
      </c>
      <c r="AB61" s="4">
        <v>0</v>
      </c>
      <c r="AC61" s="4">
        <v>2.6793478260869565</v>
      </c>
      <c r="AD61" s="4">
        <v>0</v>
      </c>
      <c r="AE61" s="4">
        <v>0</v>
      </c>
      <c r="AF61" s="1">
        <v>505024</v>
      </c>
      <c r="AG61" s="1">
        <v>10</v>
      </c>
      <c r="AH61"/>
    </row>
    <row r="62" spans="1:34" x14ac:dyDescent="0.25">
      <c r="A62" t="s">
        <v>239</v>
      </c>
      <c r="B62" t="s">
        <v>70</v>
      </c>
      <c r="C62" t="s">
        <v>293</v>
      </c>
      <c r="D62" t="s">
        <v>265</v>
      </c>
      <c r="E62" s="4">
        <v>60.369565217391305</v>
      </c>
      <c r="F62" s="4">
        <f>Nurse[[#This Row],[Total Nurse Staff Hours]]/Nurse[[#This Row],[MDS Census]]</f>
        <v>3.9125405113431762</v>
      </c>
      <c r="G62" s="4">
        <f>Nurse[[#This Row],[Total Direct Care Staff Hours]]/Nurse[[#This Row],[MDS Census]]</f>
        <v>3.5456877925819232</v>
      </c>
      <c r="H62" s="4">
        <f>Nurse[[#This Row],[Total RN Hours (w/ Admin, DON)]]/Nurse[[#This Row],[MDS Census]]</f>
        <v>0.49459848757652142</v>
      </c>
      <c r="I62" s="4">
        <f>Nurse[[#This Row],[RN Hours (excl. Admin, DON)]]/Nurse[[#This Row],[MDS Census]]</f>
        <v>0.21628555995678792</v>
      </c>
      <c r="J62" s="4">
        <f>SUM(Nurse[[#This Row],[RN Hours (excl. Admin, DON)]],Nurse[[#This Row],[RN Admin Hours]],Nurse[[#This Row],[RN DON Hours]],Nurse[[#This Row],[LPN Hours (excl. Admin)]],Nurse[[#This Row],[LPN Admin Hours]],Nurse[[#This Row],[CNA Hours]],Nurse[[#This Row],[NA TR Hours]],Nurse[[#This Row],[Med Aide/Tech Hours]])</f>
        <v>236.1983695652174</v>
      </c>
      <c r="K62" s="4">
        <f>SUM(Nurse[[#This Row],[RN Hours (excl. Admin, DON)]],Nurse[[#This Row],[LPN Hours (excl. Admin)]],Nurse[[#This Row],[CNA Hours]],Nurse[[#This Row],[NA TR Hours]],Nurse[[#This Row],[Med Aide/Tech Hours]])</f>
        <v>214.05163043478262</v>
      </c>
      <c r="L62" s="4">
        <f>SUM(Nurse[[#This Row],[RN Hours (excl. Admin, DON)]],Nurse[[#This Row],[RN Admin Hours]],Nurse[[#This Row],[RN DON Hours]])</f>
        <v>29.858695652173914</v>
      </c>
      <c r="M62" s="4">
        <v>13.057065217391305</v>
      </c>
      <c r="N62" s="4">
        <v>11.410326086956522</v>
      </c>
      <c r="O62" s="4">
        <v>5.3913043478260869</v>
      </c>
      <c r="P62" s="4">
        <f>SUM(Nurse[[#This Row],[LPN Hours (excl. Admin)]],Nurse[[#This Row],[LPN Admin Hours]])</f>
        <v>72.355978260869563</v>
      </c>
      <c r="Q62" s="4">
        <v>67.010869565217391</v>
      </c>
      <c r="R62" s="4">
        <v>5.3451086956521738</v>
      </c>
      <c r="S62" s="4">
        <f>SUM(Nurse[[#This Row],[CNA Hours]],Nurse[[#This Row],[NA TR Hours]],Nurse[[#This Row],[Med Aide/Tech Hours]])</f>
        <v>133.98369565217391</v>
      </c>
      <c r="T62" s="4">
        <v>117.55163043478261</v>
      </c>
      <c r="U62" s="4">
        <v>16.432065217391305</v>
      </c>
      <c r="V62" s="4">
        <v>0</v>
      </c>
      <c r="W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2" s="4">
        <v>0</v>
      </c>
      <c r="Y62" s="4">
        <v>0</v>
      </c>
      <c r="Z62" s="4">
        <v>0</v>
      </c>
      <c r="AA62" s="4">
        <v>0</v>
      </c>
      <c r="AB62" s="4">
        <v>0</v>
      </c>
      <c r="AC62" s="4">
        <v>0</v>
      </c>
      <c r="AD62" s="4">
        <v>0</v>
      </c>
      <c r="AE62" s="4">
        <v>0</v>
      </c>
      <c r="AF62" s="1">
        <v>505276</v>
      </c>
      <c r="AG62" s="1">
        <v>10</v>
      </c>
      <c r="AH62"/>
    </row>
    <row r="63" spans="1:34" x14ac:dyDescent="0.25">
      <c r="A63" t="s">
        <v>239</v>
      </c>
      <c r="B63" t="s">
        <v>173</v>
      </c>
      <c r="C63" t="s">
        <v>312</v>
      </c>
      <c r="D63" t="s">
        <v>254</v>
      </c>
      <c r="E63" s="4">
        <v>42.206521739130437</v>
      </c>
      <c r="F63" s="4">
        <f>Nurse[[#This Row],[Total Nurse Staff Hours]]/Nurse[[#This Row],[MDS Census]]</f>
        <v>4.8005047643574548</v>
      </c>
      <c r="G63" s="4">
        <f>Nurse[[#This Row],[Total Direct Care Staff Hours]]/Nurse[[#This Row],[MDS Census]]</f>
        <v>4.2681380375997939</v>
      </c>
      <c r="H63" s="4">
        <f>Nurse[[#This Row],[Total RN Hours (w/ Admin, DON)]]/Nurse[[#This Row],[MDS Census]]</f>
        <v>1.2487586917331956</v>
      </c>
      <c r="I63" s="4">
        <f>Nurse[[#This Row],[RN Hours (excl. Admin, DON)]]/Nurse[[#This Row],[MDS Census]]</f>
        <v>1.1272031934071591</v>
      </c>
      <c r="J63" s="4">
        <f>SUM(Nurse[[#This Row],[RN Hours (excl. Admin, DON)]],Nurse[[#This Row],[RN Admin Hours]],Nurse[[#This Row],[RN DON Hours]],Nurse[[#This Row],[LPN Hours (excl. Admin)]],Nurse[[#This Row],[LPN Admin Hours]],Nurse[[#This Row],[CNA Hours]],Nurse[[#This Row],[NA TR Hours]],Nurse[[#This Row],[Med Aide/Tech Hours]])</f>
        <v>202.61260869565217</v>
      </c>
      <c r="K63" s="4">
        <f>SUM(Nurse[[#This Row],[RN Hours (excl. Admin, DON)]],Nurse[[#This Row],[LPN Hours (excl. Admin)]],Nurse[[#This Row],[CNA Hours]],Nurse[[#This Row],[NA TR Hours]],Nurse[[#This Row],[Med Aide/Tech Hours]])</f>
        <v>180.14326086956521</v>
      </c>
      <c r="L63" s="4">
        <f>SUM(Nurse[[#This Row],[RN Hours (excl. Admin, DON)]],Nurse[[#This Row],[RN Admin Hours]],Nurse[[#This Row],[RN DON Hours]])</f>
        <v>52.705760869565211</v>
      </c>
      <c r="M63" s="4">
        <v>47.575326086956515</v>
      </c>
      <c r="N63" s="4">
        <v>0</v>
      </c>
      <c r="O63" s="4">
        <v>5.1304347826086953</v>
      </c>
      <c r="P63" s="4">
        <f>SUM(Nurse[[#This Row],[LPN Hours (excl. Admin)]],Nurse[[#This Row],[LPN Admin Hours]])</f>
        <v>47.84347826086956</v>
      </c>
      <c r="Q63" s="4">
        <v>30.504565217391292</v>
      </c>
      <c r="R63" s="4">
        <v>17.338913043478268</v>
      </c>
      <c r="S63" s="4">
        <f>SUM(Nurse[[#This Row],[CNA Hours]],Nurse[[#This Row],[NA TR Hours]],Nurse[[#This Row],[Med Aide/Tech Hours]])</f>
        <v>102.0633695652174</v>
      </c>
      <c r="T63" s="4">
        <v>89.976413043478274</v>
      </c>
      <c r="U63" s="4">
        <v>12.086956521739131</v>
      </c>
      <c r="V63" s="4">
        <v>0</v>
      </c>
      <c r="W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23.475978260869567</v>
      </c>
      <c r="X63" s="4">
        <v>1.1100000000000001</v>
      </c>
      <c r="Y63" s="4">
        <v>0</v>
      </c>
      <c r="Z63" s="4">
        <v>0</v>
      </c>
      <c r="AA63" s="4">
        <v>5.1053260869565209</v>
      </c>
      <c r="AB63" s="4">
        <v>0</v>
      </c>
      <c r="AC63" s="4">
        <v>17.260652173913044</v>
      </c>
      <c r="AD63" s="4">
        <v>0</v>
      </c>
      <c r="AE63" s="4">
        <v>0</v>
      </c>
      <c r="AF63" s="1">
        <v>505512</v>
      </c>
      <c r="AG63" s="1">
        <v>10</v>
      </c>
      <c r="AH63"/>
    </row>
    <row r="64" spans="1:34" x14ac:dyDescent="0.25">
      <c r="A64" t="s">
        <v>239</v>
      </c>
      <c r="B64" t="s">
        <v>6</v>
      </c>
      <c r="C64" t="s">
        <v>296</v>
      </c>
      <c r="D64" t="s">
        <v>255</v>
      </c>
      <c r="E64" s="4">
        <v>72.532608695652172</v>
      </c>
      <c r="F64" s="4">
        <f>Nurse[[#This Row],[Total Nurse Staff Hours]]/Nurse[[#This Row],[MDS Census]]</f>
        <v>3.9150816724112101</v>
      </c>
      <c r="G64" s="4">
        <f>Nurse[[#This Row],[Total Direct Care Staff Hours]]/Nurse[[#This Row],[MDS Census]]</f>
        <v>3.4566312003596589</v>
      </c>
      <c r="H64" s="4">
        <f>Nurse[[#This Row],[Total RN Hours (w/ Admin, DON)]]/Nurse[[#This Row],[MDS Census]]</f>
        <v>0.56966282032069537</v>
      </c>
      <c r="I64" s="4">
        <f>Nurse[[#This Row],[RN Hours (excl. Admin, DON)]]/Nurse[[#This Row],[MDS Census]]</f>
        <v>0.36180878165742536</v>
      </c>
      <c r="J64" s="4">
        <f>SUM(Nurse[[#This Row],[RN Hours (excl. Admin, DON)]],Nurse[[#This Row],[RN Admin Hours]],Nurse[[#This Row],[RN DON Hours]],Nurse[[#This Row],[LPN Hours (excl. Admin)]],Nurse[[#This Row],[LPN Admin Hours]],Nurse[[#This Row],[CNA Hours]],Nurse[[#This Row],[NA TR Hours]],Nurse[[#This Row],[Med Aide/Tech Hours]])</f>
        <v>283.97108695652179</v>
      </c>
      <c r="K64" s="4">
        <f>SUM(Nurse[[#This Row],[RN Hours (excl. Admin, DON)]],Nurse[[#This Row],[LPN Hours (excl. Admin)]],Nurse[[#This Row],[CNA Hours]],Nurse[[#This Row],[NA TR Hours]],Nurse[[#This Row],[Med Aide/Tech Hours]])</f>
        <v>250.7184782608696</v>
      </c>
      <c r="L64" s="4">
        <f>SUM(Nurse[[#This Row],[RN Hours (excl. Admin, DON)]],Nurse[[#This Row],[RN Admin Hours]],Nurse[[#This Row],[RN DON Hours]])</f>
        <v>41.319130434782608</v>
      </c>
      <c r="M64" s="4">
        <v>26.242934782608689</v>
      </c>
      <c r="N64" s="4">
        <v>9.9044565217391334</v>
      </c>
      <c r="O64" s="4">
        <v>5.1717391304347879</v>
      </c>
      <c r="P64" s="4">
        <f>SUM(Nurse[[#This Row],[LPN Hours (excl. Admin)]],Nurse[[#This Row],[LPN Admin Hours]])</f>
        <v>38.134239130434779</v>
      </c>
      <c r="Q64" s="4">
        <v>19.957826086956523</v>
      </c>
      <c r="R64" s="4">
        <v>18.176413043478259</v>
      </c>
      <c r="S64" s="4">
        <f>SUM(Nurse[[#This Row],[CNA Hours]],Nurse[[#This Row],[NA TR Hours]],Nurse[[#This Row],[Med Aide/Tech Hours]])</f>
        <v>204.51771739130436</v>
      </c>
      <c r="T64" s="4">
        <v>99.054782608695675</v>
      </c>
      <c r="U64" s="4">
        <v>53.884891304347818</v>
      </c>
      <c r="V64" s="4">
        <v>51.578043478260874</v>
      </c>
      <c r="W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4" s="4">
        <v>0</v>
      </c>
      <c r="Y64" s="4">
        <v>0</v>
      </c>
      <c r="Z64" s="4">
        <v>0</v>
      </c>
      <c r="AA64" s="4">
        <v>0</v>
      </c>
      <c r="AB64" s="4">
        <v>0</v>
      </c>
      <c r="AC64" s="4">
        <v>0</v>
      </c>
      <c r="AD64" s="4">
        <v>0</v>
      </c>
      <c r="AE64" s="4">
        <v>0</v>
      </c>
      <c r="AF64" s="1">
        <v>505010</v>
      </c>
      <c r="AG64" s="1">
        <v>10</v>
      </c>
      <c r="AH64"/>
    </row>
    <row r="65" spans="1:34" x14ac:dyDescent="0.25">
      <c r="A65" t="s">
        <v>239</v>
      </c>
      <c r="B65" t="s">
        <v>25</v>
      </c>
      <c r="C65" t="s">
        <v>297</v>
      </c>
      <c r="D65" t="s">
        <v>257</v>
      </c>
      <c r="E65" s="4">
        <v>67.630434782608702</v>
      </c>
      <c r="F65" s="4">
        <f>Nurse[[#This Row],[Total Nurse Staff Hours]]/Nurse[[#This Row],[MDS Census]]</f>
        <v>2.9079829636772732</v>
      </c>
      <c r="G65" s="4">
        <f>Nurse[[#This Row],[Total Direct Care Staff Hours]]/Nurse[[#This Row],[MDS Census]]</f>
        <v>2.722232401157183</v>
      </c>
      <c r="H65" s="4">
        <f>Nurse[[#This Row],[Total RN Hours (w/ Admin, DON)]]/Nurse[[#This Row],[MDS Census]]</f>
        <v>0.67739151398264219</v>
      </c>
      <c r="I65" s="4">
        <f>Nurse[[#This Row],[RN Hours (excl. Admin, DON)]]/Nurse[[#This Row],[MDS Census]]</f>
        <v>0.49164095146255221</v>
      </c>
      <c r="J65" s="4">
        <f>SUM(Nurse[[#This Row],[RN Hours (excl. Admin, DON)]],Nurse[[#This Row],[RN Admin Hours]],Nurse[[#This Row],[RN DON Hours]],Nurse[[#This Row],[LPN Hours (excl. Admin)]],Nurse[[#This Row],[LPN Admin Hours]],Nurse[[#This Row],[CNA Hours]],Nurse[[#This Row],[NA TR Hours]],Nurse[[#This Row],[Med Aide/Tech Hours]])</f>
        <v>196.668152173913</v>
      </c>
      <c r="K65" s="4">
        <f>SUM(Nurse[[#This Row],[RN Hours (excl. Admin, DON)]],Nurse[[#This Row],[LPN Hours (excl. Admin)]],Nurse[[#This Row],[CNA Hours]],Nurse[[#This Row],[NA TR Hours]],Nurse[[#This Row],[Med Aide/Tech Hours]])</f>
        <v>184.10576086956516</v>
      </c>
      <c r="L65" s="4">
        <f>SUM(Nurse[[#This Row],[RN Hours (excl. Admin, DON)]],Nurse[[#This Row],[RN Admin Hours]],Nurse[[#This Row],[RN DON Hours]])</f>
        <v>45.812282608695654</v>
      </c>
      <c r="M65" s="4">
        <v>33.249891304347827</v>
      </c>
      <c r="N65" s="4">
        <v>7.6058695652173913</v>
      </c>
      <c r="O65" s="4">
        <v>4.9565217391304346</v>
      </c>
      <c r="P65" s="4">
        <f>SUM(Nurse[[#This Row],[LPN Hours (excl. Admin)]],Nurse[[#This Row],[LPN Admin Hours]])</f>
        <v>38.947282608695637</v>
      </c>
      <c r="Q65" s="4">
        <v>38.947282608695637</v>
      </c>
      <c r="R65" s="4">
        <v>0</v>
      </c>
      <c r="S65" s="4">
        <f>SUM(Nurse[[#This Row],[CNA Hours]],Nurse[[#This Row],[NA TR Hours]],Nurse[[#This Row],[Med Aide/Tech Hours]])</f>
        <v>111.9085869565217</v>
      </c>
      <c r="T65" s="4">
        <v>101.7490217391304</v>
      </c>
      <c r="U65" s="4">
        <v>7.3541304347826095</v>
      </c>
      <c r="V65" s="4">
        <v>2.8054347826086961</v>
      </c>
      <c r="W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2.6343478260869566</v>
      </c>
      <c r="X65" s="4">
        <v>0</v>
      </c>
      <c r="Y65" s="4">
        <v>0</v>
      </c>
      <c r="Z65" s="4">
        <v>0</v>
      </c>
      <c r="AA65" s="4">
        <v>2.5283695652173912</v>
      </c>
      <c r="AB65" s="4">
        <v>0</v>
      </c>
      <c r="AC65" s="4">
        <v>0.10597826086956522</v>
      </c>
      <c r="AD65" s="4">
        <v>0</v>
      </c>
      <c r="AE65" s="4">
        <v>0</v>
      </c>
      <c r="AF65" s="1">
        <v>505114</v>
      </c>
      <c r="AG65" s="1">
        <v>10</v>
      </c>
      <c r="AH65"/>
    </row>
    <row r="66" spans="1:34" x14ac:dyDescent="0.25">
      <c r="A66" t="s">
        <v>239</v>
      </c>
      <c r="B66" t="s">
        <v>102</v>
      </c>
      <c r="C66" t="s">
        <v>296</v>
      </c>
      <c r="D66" t="s">
        <v>255</v>
      </c>
      <c r="E66" s="4">
        <v>59.630434782608695</v>
      </c>
      <c r="F66" s="4">
        <f>Nurse[[#This Row],[Total Nurse Staff Hours]]/Nurse[[#This Row],[MDS Census]]</f>
        <v>5.2750018228217277</v>
      </c>
      <c r="G66" s="4">
        <f>Nurse[[#This Row],[Total Direct Care Staff Hours]]/Nurse[[#This Row],[MDS Census]]</f>
        <v>4.7834834123222745</v>
      </c>
      <c r="H66" s="4">
        <f>Nurse[[#This Row],[Total RN Hours (w/ Admin, DON)]]/Nurse[[#This Row],[MDS Census]]</f>
        <v>1.0693419613561794</v>
      </c>
      <c r="I66" s="4">
        <f>Nurse[[#This Row],[RN Hours (excl. Admin, DON)]]/Nurse[[#This Row],[MDS Census]]</f>
        <v>0.73676449143273781</v>
      </c>
      <c r="J66" s="4">
        <f>SUM(Nurse[[#This Row],[RN Hours (excl. Admin, DON)]],Nurse[[#This Row],[RN Admin Hours]],Nurse[[#This Row],[RN DON Hours]],Nurse[[#This Row],[LPN Hours (excl. Admin)]],Nurse[[#This Row],[LPN Admin Hours]],Nurse[[#This Row],[CNA Hours]],Nurse[[#This Row],[NA TR Hours]],Nurse[[#This Row],[Med Aide/Tech Hours]])</f>
        <v>314.55065217391302</v>
      </c>
      <c r="K66" s="4">
        <f>SUM(Nurse[[#This Row],[RN Hours (excl. Admin, DON)]],Nurse[[#This Row],[LPN Hours (excl. Admin)]],Nurse[[#This Row],[CNA Hours]],Nurse[[#This Row],[NA TR Hours]],Nurse[[#This Row],[Med Aide/Tech Hours]])</f>
        <v>285.24119565217387</v>
      </c>
      <c r="L66" s="4">
        <f>SUM(Nurse[[#This Row],[RN Hours (excl. Admin, DON)]],Nurse[[#This Row],[RN Admin Hours]],Nurse[[#This Row],[RN DON Hours]])</f>
        <v>63.765326086956527</v>
      </c>
      <c r="M66" s="4">
        <v>43.933586956521737</v>
      </c>
      <c r="N66" s="4">
        <v>14.7854347826087</v>
      </c>
      <c r="O66" s="4">
        <v>5.0463043478260898</v>
      </c>
      <c r="P66" s="4">
        <f>SUM(Nurse[[#This Row],[LPN Hours (excl. Admin)]],Nurse[[#This Row],[LPN Admin Hours]])</f>
        <v>61.163586956521769</v>
      </c>
      <c r="Q66" s="4">
        <v>51.685869565217416</v>
      </c>
      <c r="R66" s="4">
        <v>9.4777173913043509</v>
      </c>
      <c r="S66" s="4">
        <f>SUM(Nurse[[#This Row],[CNA Hours]],Nurse[[#This Row],[NA TR Hours]],Nurse[[#This Row],[Med Aide/Tech Hours]])</f>
        <v>189.62173913043472</v>
      </c>
      <c r="T66" s="4">
        <v>189.62173913043472</v>
      </c>
      <c r="U66" s="4">
        <v>0</v>
      </c>
      <c r="V66" s="4">
        <v>0</v>
      </c>
      <c r="W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0.11956521739130435</v>
      </c>
      <c r="X66" s="4">
        <v>0.11956521739130435</v>
      </c>
      <c r="Y66" s="4">
        <v>0</v>
      </c>
      <c r="Z66" s="4">
        <v>0</v>
      </c>
      <c r="AA66" s="4">
        <v>0</v>
      </c>
      <c r="AB66" s="4">
        <v>0</v>
      </c>
      <c r="AC66" s="4">
        <v>0</v>
      </c>
      <c r="AD66" s="4">
        <v>0</v>
      </c>
      <c r="AE66" s="4">
        <v>0</v>
      </c>
      <c r="AF66" s="1">
        <v>505348</v>
      </c>
      <c r="AG66" s="1">
        <v>10</v>
      </c>
      <c r="AH66"/>
    </row>
    <row r="67" spans="1:34" x14ac:dyDescent="0.25">
      <c r="A67" t="s">
        <v>239</v>
      </c>
      <c r="B67" t="s">
        <v>24</v>
      </c>
      <c r="C67" t="s">
        <v>306</v>
      </c>
      <c r="D67" t="s">
        <v>257</v>
      </c>
      <c r="E67" s="4">
        <v>63.347826086956523</v>
      </c>
      <c r="F67" s="4">
        <f>Nurse[[#This Row],[Total Nurse Staff Hours]]/Nurse[[#This Row],[MDS Census]]</f>
        <v>3.9342210020590254</v>
      </c>
      <c r="G67" s="4">
        <f>Nurse[[#This Row],[Total Direct Care Staff Hours]]/Nurse[[#This Row],[MDS Census]]</f>
        <v>3.7672992450240219</v>
      </c>
      <c r="H67" s="4">
        <f>Nurse[[#This Row],[Total RN Hours (w/ Admin, DON)]]/Nurse[[#This Row],[MDS Census]]</f>
        <v>0.96442004118050795</v>
      </c>
      <c r="I67" s="4">
        <f>Nurse[[#This Row],[RN Hours (excl. Admin, DON)]]/Nurse[[#This Row],[MDS Census]]</f>
        <v>0.80191660947151688</v>
      </c>
      <c r="J67" s="4">
        <f>SUM(Nurse[[#This Row],[RN Hours (excl. Admin, DON)]],Nurse[[#This Row],[RN Admin Hours]],Nurse[[#This Row],[RN DON Hours]],Nurse[[#This Row],[LPN Hours (excl. Admin)]],Nurse[[#This Row],[LPN Admin Hours]],Nurse[[#This Row],[CNA Hours]],Nurse[[#This Row],[NA TR Hours]],Nurse[[#This Row],[Med Aide/Tech Hours]])</f>
        <v>249.22434782608696</v>
      </c>
      <c r="K67" s="4">
        <f>SUM(Nurse[[#This Row],[RN Hours (excl. Admin, DON)]],Nurse[[#This Row],[LPN Hours (excl. Admin)]],Nurse[[#This Row],[CNA Hours]],Nurse[[#This Row],[NA TR Hours]],Nurse[[#This Row],[Med Aide/Tech Hours]])</f>
        <v>238.65021739130435</v>
      </c>
      <c r="L67" s="4">
        <f>SUM(Nurse[[#This Row],[RN Hours (excl. Admin, DON)]],Nurse[[#This Row],[RN Admin Hours]],Nurse[[#This Row],[RN DON Hours]])</f>
        <v>61.093913043478267</v>
      </c>
      <c r="M67" s="4">
        <v>50.799673913043485</v>
      </c>
      <c r="N67" s="4">
        <v>4.5551086956521729</v>
      </c>
      <c r="O67" s="4">
        <v>5.7391304347826084</v>
      </c>
      <c r="P67" s="4">
        <f>SUM(Nurse[[#This Row],[LPN Hours (excl. Admin)]],Nurse[[#This Row],[LPN Admin Hours]])</f>
        <v>37.587391304347811</v>
      </c>
      <c r="Q67" s="4">
        <v>37.307499999999983</v>
      </c>
      <c r="R67" s="4">
        <v>0.27989130434782611</v>
      </c>
      <c r="S67" s="4">
        <f>SUM(Nurse[[#This Row],[CNA Hours]],Nurse[[#This Row],[NA TR Hours]],Nurse[[#This Row],[Med Aide/Tech Hours]])</f>
        <v>150.5430434782609</v>
      </c>
      <c r="T67" s="4">
        <v>150.5430434782609</v>
      </c>
      <c r="U67" s="4">
        <v>0</v>
      </c>
      <c r="V67" s="4">
        <v>0</v>
      </c>
      <c r="W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56.574347826086971</v>
      </c>
      <c r="X67" s="4">
        <v>6.1652173913043482</v>
      </c>
      <c r="Y67" s="4">
        <v>0</v>
      </c>
      <c r="Z67" s="4">
        <v>0.2608695652173913</v>
      </c>
      <c r="AA67" s="4">
        <v>2.2841304347826084</v>
      </c>
      <c r="AB67" s="4">
        <v>0.27989130434782611</v>
      </c>
      <c r="AC67" s="4">
        <v>47.584239130434796</v>
      </c>
      <c r="AD67" s="4">
        <v>0</v>
      </c>
      <c r="AE67" s="4">
        <v>0</v>
      </c>
      <c r="AF67" s="1">
        <v>505099</v>
      </c>
      <c r="AG67" s="1">
        <v>10</v>
      </c>
      <c r="AH67"/>
    </row>
    <row r="68" spans="1:34" x14ac:dyDescent="0.25">
      <c r="A68" t="s">
        <v>239</v>
      </c>
      <c r="B68" t="s">
        <v>124</v>
      </c>
      <c r="C68" t="s">
        <v>342</v>
      </c>
      <c r="D68" t="s">
        <v>260</v>
      </c>
      <c r="E68" s="4">
        <v>35.369565217391305</v>
      </c>
      <c r="F68" s="4">
        <f>Nurse[[#This Row],[Total Nurse Staff Hours]]/Nurse[[#This Row],[MDS Census]]</f>
        <v>4.5719391518131527</v>
      </c>
      <c r="G68" s="4">
        <f>Nurse[[#This Row],[Total Direct Care Staff Hours]]/Nurse[[#This Row],[MDS Census]]</f>
        <v>4.445676090964966</v>
      </c>
      <c r="H68" s="4">
        <f>Nurse[[#This Row],[Total RN Hours (w/ Admin, DON)]]/Nurse[[#This Row],[MDS Census]]</f>
        <v>1.4408758451137056</v>
      </c>
      <c r="I68" s="4">
        <f>Nurse[[#This Row],[RN Hours (excl. Admin, DON)]]/Nurse[[#This Row],[MDS Census]]</f>
        <v>1.3242163491087886</v>
      </c>
      <c r="J68" s="4">
        <f>SUM(Nurse[[#This Row],[RN Hours (excl. Admin, DON)]],Nurse[[#This Row],[RN Admin Hours]],Nurse[[#This Row],[RN DON Hours]],Nurse[[#This Row],[LPN Hours (excl. Admin)]],Nurse[[#This Row],[LPN Admin Hours]],Nurse[[#This Row],[CNA Hours]],Nurse[[#This Row],[NA TR Hours]],Nurse[[#This Row],[Med Aide/Tech Hours]])</f>
        <v>161.70749999999998</v>
      </c>
      <c r="K68" s="4">
        <f>SUM(Nurse[[#This Row],[RN Hours (excl. Admin, DON)]],Nurse[[#This Row],[LPN Hours (excl. Admin)]],Nurse[[#This Row],[CNA Hours]],Nurse[[#This Row],[NA TR Hours]],Nurse[[#This Row],[Med Aide/Tech Hours]])</f>
        <v>157.24163043478259</v>
      </c>
      <c r="L68" s="4">
        <f>SUM(Nurse[[#This Row],[RN Hours (excl. Admin, DON)]],Nurse[[#This Row],[RN Admin Hours]],Nurse[[#This Row],[RN DON Hours]])</f>
        <v>50.963152173913024</v>
      </c>
      <c r="M68" s="4">
        <v>46.836956521739111</v>
      </c>
      <c r="N68" s="4">
        <v>3.4416304347826099</v>
      </c>
      <c r="O68" s="4">
        <v>0.68456521739130438</v>
      </c>
      <c r="P68" s="4">
        <f>SUM(Nurse[[#This Row],[LPN Hours (excl. Admin)]],Nurse[[#This Row],[LPN Admin Hours]])</f>
        <v>20.481739130434779</v>
      </c>
      <c r="Q68" s="4">
        <v>20.142065217391302</v>
      </c>
      <c r="R68" s="4">
        <v>0.33967391304347827</v>
      </c>
      <c r="S68" s="4">
        <f>SUM(Nurse[[#This Row],[CNA Hours]],Nurse[[#This Row],[NA TR Hours]],Nurse[[#This Row],[Med Aide/Tech Hours]])</f>
        <v>90.262608695652176</v>
      </c>
      <c r="T68" s="4">
        <v>90.262608695652176</v>
      </c>
      <c r="U68" s="4">
        <v>0</v>
      </c>
      <c r="V68" s="4">
        <v>0</v>
      </c>
      <c r="W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26.178260869565218</v>
      </c>
      <c r="X68" s="4">
        <v>6.1214130434782614</v>
      </c>
      <c r="Y68" s="4">
        <v>0</v>
      </c>
      <c r="Z68" s="4">
        <v>0.59760869565217389</v>
      </c>
      <c r="AA68" s="4">
        <v>0</v>
      </c>
      <c r="AB68" s="4">
        <v>0.33967391304347827</v>
      </c>
      <c r="AC68" s="4">
        <v>19.119565217391305</v>
      </c>
      <c r="AD68" s="4">
        <v>0</v>
      </c>
      <c r="AE68" s="4">
        <v>0</v>
      </c>
      <c r="AF68" s="1">
        <v>505395</v>
      </c>
      <c r="AG68" s="1">
        <v>10</v>
      </c>
      <c r="AH68"/>
    </row>
    <row r="69" spans="1:34" x14ac:dyDescent="0.25">
      <c r="A69" t="s">
        <v>239</v>
      </c>
      <c r="B69" t="s">
        <v>7</v>
      </c>
      <c r="C69" t="s">
        <v>290</v>
      </c>
      <c r="D69" t="s">
        <v>256</v>
      </c>
      <c r="E69" s="4">
        <v>44.010869565217391</v>
      </c>
      <c r="F69" s="4">
        <f>Nurse[[#This Row],[Total Nurse Staff Hours]]/Nurse[[#This Row],[MDS Census]]</f>
        <v>3.734867868609534</v>
      </c>
      <c r="G69" s="4">
        <f>Nurse[[#This Row],[Total Direct Care Staff Hours]]/Nurse[[#This Row],[MDS Census]]</f>
        <v>3.3887873549024454</v>
      </c>
      <c r="H69" s="4">
        <f>Nurse[[#This Row],[Total RN Hours (w/ Admin, DON)]]/Nurse[[#This Row],[MDS Census]]</f>
        <v>0.66007656211410248</v>
      </c>
      <c r="I69" s="4">
        <f>Nurse[[#This Row],[RN Hours (excl. Admin, DON)]]/Nurse[[#This Row],[MDS Census]]</f>
        <v>0.31399604840701423</v>
      </c>
      <c r="J69" s="4">
        <f>SUM(Nurse[[#This Row],[RN Hours (excl. Admin, DON)]],Nurse[[#This Row],[RN Admin Hours]],Nurse[[#This Row],[RN DON Hours]],Nurse[[#This Row],[LPN Hours (excl. Admin)]],Nurse[[#This Row],[LPN Admin Hours]],Nurse[[#This Row],[CNA Hours]],Nurse[[#This Row],[NA TR Hours]],Nurse[[#This Row],[Med Aide/Tech Hours]])</f>
        <v>164.37478260869568</v>
      </c>
      <c r="K69" s="4">
        <f>SUM(Nurse[[#This Row],[RN Hours (excl. Admin, DON)]],Nurse[[#This Row],[LPN Hours (excl. Admin)]],Nurse[[#This Row],[CNA Hours]],Nurse[[#This Row],[NA TR Hours]],Nurse[[#This Row],[Med Aide/Tech Hours]])</f>
        <v>149.14347826086959</v>
      </c>
      <c r="L69" s="4">
        <f>SUM(Nurse[[#This Row],[RN Hours (excl. Admin, DON)]],Nurse[[#This Row],[RN Admin Hours]],Nurse[[#This Row],[RN DON Hours]])</f>
        <v>29.050543478260877</v>
      </c>
      <c r="M69" s="4">
        <v>13.81923913043479</v>
      </c>
      <c r="N69" s="4">
        <v>10.804673913043478</v>
      </c>
      <c r="O69" s="4">
        <v>4.4266304347826084</v>
      </c>
      <c r="P69" s="4">
        <f>SUM(Nurse[[#This Row],[LPN Hours (excl. Admin)]],Nurse[[#This Row],[LPN Admin Hours]])</f>
        <v>26.999782608695647</v>
      </c>
      <c r="Q69" s="4">
        <v>26.999782608695647</v>
      </c>
      <c r="R69" s="4">
        <v>0</v>
      </c>
      <c r="S69" s="4">
        <f>SUM(Nurse[[#This Row],[CNA Hours]],Nurse[[#This Row],[NA TR Hours]],Nurse[[#This Row],[Med Aide/Tech Hours]])</f>
        <v>108.32445652173915</v>
      </c>
      <c r="T69" s="4">
        <v>99.793260869565231</v>
      </c>
      <c r="U69" s="4">
        <v>8.5311956521739152</v>
      </c>
      <c r="V69" s="4">
        <v>0</v>
      </c>
      <c r="W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54.450652173913028</v>
      </c>
      <c r="X69" s="4">
        <v>2.3423913043478262</v>
      </c>
      <c r="Y69" s="4">
        <v>0</v>
      </c>
      <c r="Z69" s="4">
        <v>0</v>
      </c>
      <c r="AA69" s="4">
        <v>8.577608695652172</v>
      </c>
      <c r="AB69" s="4">
        <v>0</v>
      </c>
      <c r="AC69" s="4">
        <v>43.530652173913033</v>
      </c>
      <c r="AD69" s="4">
        <v>0</v>
      </c>
      <c r="AE69" s="4">
        <v>0</v>
      </c>
      <c r="AF69" s="1">
        <v>505016</v>
      </c>
      <c r="AG69" s="1">
        <v>10</v>
      </c>
      <c r="AH69"/>
    </row>
    <row r="70" spans="1:34" x14ac:dyDescent="0.25">
      <c r="A70" t="s">
        <v>239</v>
      </c>
      <c r="B70" t="s">
        <v>83</v>
      </c>
      <c r="C70" t="s">
        <v>312</v>
      </c>
      <c r="D70" t="s">
        <v>254</v>
      </c>
      <c r="E70" s="4">
        <v>93.413043478260875</v>
      </c>
      <c r="F70" s="4">
        <f>Nurse[[#This Row],[Total Nurse Staff Hours]]/Nurse[[#This Row],[MDS Census]]</f>
        <v>3.642421456830347</v>
      </c>
      <c r="G70" s="4">
        <f>Nurse[[#This Row],[Total Direct Care Staff Hours]]/Nurse[[#This Row],[MDS Census]]</f>
        <v>3.352895043053294</v>
      </c>
      <c r="H70" s="4">
        <f>Nurse[[#This Row],[Total RN Hours (w/ Admin, DON)]]/Nurse[[#This Row],[MDS Census]]</f>
        <v>0.69500930882010703</v>
      </c>
      <c r="I70" s="4">
        <f>Nurse[[#This Row],[RN Hours (excl. Admin, DON)]]/Nurse[[#This Row],[MDS Census]]</f>
        <v>0.5843355829648591</v>
      </c>
      <c r="J70" s="4">
        <f>SUM(Nurse[[#This Row],[RN Hours (excl. Admin, DON)]],Nurse[[#This Row],[RN Admin Hours]],Nurse[[#This Row],[RN DON Hours]],Nurse[[#This Row],[LPN Hours (excl. Admin)]],Nurse[[#This Row],[LPN Admin Hours]],Nurse[[#This Row],[CNA Hours]],Nurse[[#This Row],[NA TR Hours]],Nurse[[#This Row],[Med Aide/Tech Hours]])</f>
        <v>340.24967391304352</v>
      </c>
      <c r="K70" s="4">
        <f>SUM(Nurse[[#This Row],[RN Hours (excl. Admin, DON)]],Nurse[[#This Row],[LPN Hours (excl. Admin)]],Nurse[[#This Row],[CNA Hours]],Nurse[[#This Row],[NA TR Hours]],Nurse[[#This Row],[Med Aide/Tech Hours]])</f>
        <v>313.20413043478271</v>
      </c>
      <c r="L70" s="4">
        <f>SUM(Nurse[[#This Row],[RN Hours (excl. Admin, DON)]],Nurse[[#This Row],[RN Admin Hours]],Nurse[[#This Row],[RN DON Hours]])</f>
        <v>64.922934782608692</v>
      </c>
      <c r="M70" s="4">
        <v>54.584565217391301</v>
      </c>
      <c r="N70" s="4">
        <v>5.3003260869565221</v>
      </c>
      <c r="O70" s="4">
        <v>5.0380434782608692</v>
      </c>
      <c r="P70" s="4">
        <f>SUM(Nurse[[#This Row],[LPN Hours (excl. Admin)]],Nurse[[#This Row],[LPN Admin Hours]])</f>
        <v>79.486086956521746</v>
      </c>
      <c r="Q70" s="4">
        <v>62.778913043478276</v>
      </c>
      <c r="R70" s="4">
        <v>16.707173913043476</v>
      </c>
      <c r="S70" s="4">
        <f>SUM(Nurse[[#This Row],[CNA Hours]],Nurse[[#This Row],[NA TR Hours]],Nurse[[#This Row],[Med Aide/Tech Hours]])</f>
        <v>195.8406521739131</v>
      </c>
      <c r="T70" s="4">
        <v>164.72706521739138</v>
      </c>
      <c r="U70" s="4">
        <v>31.113586956521726</v>
      </c>
      <c r="V70" s="4">
        <v>0</v>
      </c>
      <c r="W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7.6730434782608699</v>
      </c>
      <c r="X70" s="4">
        <v>0</v>
      </c>
      <c r="Y70" s="4">
        <v>0</v>
      </c>
      <c r="Z70" s="4">
        <v>1.3858695652173914</v>
      </c>
      <c r="AA70" s="4">
        <v>0.27195652173913043</v>
      </c>
      <c r="AB70" s="4">
        <v>0</v>
      </c>
      <c r="AC70" s="4">
        <v>6.0152173913043478</v>
      </c>
      <c r="AD70" s="4">
        <v>0</v>
      </c>
      <c r="AE70" s="4">
        <v>0</v>
      </c>
      <c r="AF70" s="1">
        <v>505313</v>
      </c>
      <c r="AG70" s="1">
        <v>10</v>
      </c>
      <c r="AH70"/>
    </row>
    <row r="71" spans="1:34" x14ac:dyDescent="0.25">
      <c r="A71" t="s">
        <v>239</v>
      </c>
      <c r="B71" t="s">
        <v>9</v>
      </c>
      <c r="C71" t="s">
        <v>295</v>
      </c>
      <c r="D71" t="s">
        <v>254</v>
      </c>
      <c r="E71" s="4">
        <v>29.978260869565219</v>
      </c>
      <c r="F71" s="4">
        <f>Nurse[[#This Row],[Total Nurse Staff Hours]]/Nurse[[#This Row],[MDS Census]]</f>
        <v>4.665910079767948</v>
      </c>
      <c r="G71" s="4">
        <f>Nurse[[#This Row],[Total Direct Care Staff Hours]]/Nurse[[#This Row],[MDS Census]]</f>
        <v>4.2634445250181292</v>
      </c>
      <c r="H71" s="4">
        <f>Nurse[[#This Row],[Total RN Hours (w/ Admin, DON)]]/Nurse[[#This Row],[MDS Census]]</f>
        <v>0.86829949238578674</v>
      </c>
      <c r="I71" s="4">
        <f>Nurse[[#This Row],[RN Hours (excl. Admin, DON)]]/Nurse[[#This Row],[MDS Census]]</f>
        <v>0.46583393763596809</v>
      </c>
      <c r="J71" s="4">
        <f>SUM(Nurse[[#This Row],[RN Hours (excl. Admin, DON)]],Nurse[[#This Row],[RN Admin Hours]],Nurse[[#This Row],[RN DON Hours]],Nurse[[#This Row],[LPN Hours (excl. Admin)]],Nurse[[#This Row],[LPN Admin Hours]],Nurse[[#This Row],[CNA Hours]],Nurse[[#This Row],[NA TR Hours]],Nurse[[#This Row],[Med Aide/Tech Hours]])</f>
        <v>139.87586956521741</v>
      </c>
      <c r="K71" s="4">
        <f>SUM(Nurse[[#This Row],[RN Hours (excl. Admin, DON)]],Nurse[[#This Row],[LPN Hours (excl. Admin)]],Nurse[[#This Row],[CNA Hours]],Nurse[[#This Row],[NA TR Hours]],Nurse[[#This Row],[Med Aide/Tech Hours]])</f>
        <v>127.81065217391304</v>
      </c>
      <c r="L71" s="4">
        <f>SUM(Nurse[[#This Row],[RN Hours (excl. Admin, DON)]],Nurse[[#This Row],[RN Admin Hours]],Nurse[[#This Row],[RN DON Hours]])</f>
        <v>26.030108695652174</v>
      </c>
      <c r="M71" s="4">
        <v>13.964891304347827</v>
      </c>
      <c r="N71" s="4">
        <v>6.5869565217391308</v>
      </c>
      <c r="O71" s="4">
        <v>5.4782608695652177</v>
      </c>
      <c r="P71" s="4">
        <f>SUM(Nurse[[#This Row],[LPN Hours (excl. Admin)]],Nurse[[#This Row],[LPN Admin Hours]])</f>
        <v>29.451630434782611</v>
      </c>
      <c r="Q71" s="4">
        <v>29.451630434782611</v>
      </c>
      <c r="R71" s="4">
        <v>0</v>
      </c>
      <c r="S71" s="4">
        <f>SUM(Nurse[[#This Row],[CNA Hours]],Nurse[[#This Row],[NA TR Hours]],Nurse[[#This Row],[Med Aide/Tech Hours]])</f>
        <v>84.39413043478261</v>
      </c>
      <c r="T71" s="4">
        <v>83.540869565217392</v>
      </c>
      <c r="U71" s="4">
        <v>0.85326086956521741</v>
      </c>
      <c r="V71" s="4">
        <v>0</v>
      </c>
      <c r="W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25.56304347826087</v>
      </c>
      <c r="X71" s="4">
        <v>1.6467391304347827</v>
      </c>
      <c r="Y71" s="4">
        <v>0</v>
      </c>
      <c r="Z71" s="4">
        <v>0</v>
      </c>
      <c r="AA71" s="4">
        <v>12.549456521739129</v>
      </c>
      <c r="AB71" s="4">
        <v>0</v>
      </c>
      <c r="AC71" s="4">
        <v>10.513586956521738</v>
      </c>
      <c r="AD71" s="4">
        <v>0.85326086956521741</v>
      </c>
      <c r="AE71" s="4">
        <v>0</v>
      </c>
      <c r="AF71" s="1">
        <v>505027</v>
      </c>
      <c r="AG71" s="1">
        <v>10</v>
      </c>
      <c r="AH71"/>
    </row>
    <row r="72" spans="1:34" x14ac:dyDescent="0.25">
      <c r="A72" t="s">
        <v>239</v>
      </c>
      <c r="B72" t="s">
        <v>91</v>
      </c>
      <c r="C72" t="s">
        <v>304</v>
      </c>
      <c r="D72" t="s">
        <v>253</v>
      </c>
      <c r="E72" s="4">
        <v>92.75</v>
      </c>
      <c r="F72" s="4">
        <f>Nurse[[#This Row],[Total Nurse Staff Hours]]/Nurse[[#This Row],[MDS Census]]</f>
        <v>3.7719090589476156</v>
      </c>
      <c r="G72" s="4">
        <f>Nurse[[#This Row],[Total Direct Care Staff Hours]]/Nurse[[#This Row],[MDS Census]]</f>
        <v>3.4655220907066688</v>
      </c>
      <c r="H72" s="4">
        <f>Nurse[[#This Row],[Total RN Hours (w/ Admin, DON)]]/Nurse[[#This Row],[MDS Census]]</f>
        <v>0.64977147544825997</v>
      </c>
      <c r="I72" s="4">
        <f>Nurse[[#This Row],[RN Hours (excl. Admin, DON)]]/Nurse[[#This Row],[MDS Census]]</f>
        <v>0.45304113441931348</v>
      </c>
      <c r="J72" s="4">
        <f>SUM(Nurse[[#This Row],[RN Hours (excl. Admin, DON)]],Nurse[[#This Row],[RN Admin Hours]],Nurse[[#This Row],[RN DON Hours]],Nurse[[#This Row],[LPN Hours (excl. Admin)]],Nurse[[#This Row],[LPN Admin Hours]],Nurse[[#This Row],[CNA Hours]],Nurse[[#This Row],[NA TR Hours]],Nurse[[#This Row],[Med Aide/Tech Hours]])</f>
        <v>349.84456521739133</v>
      </c>
      <c r="K72" s="4">
        <f>SUM(Nurse[[#This Row],[RN Hours (excl. Admin, DON)]],Nurse[[#This Row],[LPN Hours (excl. Admin)]],Nurse[[#This Row],[CNA Hours]],Nurse[[#This Row],[NA TR Hours]],Nurse[[#This Row],[Med Aide/Tech Hours]])</f>
        <v>321.42717391304353</v>
      </c>
      <c r="L72" s="4">
        <f>SUM(Nurse[[#This Row],[RN Hours (excl. Admin, DON)]],Nurse[[#This Row],[RN Admin Hours]],Nurse[[#This Row],[RN DON Hours]])</f>
        <v>60.266304347826107</v>
      </c>
      <c r="M72" s="4">
        <v>42.019565217391325</v>
      </c>
      <c r="N72" s="4">
        <v>12.005434782608695</v>
      </c>
      <c r="O72" s="4">
        <v>6.2413043478260866</v>
      </c>
      <c r="P72" s="4">
        <f>SUM(Nurse[[#This Row],[LPN Hours (excl. Admin)]],Nurse[[#This Row],[LPN Admin Hours]])</f>
        <v>109.11413043478262</v>
      </c>
      <c r="Q72" s="4">
        <v>98.943478260869583</v>
      </c>
      <c r="R72" s="4">
        <v>10.170652173913044</v>
      </c>
      <c r="S72" s="4">
        <f>SUM(Nurse[[#This Row],[CNA Hours]],Nurse[[#This Row],[NA TR Hours]],Nurse[[#This Row],[Med Aide/Tech Hours]])</f>
        <v>180.46413043478265</v>
      </c>
      <c r="T72" s="4">
        <v>175.81956521739133</v>
      </c>
      <c r="U72" s="4">
        <v>4.6445652173913041</v>
      </c>
      <c r="V72" s="4">
        <v>0</v>
      </c>
      <c r="W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8.4391304347826068</v>
      </c>
      <c r="X72" s="4">
        <v>0</v>
      </c>
      <c r="Y72" s="4">
        <v>0</v>
      </c>
      <c r="Z72" s="4">
        <v>0</v>
      </c>
      <c r="AA72" s="4">
        <v>0.51086956521739135</v>
      </c>
      <c r="AB72" s="4">
        <v>0</v>
      </c>
      <c r="AC72" s="4">
        <v>7.9282608695652161</v>
      </c>
      <c r="AD72" s="4">
        <v>0</v>
      </c>
      <c r="AE72" s="4">
        <v>0</v>
      </c>
      <c r="AF72" s="1">
        <v>505326</v>
      </c>
      <c r="AG72" s="1">
        <v>10</v>
      </c>
      <c r="AH72"/>
    </row>
    <row r="73" spans="1:34" x14ac:dyDescent="0.25">
      <c r="A73" t="s">
        <v>239</v>
      </c>
      <c r="B73" t="s">
        <v>188</v>
      </c>
      <c r="C73" t="s">
        <v>348</v>
      </c>
      <c r="D73" t="s">
        <v>253</v>
      </c>
      <c r="E73" s="4">
        <v>20.010869565217391</v>
      </c>
      <c r="F73" s="4">
        <f>Nurse[[#This Row],[Total Nurse Staff Hours]]/Nurse[[#This Row],[MDS Census]]</f>
        <v>5.6838565996740886</v>
      </c>
      <c r="G73" s="4">
        <f>Nurse[[#This Row],[Total Direct Care Staff Hours]]/Nurse[[#This Row],[MDS Census]]</f>
        <v>4.9337316675719709</v>
      </c>
      <c r="H73" s="4">
        <f>Nurse[[#This Row],[Total RN Hours (w/ Admin, DON)]]/Nurse[[#This Row],[MDS Census]]</f>
        <v>1.6970885388375883</v>
      </c>
      <c r="I73" s="4">
        <f>Nurse[[#This Row],[RN Hours (excl. Admin, DON)]]/Nurse[[#This Row],[MDS Census]]</f>
        <v>1.1990005431830526</v>
      </c>
      <c r="J73" s="4">
        <f>SUM(Nurse[[#This Row],[RN Hours (excl. Admin, DON)]],Nurse[[#This Row],[RN Admin Hours]],Nurse[[#This Row],[RN DON Hours]],Nurse[[#This Row],[LPN Hours (excl. Admin)]],Nurse[[#This Row],[LPN Admin Hours]],Nurse[[#This Row],[CNA Hours]],Nurse[[#This Row],[NA TR Hours]],Nurse[[#This Row],[Med Aide/Tech Hours]])</f>
        <v>113.73891304347823</v>
      </c>
      <c r="K73" s="4">
        <f>SUM(Nurse[[#This Row],[RN Hours (excl. Admin, DON)]],Nurse[[#This Row],[LPN Hours (excl. Admin)]],Nurse[[#This Row],[CNA Hours]],Nurse[[#This Row],[NA TR Hours]],Nurse[[#This Row],[Med Aide/Tech Hours]])</f>
        <v>98.728260869565204</v>
      </c>
      <c r="L73" s="4">
        <f>SUM(Nurse[[#This Row],[RN Hours (excl. Admin, DON)]],Nurse[[#This Row],[RN Admin Hours]],Nurse[[#This Row],[RN DON Hours]])</f>
        <v>33.960217391304347</v>
      </c>
      <c r="M73" s="4">
        <v>23.993043478260866</v>
      </c>
      <c r="N73" s="4">
        <v>4.575869565217392</v>
      </c>
      <c r="O73" s="4">
        <v>5.3913043478260869</v>
      </c>
      <c r="P73" s="4">
        <f>SUM(Nurse[[#This Row],[LPN Hours (excl. Admin)]],Nurse[[#This Row],[LPN Admin Hours]])</f>
        <v>20.032173913043476</v>
      </c>
      <c r="Q73" s="4">
        <v>14.988695652173911</v>
      </c>
      <c r="R73" s="4">
        <v>5.0434782608695654</v>
      </c>
      <c r="S73" s="4">
        <f>SUM(Nurse[[#This Row],[CNA Hours]],Nurse[[#This Row],[NA TR Hours]],Nurse[[#This Row],[Med Aide/Tech Hours]])</f>
        <v>59.746521739130415</v>
      </c>
      <c r="T73" s="4">
        <v>49.676304347826068</v>
      </c>
      <c r="U73" s="4">
        <v>10.009782608695655</v>
      </c>
      <c r="V73" s="4">
        <v>6.0434782608695649E-2</v>
      </c>
      <c r="W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22.41804347826087</v>
      </c>
      <c r="X73" s="4">
        <v>0</v>
      </c>
      <c r="Y73" s="4">
        <v>0</v>
      </c>
      <c r="Z73" s="4">
        <v>0</v>
      </c>
      <c r="AA73" s="4">
        <v>6.2876086956521746</v>
      </c>
      <c r="AB73" s="4">
        <v>0</v>
      </c>
      <c r="AC73" s="4">
        <v>16.043478260869566</v>
      </c>
      <c r="AD73" s="4">
        <v>8.6956521739130432E-2</v>
      </c>
      <c r="AE73" s="4">
        <v>0</v>
      </c>
      <c r="AF73" s="1">
        <v>505531</v>
      </c>
      <c r="AG73" s="1">
        <v>10</v>
      </c>
      <c r="AH73"/>
    </row>
    <row r="74" spans="1:34" x14ac:dyDescent="0.25">
      <c r="A74" t="s">
        <v>239</v>
      </c>
      <c r="B74" t="s">
        <v>29</v>
      </c>
      <c r="C74" t="s">
        <v>303</v>
      </c>
      <c r="D74" t="s">
        <v>260</v>
      </c>
      <c r="E74" s="4">
        <v>27.489130434782609</v>
      </c>
      <c r="F74" s="4">
        <f>Nurse[[#This Row],[Total Nurse Staff Hours]]/Nurse[[#This Row],[MDS Census]]</f>
        <v>3.727920126532227</v>
      </c>
      <c r="G74" s="4">
        <f>Nurse[[#This Row],[Total Direct Care Staff Hours]]/Nurse[[#This Row],[MDS Census]]</f>
        <v>3.1171055753262165</v>
      </c>
      <c r="H74" s="4">
        <f>Nurse[[#This Row],[Total RN Hours (w/ Admin, DON)]]/Nurse[[#This Row],[MDS Census]]</f>
        <v>0.88691182285488335</v>
      </c>
      <c r="I74" s="4">
        <f>Nurse[[#This Row],[RN Hours (excl. Admin, DON)]]/Nurse[[#This Row],[MDS Census]]</f>
        <v>0.69553183076314751</v>
      </c>
      <c r="J74" s="4">
        <f>SUM(Nurse[[#This Row],[RN Hours (excl. Admin, DON)]],Nurse[[#This Row],[RN Admin Hours]],Nurse[[#This Row],[RN DON Hours]],Nurse[[#This Row],[LPN Hours (excl. Admin)]],Nurse[[#This Row],[LPN Admin Hours]],Nurse[[#This Row],[CNA Hours]],Nurse[[#This Row],[NA TR Hours]],Nurse[[#This Row],[Med Aide/Tech Hours]])</f>
        <v>102.47728260869567</v>
      </c>
      <c r="K74" s="4">
        <f>SUM(Nurse[[#This Row],[RN Hours (excl. Admin, DON)]],Nurse[[#This Row],[LPN Hours (excl. Admin)]],Nurse[[#This Row],[CNA Hours]],Nurse[[#This Row],[NA TR Hours]],Nurse[[#This Row],[Med Aide/Tech Hours]])</f>
        <v>85.686521739130455</v>
      </c>
      <c r="L74" s="4">
        <f>SUM(Nurse[[#This Row],[RN Hours (excl. Admin, DON)]],Nurse[[#This Row],[RN Admin Hours]],Nurse[[#This Row],[RN DON Hours]])</f>
        <v>24.380434782608695</v>
      </c>
      <c r="M74" s="4">
        <v>19.119565217391305</v>
      </c>
      <c r="N74" s="4">
        <v>0.65217391304347827</v>
      </c>
      <c r="O74" s="4">
        <v>4.6086956521739131</v>
      </c>
      <c r="P74" s="4">
        <f>SUM(Nurse[[#This Row],[LPN Hours (excl. Admin)]],Nurse[[#This Row],[LPN Admin Hours]])</f>
        <v>25.383152173913043</v>
      </c>
      <c r="Q74" s="4">
        <v>13.853260869565217</v>
      </c>
      <c r="R74" s="4">
        <v>11.529891304347826</v>
      </c>
      <c r="S74" s="4">
        <f>SUM(Nurse[[#This Row],[CNA Hours]],Nurse[[#This Row],[NA TR Hours]],Nurse[[#This Row],[Med Aide/Tech Hours]])</f>
        <v>52.713695652173925</v>
      </c>
      <c r="T74" s="4">
        <v>37.694673913043488</v>
      </c>
      <c r="U74" s="4">
        <v>15.019021739130435</v>
      </c>
      <c r="V74" s="4">
        <v>0</v>
      </c>
      <c r="W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2.9093478260869561</v>
      </c>
      <c r="X74" s="4">
        <v>0</v>
      </c>
      <c r="Y74" s="4">
        <v>0</v>
      </c>
      <c r="Z74" s="4">
        <v>0</v>
      </c>
      <c r="AA74" s="4">
        <v>0</v>
      </c>
      <c r="AB74" s="4">
        <v>0</v>
      </c>
      <c r="AC74" s="4">
        <v>2.9093478260869561</v>
      </c>
      <c r="AD74" s="4">
        <v>0</v>
      </c>
      <c r="AE74" s="4">
        <v>0</v>
      </c>
      <c r="AF74" s="1">
        <v>505140</v>
      </c>
      <c r="AG74" s="1">
        <v>10</v>
      </c>
      <c r="AH74"/>
    </row>
    <row r="75" spans="1:34" x14ac:dyDescent="0.25">
      <c r="A75" t="s">
        <v>239</v>
      </c>
      <c r="B75" t="s">
        <v>59</v>
      </c>
      <c r="C75" t="s">
        <v>314</v>
      </c>
      <c r="D75" t="s">
        <v>247</v>
      </c>
      <c r="E75" s="4">
        <v>35.467391304347828</v>
      </c>
      <c r="F75" s="4">
        <f>Nurse[[#This Row],[Total Nurse Staff Hours]]/Nurse[[#This Row],[MDS Census]]</f>
        <v>4.9283726631933806</v>
      </c>
      <c r="G75" s="4">
        <f>Nurse[[#This Row],[Total Direct Care Staff Hours]]/Nurse[[#This Row],[MDS Census]]</f>
        <v>4.6257064051486365</v>
      </c>
      <c r="H75" s="4">
        <f>Nurse[[#This Row],[Total RN Hours (w/ Admin, DON)]]/Nurse[[#This Row],[MDS Census]]</f>
        <v>0.98235059760956178</v>
      </c>
      <c r="I75" s="4">
        <f>Nurse[[#This Row],[RN Hours (excl. Admin, DON)]]/Nurse[[#This Row],[MDS Census]]</f>
        <v>0.67968433956481777</v>
      </c>
      <c r="J75" s="4">
        <f>SUM(Nurse[[#This Row],[RN Hours (excl. Admin, DON)]],Nurse[[#This Row],[RN Admin Hours]],Nurse[[#This Row],[RN DON Hours]],Nurse[[#This Row],[LPN Hours (excl. Admin)]],Nurse[[#This Row],[LPN Admin Hours]],Nurse[[#This Row],[CNA Hours]],Nurse[[#This Row],[NA TR Hours]],Nurse[[#This Row],[Med Aide/Tech Hours]])</f>
        <v>174.79652173913044</v>
      </c>
      <c r="K75" s="4">
        <f>SUM(Nurse[[#This Row],[RN Hours (excl. Admin, DON)]],Nurse[[#This Row],[LPN Hours (excl. Admin)]],Nurse[[#This Row],[CNA Hours]],Nurse[[#This Row],[NA TR Hours]],Nurse[[#This Row],[Med Aide/Tech Hours]])</f>
        <v>164.0617391304348</v>
      </c>
      <c r="L75" s="4">
        <f>SUM(Nurse[[#This Row],[RN Hours (excl. Admin, DON)]],Nurse[[#This Row],[RN Admin Hours]],Nurse[[#This Row],[RN DON Hours]])</f>
        <v>34.841413043478262</v>
      </c>
      <c r="M75" s="4">
        <v>24.106630434782613</v>
      </c>
      <c r="N75" s="4">
        <v>5.2565217391304353</v>
      </c>
      <c r="O75" s="4">
        <v>5.4782608695652177</v>
      </c>
      <c r="P75" s="4">
        <f>SUM(Nurse[[#This Row],[LPN Hours (excl. Admin)]],Nurse[[#This Row],[LPN Admin Hours]])</f>
        <v>54.934565217391302</v>
      </c>
      <c r="Q75" s="4">
        <v>54.934565217391302</v>
      </c>
      <c r="R75" s="4">
        <v>0</v>
      </c>
      <c r="S75" s="4">
        <f>SUM(Nurse[[#This Row],[CNA Hours]],Nurse[[#This Row],[NA TR Hours]],Nurse[[#This Row],[Med Aide/Tech Hours]])</f>
        <v>85.020543478260862</v>
      </c>
      <c r="T75" s="4">
        <v>76.711630434782606</v>
      </c>
      <c r="U75" s="4">
        <v>8.3089130434782597</v>
      </c>
      <c r="V75" s="4">
        <v>0</v>
      </c>
      <c r="W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0.16304347826086957</v>
      </c>
      <c r="X75" s="4">
        <v>0</v>
      </c>
      <c r="Y75" s="4">
        <v>0</v>
      </c>
      <c r="Z75" s="4">
        <v>0</v>
      </c>
      <c r="AA75" s="4">
        <v>0.16304347826086957</v>
      </c>
      <c r="AB75" s="4">
        <v>0</v>
      </c>
      <c r="AC75" s="4">
        <v>0</v>
      </c>
      <c r="AD75" s="4">
        <v>0</v>
      </c>
      <c r="AE75" s="4">
        <v>0</v>
      </c>
      <c r="AF75" s="1">
        <v>505260</v>
      </c>
      <c r="AG75" s="1">
        <v>10</v>
      </c>
      <c r="AH75"/>
    </row>
    <row r="76" spans="1:34" x14ac:dyDescent="0.25">
      <c r="A76" t="s">
        <v>239</v>
      </c>
      <c r="B76" t="s">
        <v>5</v>
      </c>
      <c r="C76" t="s">
        <v>294</v>
      </c>
      <c r="D76" t="s">
        <v>254</v>
      </c>
      <c r="E76" s="4">
        <v>78.271739130434781</v>
      </c>
      <c r="F76" s="4">
        <f>Nurse[[#This Row],[Total Nurse Staff Hours]]/Nurse[[#This Row],[MDS Census]]</f>
        <v>4.49643938341897</v>
      </c>
      <c r="G76" s="4">
        <f>Nurse[[#This Row],[Total Direct Care Staff Hours]]/Nurse[[#This Row],[MDS Census]]</f>
        <v>4.1194931259547287</v>
      </c>
      <c r="H76" s="4">
        <f>Nurse[[#This Row],[Total RN Hours (w/ Admin, DON)]]/Nurse[[#This Row],[MDS Census]]</f>
        <v>0.64851409526454673</v>
      </c>
      <c r="I76" s="4">
        <f>Nurse[[#This Row],[RN Hours (excl. Admin, DON)]]/Nurse[[#This Row],[MDS Census]]</f>
        <v>0.47897375364532713</v>
      </c>
      <c r="J76" s="4">
        <f>SUM(Nurse[[#This Row],[RN Hours (excl. Admin, DON)]],Nurse[[#This Row],[RN Admin Hours]],Nurse[[#This Row],[RN DON Hours]],Nurse[[#This Row],[LPN Hours (excl. Admin)]],Nurse[[#This Row],[LPN Admin Hours]],Nurse[[#This Row],[CNA Hours]],Nurse[[#This Row],[NA TR Hours]],Nurse[[#This Row],[Med Aide/Tech Hours]])</f>
        <v>351.94413043478266</v>
      </c>
      <c r="K76" s="4">
        <f>SUM(Nurse[[#This Row],[RN Hours (excl. Admin, DON)]],Nurse[[#This Row],[LPN Hours (excl. Admin)]],Nurse[[#This Row],[CNA Hours]],Nurse[[#This Row],[NA TR Hours]],Nurse[[#This Row],[Med Aide/Tech Hours]])</f>
        <v>322.43989130434784</v>
      </c>
      <c r="L76" s="4">
        <f>SUM(Nurse[[#This Row],[RN Hours (excl. Admin, DON)]],Nurse[[#This Row],[RN Admin Hours]],Nurse[[#This Row],[RN DON Hours]])</f>
        <v>50.760326086956532</v>
      </c>
      <c r="M76" s="4">
        <v>37.490108695652182</v>
      </c>
      <c r="N76" s="4">
        <v>7.5963043478260897</v>
      </c>
      <c r="O76" s="4">
        <v>5.6739130434782608</v>
      </c>
      <c r="P76" s="4">
        <f>SUM(Nurse[[#This Row],[LPN Hours (excl. Admin)]],Nurse[[#This Row],[LPN Admin Hours]])</f>
        <v>78.106739130434761</v>
      </c>
      <c r="Q76" s="4">
        <v>61.872717391304334</v>
      </c>
      <c r="R76" s="4">
        <v>16.234021739130434</v>
      </c>
      <c r="S76" s="4">
        <f>SUM(Nurse[[#This Row],[CNA Hours]],Nurse[[#This Row],[NA TR Hours]],Nurse[[#This Row],[Med Aide/Tech Hours]])</f>
        <v>223.07706521739135</v>
      </c>
      <c r="T76" s="4">
        <v>223.07706521739135</v>
      </c>
      <c r="U76" s="4">
        <v>0</v>
      </c>
      <c r="V76" s="4">
        <v>0</v>
      </c>
      <c r="W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19.276630434782611</v>
      </c>
      <c r="X76" s="4">
        <v>0.22826086956521738</v>
      </c>
      <c r="Y76" s="4">
        <v>0</v>
      </c>
      <c r="Z76" s="4">
        <v>0</v>
      </c>
      <c r="AA76" s="4">
        <v>4.9994565217391305</v>
      </c>
      <c r="AB76" s="4">
        <v>0</v>
      </c>
      <c r="AC76" s="4">
        <v>14.048913043478262</v>
      </c>
      <c r="AD76" s="4">
        <v>0</v>
      </c>
      <c r="AE76" s="4">
        <v>0</v>
      </c>
      <c r="AF76" s="1">
        <v>505004</v>
      </c>
      <c r="AG76" s="1">
        <v>10</v>
      </c>
      <c r="AH76"/>
    </row>
    <row r="77" spans="1:34" x14ac:dyDescent="0.25">
      <c r="A77" t="s">
        <v>239</v>
      </c>
      <c r="B77" t="s">
        <v>151</v>
      </c>
      <c r="C77" t="s">
        <v>345</v>
      </c>
      <c r="D77" t="s">
        <v>266</v>
      </c>
      <c r="E77" s="4">
        <v>123.82608695652173</v>
      </c>
      <c r="F77" s="4">
        <f>Nurse[[#This Row],[Total Nurse Staff Hours]]/Nurse[[#This Row],[MDS Census]]</f>
        <v>4.1795119382022472</v>
      </c>
      <c r="G77" s="4">
        <f>Nurse[[#This Row],[Total Direct Care Staff Hours]]/Nurse[[#This Row],[MDS Census]]</f>
        <v>3.9575798806179776</v>
      </c>
      <c r="H77" s="4">
        <f>Nurse[[#This Row],[Total RN Hours (w/ Admin, DON)]]/Nurse[[#This Row],[MDS Census]]</f>
        <v>0.9161911867977528</v>
      </c>
      <c r="I77" s="4">
        <f>Nurse[[#This Row],[RN Hours (excl. Admin, DON)]]/Nurse[[#This Row],[MDS Census]]</f>
        <v>0.7848490168539326</v>
      </c>
      <c r="J77" s="4">
        <f>SUM(Nurse[[#This Row],[RN Hours (excl. Admin, DON)]],Nurse[[#This Row],[RN Admin Hours]],Nurse[[#This Row],[RN DON Hours]],Nurse[[#This Row],[LPN Hours (excl. Admin)]],Nurse[[#This Row],[LPN Admin Hours]],Nurse[[#This Row],[CNA Hours]],Nurse[[#This Row],[NA TR Hours]],Nurse[[#This Row],[Med Aide/Tech Hours]])</f>
        <v>517.53260869565213</v>
      </c>
      <c r="K77" s="4">
        <f>SUM(Nurse[[#This Row],[RN Hours (excl. Admin, DON)]],Nurse[[#This Row],[LPN Hours (excl. Admin)]],Nurse[[#This Row],[CNA Hours]],Nurse[[#This Row],[NA TR Hours]],Nurse[[#This Row],[Med Aide/Tech Hours]])</f>
        <v>490.05163043478262</v>
      </c>
      <c r="L77" s="4">
        <f>SUM(Nurse[[#This Row],[RN Hours (excl. Admin, DON)]],Nurse[[#This Row],[RN Admin Hours]],Nurse[[#This Row],[RN DON Hours]])</f>
        <v>113.44836956521739</v>
      </c>
      <c r="M77" s="4">
        <v>97.184782608695656</v>
      </c>
      <c r="N77" s="4">
        <v>11.220108695652174</v>
      </c>
      <c r="O77" s="4">
        <v>5.0434782608695654</v>
      </c>
      <c r="P77" s="4">
        <f>SUM(Nurse[[#This Row],[LPN Hours (excl. Admin)]],Nurse[[#This Row],[LPN Admin Hours]])</f>
        <v>88.801630434782609</v>
      </c>
      <c r="Q77" s="4">
        <v>77.584239130434781</v>
      </c>
      <c r="R77" s="4">
        <v>11.217391304347826</v>
      </c>
      <c r="S77" s="4">
        <f>SUM(Nurse[[#This Row],[CNA Hours]],Nurse[[#This Row],[NA TR Hours]],Nurse[[#This Row],[Med Aide/Tech Hours]])</f>
        <v>315.28260869565219</v>
      </c>
      <c r="T77" s="4">
        <v>295.21195652173913</v>
      </c>
      <c r="U77" s="4">
        <v>20.070652173913043</v>
      </c>
      <c r="V77" s="4">
        <v>0</v>
      </c>
      <c r="W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3.8043478260869568E-2</v>
      </c>
      <c r="X77" s="4">
        <v>3.8043478260869568E-2</v>
      </c>
      <c r="Y77" s="4">
        <v>0</v>
      </c>
      <c r="Z77" s="4">
        <v>0</v>
      </c>
      <c r="AA77" s="4">
        <v>0</v>
      </c>
      <c r="AB77" s="4">
        <v>0</v>
      </c>
      <c r="AC77" s="4">
        <v>0</v>
      </c>
      <c r="AD77" s="4">
        <v>0</v>
      </c>
      <c r="AE77" s="4">
        <v>0</v>
      </c>
      <c r="AF77" s="1">
        <v>505465</v>
      </c>
      <c r="AG77" s="1">
        <v>10</v>
      </c>
      <c r="AH77"/>
    </row>
    <row r="78" spans="1:34" x14ac:dyDescent="0.25">
      <c r="A78" t="s">
        <v>239</v>
      </c>
      <c r="B78" t="s">
        <v>149</v>
      </c>
      <c r="C78" t="s">
        <v>279</v>
      </c>
      <c r="D78" t="s">
        <v>254</v>
      </c>
      <c r="E78" s="4">
        <v>62.891304347826086</v>
      </c>
      <c r="F78" s="4">
        <f>Nurse[[#This Row],[Total Nurse Staff Hours]]/Nurse[[#This Row],[MDS Census]]</f>
        <v>5.1207362599377806</v>
      </c>
      <c r="G78" s="4">
        <f>Nurse[[#This Row],[Total Direct Care Staff Hours]]/Nurse[[#This Row],[MDS Census]]</f>
        <v>5.098613895610093</v>
      </c>
      <c r="H78" s="4">
        <f>Nurse[[#This Row],[Total RN Hours (w/ Admin, DON)]]/Nurse[[#This Row],[MDS Census]]</f>
        <v>1.3761925337020395</v>
      </c>
      <c r="I78" s="4">
        <f>Nurse[[#This Row],[RN Hours (excl. Admin, DON)]]/Nurse[[#This Row],[MDS Census]]</f>
        <v>1.354070169374352</v>
      </c>
      <c r="J78" s="4">
        <f>SUM(Nurse[[#This Row],[RN Hours (excl. Admin, DON)]],Nurse[[#This Row],[RN Admin Hours]],Nurse[[#This Row],[RN DON Hours]],Nurse[[#This Row],[LPN Hours (excl. Admin)]],Nurse[[#This Row],[LPN Admin Hours]],Nurse[[#This Row],[CNA Hours]],Nurse[[#This Row],[NA TR Hours]],Nurse[[#This Row],[Med Aide/Tech Hours]])</f>
        <v>322.04978260869564</v>
      </c>
      <c r="K78" s="4">
        <f>SUM(Nurse[[#This Row],[RN Hours (excl. Admin, DON)]],Nurse[[#This Row],[LPN Hours (excl. Admin)]],Nurse[[#This Row],[CNA Hours]],Nurse[[#This Row],[NA TR Hours]],Nurse[[#This Row],[Med Aide/Tech Hours]])</f>
        <v>320.65847826086951</v>
      </c>
      <c r="L78" s="4">
        <f>SUM(Nurse[[#This Row],[RN Hours (excl. Admin, DON)]],Nurse[[#This Row],[RN Admin Hours]],Nurse[[#This Row],[RN DON Hours]])</f>
        <v>86.550543478260877</v>
      </c>
      <c r="M78" s="4">
        <v>85.159239130434784</v>
      </c>
      <c r="N78" s="4">
        <v>0</v>
      </c>
      <c r="O78" s="4">
        <v>1.3913043478260869</v>
      </c>
      <c r="P78" s="4">
        <f>SUM(Nurse[[#This Row],[LPN Hours (excl. Admin)]],Nurse[[#This Row],[LPN Admin Hours]])</f>
        <v>36.154239130434789</v>
      </c>
      <c r="Q78" s="4">
        <v>36.154239130434789</v>
      </c>
      <c r="R78" s="4">
        <v>0</v>
      </c>
      <c r="S78" s="4">
        <f>SUM(Nurse[[#This Row],[CNA Hours]],Nurse[[#This Row],[NA TR Hours]],Nurse[[#This Row],[Med Aide/Tech Hours]])</f>
        <v>199.34499999999994</v>
      </c>
      <c r="T78" s="4">
        <v>199.34499999999994</v>
      </c>
      <c r="U78" s="4">
        <v>0</v>
      </c>
      <c r="V78" s="4">
        <v>0</v>
      </c>
      <c r="W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31.337826086956522</v>
      </c>
      <c r="X78" s="4">
        <v>3.3432608695652171</v>
      </c>
      <c r="Y78" s="4">
        <v>0</v>
      </c>
      <c r="Z78" s="4">
        <v>0</v>
      </c>
      <c r="AA78" s="4">
        <v>7.4157608695652177</v>
      </c>
      <c r="AB78" s="4">
        <v>0</v>
      </c>
      <c r="AC78" s="4">
        <v>20.578804347826086</v>
      </c>
      <c r="AD78" s="4">
        <v>0</v>
      </c>
      <c r="AE78" s="4">
        <v>0</v>
      </c>
      <c r="AF78" s="1">
        <v>505455</v>
      </c>
      <c r="AG78" s="1">
        <v>10</v>
      </c>
      <c r="AH78"/>
    </row>
    <row r="79" spans="1:34" x14ac:dyDescent="0.25">
      <c r="A79" t="s">
        <v>239</v>
      </c>
      <c r="B79" t="s">
        <v>147</v>
      </c>
      <c r="C79" t="s">
        <v>295</v>
      </c>
      <c r="D79" t="s">
        <v>254</v>
      </c>
      <c r="E79" s="4">
        <v>74.902173913043484</v>
      </c>
      <c r="F79" s="4">
        <f>Nurse[[#This Row],[Total Nurse Staff Hours]]/Nurse[[#This Row],[MDS Census]]</f>
        <v>3.9258873893484254</v>
      </c>
      <c r="G79" s="4">
        <f>Nurse[[#This Row],[Total Direct Care Staff Hours]]/Nurse[[#This Row],[MDS Census]]</f>
        <v>3.6325279349876642</v>
      </c>
      <c r="H79" s="4">
        <f>Nurse[[#This Row],[Total RN Hours (w/ Admin, DON)]]/Nurse[[#This Row],[MDS Census]]</f>
        <v>1.0901872006965609</v>
      </c>
      <c r="I79" s="4">
        <f>Nurse[[#This Row],[RN Hours (excl. Admin, DON)]]/Nurse[[#This Row],[MDS Census]]</f>
        <v>0.79682774633580034</v>
      </c>
      <c r="J79" s="4">
        <f>SUM(Nurse[[#This Row],[RN Hours (excl. Admin, DON)]],Nurse[[#This Row],[RN Admin Hours]],Nurse[[#This Row],[RN DON Hours]],Nurse[[#This Row],[LPN Hours (excl. Admin)]],Nurse[[#This Row],[LPN Admin Hours]],Nurse[[#This Row],[CNA Hours]],Nurse[[#This Row],[NA TR Hours]],Nurse[[#This Row],[Med Aide/Tech Hours]])</f>
        <v>294.0575</v>
      </c>
      <c r="K79" s="4">
        <f>SUM(Nurse[[#This Row],[RN Hours (excl. Admin, DON)]],Nurse[[#This Row],[LPN Hours (excl. Admin)]],Nurse[[#This Row],[CNA Hours]],Nurse[[#This Row],[NA TR Hours]],Nurse[[#This Row],[Med Aide/Tech Hours]])</f>
        <v>272.08423913043475</v>
      </c>
      <c r="L79" s="4">
        <f>SUM(Nurse[[#This Row],[RN Hours (excl. Admin, DON)]],Nurse[[#This Row],[RN Admin Hours]],Nurse[[#This Row],[RN DON Hours]])</f>
        <v>81.65739130434784</v>
      </c>
      <c r="M79" s="4">
        <v>59.684130434782617</v>
      </c>
      <c r="N79" s="4">
        <v>17.010108695652175</v>
      </c>
      <c r="O79" s="4">
        <v>4.963152173913044</v>
      </c>
      <c r="P79" s="4">
        <f>SUM(Nurse[[#This Row],[LPN Hours (excl. Admin)]],Nurse[[#This Row],[LPN Admin Hours]])</f>
        <v>47.362717391304336</v>
      </c>
      <c r="Q79" s="4">
        <v>47.362717391304336</v>
      </c>
      <c r="R79" s="4">
        <v>0</v>
      </c>
      <c r="S79" s="4">
        <f>SUM(Nurse[[#This Row],[CNA Hours]],Nurse[[#This Row],[NA TR Hours]],Nurse[[#This Row],[Med Aide/Tech Hours]])</f>
        <v>165.03739130434784</v>
      </c>
      <c r="T79" s="4">
        <v>165.03739130434784</v>
      </c>
      <c r="U79" s="4">
        <v>0</v>
      </c>
      <c r="V79" s="4">
        <v>0</v>
      </c>
      <c r="W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9" s="4">
        <v>0</v>
      </c>
      <c r="Y79" s="4">
        <v>0</v>
      </c>
      <c r="Z79" s="4">
        <v>0</v>
      </c>
      <c r="AA79" s="4">
        <v>0</v>
      </c>
      <c r="AB79" s="4">
        <v>0</v>
      </c>
      <c r="AC79" s="4">
        <v>0</v>
      </c>
      <c r="AD79" s="4">
        <v>0</v>
      </c>
      <c r="AE79" s="4">
        <v>0</v>
      </c>
      <c r="AF79" s="1">
        <v>505453</v>
      </c>
      <c r="AG79" s="1">
        <v>10</v>
      </c>
      <c r="AH79"/>
    </row>
    <row r="80" spans="1:34" x14ac:dyDescent="0.25">
      <c r="A80" t="s">
        <v>239</v>
      </c>
      <c r="B80" t="s">
        <v>60</v>
      </c>
      <c r="C80" t="s">
        <v>324</v>
      </c>
      <c r="D80" t="s">
        <v>248</v>
      </c>
      <c r="E80" s="4">
        <v>64.315217391304344</v>
      </c>
      <c r="F80" s="4">
        <f>Nurse[[#This Row],[Total Nurse Staff Hours]]/Nurse[[#This Row],[MDS Census]]</f>
        <v>3.607662666892006</v>
      </c>
      <c r="G80" s="4">
        <f>Nurse[[#This Row],[Total Direct Care Staff Hours]]/Nurse[[#This Row],[MDS Census]]</f>
        <v>3.3634189623119823</v>
      </c>
      <c r="H80" s="4">
        <f>Nurse[[#This Row],[Total RN Hours (w/ Admin, DON)]]/Nurse[[#This Row],[MDS Census]]</f>
        <v>0.55678384316376539</v>
      </c>
      <c r="I80" s="4">
        <f>Nurse[[#This Row],[RN Hours (excl. Admin, DON)]]/Nurse[[#This Row],[MDS Census]]</f>
        <v>0.38504309616359639</v>
      </c>
      <c r="J80" s="4">
        <f>SUM(Nurse[[#This Row],[RN Hours (excl. Admin, DON)]],Nurse[[#This Row],[RN Admin Hours]],Nurse[[#This Row],[RN DON Hours]],Nurse[[#This Row],[LPN Hours (excl. Admin)]],Nurse[[#This Row],[LPN Admin Hours]],Nurse[[#This Row],[CNA Hours]],Nurse[[#This Row],[NA TR Hours]],Nurse[[#This Row],[Med Aide/Tech Hours]])</f>
        <v>232.02760869565216</v>
      </c>
      <c r="K80" s="4">
        <f>SUM(Nurse[[#This Row],[RN Hours (excl. Admin, DON)]],Nurse[[#This Row],[LPN Hours (excl. Admin)]],Nurse[[#This Row],[CNA Hours]],Nurse[[#This Row],[NA TR Hours]],Nurse[[#This Row],[Med Aide/Tech Hours]])</f>
        <v>216.31902173913042</v>
      </c>
      <c r="L80" s="4">
        <f>SUM(Nurse[[#This Row],[RN Hours (excl. Admin, DON)]],Nurse[[#This Row],[RN Admin Hours]],Nurse[[#This Row],[RN DON Hours]])</f>
        <v>35.809673913043476</v>
      </c>
      <c r="M80" s="4">
        <v>24.764130434782604</v>
      </c>
      <c r="N80" s="4">
        <v>6.5781521739130442</v>
      </c>
      <c r="O80" s="4">
        <v>4.4673913043478262</v>
      </c>
      <c r="P80" s="4">
        <f>SUM(Nurse[[#This Row],[LPN Hours (excl. Admin)]],Nurse[[#This Row],[LPN Admin Hours]])</f>
        <v>27.781521739130433</v>
      </c>
      <c r="Q80" s="4">
        <v>23.118478260869566</v>
      </c>
      <c r="R80" s="4">
        <v>4.6630434782608692</v>
      </c>
      <c r="S80" s="4">
        <f>SUM(Nurse[[#This Row],[CNA Hours]],Nurse[[#This Row],[NA TR Hours]],Nurse[[#This Row],[Med Aide/Tech Hours]])</f>
        <v>168.43641304347824</v>
      </c>
      <c r="T80" s="4">
        <v>100.08141304347829</v>
      </c>
      <c r="U80" s="4">
        <v>59.417608695652142</v>
      </c>
      <c r="V80" s="4">
        <v>8.9373913043478233</v>
      </c>
      <c r="W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0.37043478260869561</v>
      </c>
      <c r="X80" s="4">
        <v>0</v>
      </c>
      <c r="Y80" s="4">
        <v>0</v>
      </c>
      <c r="Z80" s="4">
        <v>0</v>
      </c>
      <c r="AA80" s="4">
        <v>0.37043478260869561</v>
      </c>
      <c r="AB80" s="4">
        <v>0</v>
      </c>
      <c r="AC80" s="4">
        <v>0</v>
      </c>
      <c r="AD80" s="4">
        <v>0</v>
      </c>
      <c r="AE80" s="4">
        <v>0</v>
      </c>
      <c r="AF80" s="1">
        <v>505261</v>
      </c>
      <c r="AG80" s="1">
        <v>10</v>
      </c>
      <c r="AH80"/>
    </row>
    <row r="81" spans="1:34" x14ac:dyDescent="0.25">
      <c r="A81" t="s">
        <v>239</v>
      </c>
      <c r="B81" t="s">
        <v>19</v>
      </c>
      <c r="C81" t="s">
        <v>296</v>
      </c>
      <c r="D81" t="s">
        <v>255</v>
      </c>
      <c r="E81" s="4">
        <v>62.293478260869563</v>
      </c>
      <c r="F81" s="4">
        <f>Nurse[[#This Row],[Total Nurse Staff Hours]]/Nurse[[#This Row],[MDS Census]]</f>
        <v>4.939774908392951</v>
      </c>
      <c r="G81" s="4">
        <f>Nurse[[#This Row],[Total Direct Care Staff Hours]]/Nurse[[#This Row],[MDS Census]]</f>
        <v>4.1808759378816962</v>
      </c>
      <c r="H81" s="4">
        <f>Nurse[[#This Row],[Total RN Hours (w/ Admin, DON)]]/Nurse[[#This Row],[MDS Census]]</f>
        <v>0.78912929680683996</v>
      </c>
      <c r="I81" s="4">
        <f>Nurse[[#This Row],[RN Hours (excl. Admin, DON)]]/Nurse[[#This Row],[MDS Census]]</f>
        <v>0.37842435875065433</v>
      </c>
      <c r="J81" s="4">
        <f>SUM(Nurse[[#This Row],[RN Hours (excl. Admin, DON)]],Nurse[[#This Row],[RN Admin Hours]],Nurse[[#This Row],[RN DON Hours]],Nurse[[#This Row],[LPN Hours (excl. Admin)]],Nurse[[#This Row],[LPN Admin Hours]],Nurse[[#This Row],[CNA Hours]],Nurse[[#This Row],[NA TR Hours]],Nurse[[#This Row],[Med Aide/Tech Hours]])</f>
        <v>307.7157608695652</v>
      </c>
      <c r="K81" s="4">
        <f>SUM(Nurse[[#This Row],[RN Hours (excl. Admin, DON)]],Nurse[[#This Row],[LPN Hours (excl. Admin)]],Nurse[[#This Row],[CNA Hours]],Nurse[[#This Row],[NA TR Hours]],Nurse[[#This Row],[Med Aide/Tech Hours]])</f>
        <v>260.44130434782608</v>
      </c>
      <c r="L81" s="4">
        <f>SUM(Nurse[[#This Row],[RN Hours (excl. Admin, DON)]],Nurse[[#This Row],[RN Admin Hours]],Nurse[[#This Row],[RN DON Hours]])</f>
        <v>49.157608695652172</v>
      </c>
      <c r="M81" s="4">
        <v>23.573369565217391</v>
      </c>
      <c r="N81" s="4">
        <v>20.105978260869566</v>
      </c>
      <c r="O81" s="4">
        <v>5.4782608695652177</v>
      </c>
      <c r="P81" s="4">
        <f>SUM(Nurse[[#This Row],[LPN Hours (excl. Admin)]],Nurse[[#This Row],[LPN Admin Hours]])</f>
        <v>66.211956521739125</v>
      </c>
      <c r="Q81" s="4">
        <v>44.521739130434781</v>
      </c>
      <c r="R81" s="4">
        <v>21.690217391304348</v>
      </c>
      <c r="S81" s="4">
        <f>SUM(Nurse[[#This Row],[CNA Hours]],Nurse[[#This Row],[NA TR Hours]],Nurse[[#This Row],[Med Aide/Tech Hours]])</f>
        <v>192.34619565217389</v>
      </c>
      <c r="T81" s="4">
        <v>174.53097826086955</v>
      </c>
      <c r="U81" s="4">
        <v>0</v>
      </c>
      <c r="V81" s="4">
        <v>17.815217391304348</v>
      </c>
      <c r="W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0.2608695652173913</v>
      </c>
      <c r="X81" s="4">
        <v>0</v>
      </c>
      <c r="Y81" s="4">
        <v>0</v>
      </c>
      <c r="Z81" s="4">
        <v>0</v>
      </c>
      <c r="AA81" s="4">
        <v>0</v>
      </c>
      <c r="AB81" s="4">
        <v>0.17391304347826086</v>
      </c>
      <c r="AC81" s="4">
        <v>8.6956521739130432E-2</v>
      </c>
      <c r="AD81" s="4">
        <v>0</v>
      </c>
      <c r="AE81" s="4">
        <v>0</v>
      </c>
      <c r="AF81" s="1">
        <v>505086</v>
      </c>
      <c r="AG81" s="1">
        <v>10</v>
      </c>
      <c r="AH81"/>
    </row>
    <row r="82" spans="1:34" x14ac:dyDescent="0.25">
      <c r="A82" t="s">
        <v>239</v>
      </c>
      <c r="B82" t="s">
        <v>185</v>
      </c>
      <c r="C82" t="s">
        <v>273</v>
      </c>
      <c r="D82" t="s">
        <v>254</v>
      </c>
      <c r="E82" s="4">
        <v>34.739130434782609</v>
      </c>
      <c r="F82" s="4">
        <f>Nurse[[#This Row],[Total Nurse Staff Hours]]/Nurse[[#This Row],[MDS Census]]</f>
        <v>2.5549843554443052</v>
      </c>
      <c r="G82" s="4">
        <f>Nurse[[#This Row],[Total Direct Care Staff Hours]]/Nurse[[#This Row],[MDS Census]]</f>
        <v>2.1169367959949934</v>
      </c>
      <c r="H82" s="4">
        <f>Nurse[[#This Row],[Total RN Hours (w/ Admin, DON)]]/Nurse[[#This Row],[MDS Census]]</f>
        <v>1.0041739674593242</v>
      </c>
      <c r="I82" s="4">
        <f>Nurse[[#This Row],[RN Hours (excl. Admin, DON)]]/Nurse[[#This Row],[MDS Census]]</f>
        <v>0.71130788485607011</v>
      </c>
      <c r="J82" s="4">
        <f>SUM(Nurse[[#This Row],[RN Hours (excl. Admin, DON)]],Nurse[[#This Row],[RN Admin Hours]],Nurse[[#This Row],[RN DON Hours]],Nurse[[#This Row],[LPN Hours (excl. Admin)]],Nurse[[#This Row],[LPN Admin Hours]],Nurse[[#This Row],[CNA Hours]],Nurse[[#This Row],[NA TR Hours]],Nurse[[#This Row],[Med Aide/Tech Hours]])</f>
        <v>88.757934782608686</v>
      </c>
      <c r="K82" s="4">
        <f>SUM(Nurse[[#This Row],[RN Hours (excl. Admin, DON)]],Nurse[[#This Row],[LPN Hours (excl. Admin)]],Nurse[[#This Row],[CNA Hours]],Nurse[[#This Row],[NA TR Hours]],Nurse[[#This Row],[Med Aide/Tech Hours]])</f>
        <v>73.540543478260858</v>
      </c>
      <c r="L82" s="4">
        <f>SUM(Nurse[[#This Row],[RN Hours (excl. Admin, DON)]],Nurse[[#This Row],[RN Admin Hours]],Nurse[[#This Row],[RN DON Hours]])</f>
        <v>34.884130434782612</v>
      </c>
      <c r="M82" s="4">
        <v>24.710217391304351</v>
      </c>
      <c r="N82" s="4">
        <v>4.6956521739130439</v>
      </c>
      <c r="O82" s="4">
        <v>5.4782608695652177</v>
      </c>
      <c r="P82" s="4">
        <f>SUM(Nurse[[#This Row],[LPN Hours (excl. Admin)]],Nurse[[#This Row],[LPN Admin Hours]])</f>
        <v>10.412608695652175</v>
      </c>
      <c r="Q82" s="4">
        <v>5.3691304347826083</v>
      </c>
      <c r="R82" s="4">
        <v>5.0434782608695654</v>
      </c>
      <c r="S82" s="4">
        <f>SUM(Nurse[[#This Row],[CNA Hours]],Nurse[[#This Row],[NA TR Hours]],Nurse[[#This Row],[Med Aide/Tech Hours]])</f>
        <v>43.461195652173899</v>
      </c>
      <c r="T82" s="4">
        <v>43.461195652173899</v>
      </c>
      <c r="U82" s="4">
        <v>0</v>
      </c>
      <c r="V82" s="4">
        <v>0</v>
      </c>
      <c r="W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10.951086956521738</v>
      </c>
      <c r="X82" s="4">
        <v>5.6521739130434785</v>
      </c>
      <c r="Y82" s="4">
        <v>0</v>
      </c>
      <c r="Z82" s="4">
        <v>0</v>
      </c>
      <c r="AA82" s="4">
        <v>0</v>
      </c>
      <c r="AB82" s="4">
        <v>0</v>
      </c>
      <c r="AC82" s="4">
        <v>5.2989130434782608</v>
      </c>
      <c r="AD82" s="4">
        <v>0</v>
      </c>
      <c r="AE82" s="4">
        <v>0</v>
      </c>
      <c r="AF82" s="1">
        <v>505528</v>
      </c>
      <c r="AG82" s="1">
        <v>10</v>
      </c>
      <c r="AH82"/>
    </row>
    <row r="83" spans="1:34" x14ac:dyDescent="0.25">
      <c r="A83" t="s">
        <v>239</v>
      </c>
      <c r="B83" t="s">
        <v>36</v>
      </c>
      <c r="C83" t="s">
        <v>312</v>
      </c>
      <c r="D83" t="s">
        <v>254</v>
      </c>
      <c r="E83" s="4">
        <v>86.239130434782609</v>
      </c>
      <c r="F83" s="4">
        <f>Nurse[[#This Row],[Total Nurse Staff Hours]]/Nurse[[#This Row],[MDS Census]]</f>
        <v>3.8751512477943026</v>
      </c>
      <c r="G83" s="4">
        <f>Nurse[[#This Row],[Total Direct Care Staff Hours]]/Nurse[[#This Row],[MDS Census]]</f>
        <v>3.6893912276279299</v>
      </c>
      <c r="H83" s="4">
        <f>Nurse[[#This Row],[Total RN Hours (w/ Admin, DON)]]/Nurse[[#This Row],[MDS Census]]</f>
        <v>0.56149735316359994</v>
      </c>
      <c r="I83" s="4">
        <f>Nurse[[#This Row],[RN Hours (excl. Admin, DON)]]/Nurse[[#This Row],[MDS Census]]</f>
        <v>0.40934711368792553</v>
      </c>
      <c r="J83" s="4">
        <f>SUM(Nurse[[#This Row],[RN Hours (excl. Admin, DON)]],Nurse[[#This Row],[RN Admin Hours]],Nurse[[#This Row],[RN DON Hours]],Nurse[[#This Row],[LPN Hours (excl. Admin)]],Nurse[[#This Row],[LPN Admin Hours]],Nurse[[#This Row],[CNA Hours]],Nurse[[#This Row],[NA TR Hours]],Nurse[[#This Row],[Med Aide/Tech Hours]])</f>
        <v>334.18967391304346</v>
      </c>
      <c r="K83" s="4">
        <f>SUM(Nurse[[#This Row],[RN Hours (excl. Admin, DON)]],Nurse[[#This Row],[LPN Hours (excl. Admin)]],Nurse[[#This Row],[CNA Hours]],Nurse[[#This Row],[NA TR Hours]],Nurse[[#This Row],[Med Aide/Tech Hours]])</f>
        <v>318.1698913043478</v>
      </c>
      <c r="L83" s="4">
        <f>SUM(Nurse[[#This Row],[RN Hours (excl. Admin, DON)]],Nurse[[#This Row],[RN Admin Hours]],Nurse[[#This Row],[RN DON Hours]])</f>
        <v>48.423043478260887</v>
      </c>
      <c r="M83" s="4">
        <v>35.301739130434797</v>
      </c>
      <c r="N83" s="4">
        <v>7.6702173913043472</v>
      </c>
      <c r="O83" s="4">
        <v>5.4510869565217392</v>
      </c>
      <c r="P83" s="4">
        <f>SUM(Nurse[[#This Row],[LPN Hours (excl. Admin)]],Nurse[[#This Row],[LPN Admin Hours]])</f>
        <v>67.42597826086957</v>
      </c>
      <c r="Q83" s="4">
        <v>64.527500000000003</v>
      </c>
      <c r="R83" s="4">
        <v>2.8984782608695649</v>
      </c>
      <c r="S83" s="4">
        <f>SUM(Nurse[[#This Row],[CNA Hours]],Nurse[[#This Row],[NA TR Hours]],Nurse[[#This Row],[Med Aide/Tech Hours]])</f>
        <v>218.34065217391301</v>
      </c>
      <c r="T83" s="4">
        <v>183.02576086956518</v>
      </c>
      <c r="U83" s="4">
        <v>35.233369565217394</v>
      </c>
      <c r="V83" s="4">
        <v>8.1521739130434784E-2</v>
      </c>
      <c r="W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31.830326086956518</v>
      </c>
      <c r="X83" s="4">
        <v>0.26902173913043476</v>
      </c>
      <c r="Y83" s="4">
        <v>0</v>
      </c>
      <c r="Z83" s="4">
        <v>1.7119565217391304</v>
      </c>
      <c r="AA83" s="4">
        <v>11.35695652173913</v>
      </c>
      <c r="AB83" s="4">
        <v>0</v>
      </c>
      <c r="AC83" s="4">
        <v>18.410869565217389</v>
      </c>
      <c r="AD83" s="4">
        <v>0</v>
      </c>
      <c r="AE83" s="4">
        <v>8.1521739130434784E-2</v>
      </c>
      <c r="AF83" s="1">
        <v>505188</v>
      </c>
      <c r="AG83" s="1">
        <v>10</v>
      </c>
      <c r="AH83"/>
    </row>
    <row r="84" spans="1:34" x14ac:dyDescent="0.25">
      <c r="A84" t="s">
        <v>239</v>
      </c>
      <c r="B84" t="s">
        <v>16</v>
      </c>
      <c r="C84" t="s">
        <v>301</v>
      </c>
      <c r="D84" t="s">
        <v>245</v>
      </c>
      <c r="E84" s="4">
        <v>64.413043478260875</v>
      </c>
      <c r="F84" s="4">
        <f>Nurse[[#This Row],[Total Nurse Staff Hours]]/Nurse[[#This Row],[MDS Census]]</f>
        <v>3.4549983125210941</v>
      </c>
      <c r="G84" s="4">
        <f>Nurse[[#This Row],[Total Direct Care Staff Hours]]/Nurse[[#This Row],[MDS Census]]</f>
        <v>3.1254876814039827</v>
      </c>
      <c r="H84" s="4">
        <f>Nurse[[#This Row],[Total RN Hours (w/ Admin, DON)]]/Nurse[[#This Row],[MDS Census]]</f>
        <v>1.0140668241646982</v>
      </c>
      <c r="I84" s="4">
        <f>Nurse[[#This Row],[RN Hours (excl. Admin, DON)]]/Nurse[[#This Row],[MDS Census]]</f>
        <v>0.73503206209922389</v>
      </c>
      <c r="J84" s="4">
        <f>SUM(Nurse[[#This Row],[RN Hours (excl. Admin, DON)]],Nurse[[#This Row],[RN Admin Hours]],Nurse[[#This Row],[RN DON Hours]],Nurse[[#This Row],[LPN Hours (excl. Admin)]],Nurse[[#This Row],[LPN Admin Hours]],Nurse[[#This Row],[CNA Hours]],Nurse[[#This Row],[NA TR Hours]],Nurse[[#This Row],[Med Aide/Tech Hours]])</f>
        <v>222.54695652173919</v>
      </c>
      <c r="K84" s="4">
        <f>SUM(Nurse[[#This Row],[RN Hours (excl. Admin, DON)]],Nurse[[#This Row],[LPN Hours (excl. Admin)]],Nurse[[#This Row],[CNA Hours]],Nurse[[#This Row],[NA TR Hours]],Nurse[[#This Row],[Med Aide/Tech Hours]])</f>
        <v>201.32217391304351</v>
      </c>
      <c r="L84" s="4">
        <f>SUM(Nurse[[#This Row],[RN Hours (excl. Admin, DON)]],Nurse[[#This Row],[RN Admin Hours]],Nurse[[#This Row],[RN DON Hours]])</f>
        <v>65.319130434782622</v>
      </c>
      <c r="M84" s="4">
        <v>47.345652173913052</v>
      </c>
      <c r="N84" s="4">
        <v>12.582173913043478</v>
      </c>
      <c r="O84" s="4">
        <v>5.3913043478260869</v>
      </c>
      <c r="P84" s="4">
        <f>SUM(Nurse[[#This Row],[LPN Hours (excl. Admin)]],Nurse[[#This Row],[LPN Admin Hours]])</f>
        <v>32.626739130434785</v>
      </c>
      <c r="Q84" s="4">
        <v>29.3754347826087</v>
      </c>
      <c r="R84" s="4">
        <v>3.2513043478260877</v>
      </c>
      <c r="S84" s="4">
        <f>SUM(Nurse[[#This Row],[CNA Hours]],Nurse[[#This Row],[NA TR Hours]],Nurse[[#This Row],[Med Aide/Tech Hours]])</f>
        <v>124.60108695652177</v>
      </c>
      <c r="T84" s="4">
        <v>119.31271739130437</v>
      </c>
      <c r="U84" s="4">
        <v>5.2883695652173932</v>
      </c>
      <c r="V84" s="4">
        <v>0</v>
      </c>
      <c r="W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8.9176086956521736</v>
      </c>
      <c r="X84" s="4">
        <v>2.9647826086956521</v>
      </c>
      <c r="Y84" s="4">
        <v>0</v>
      </c>
      <c r="Z84" s="4">
        <v>0</v>
      </c>
      <c r="AA84" s="4">
        <v>2.4628260869565217</v>
      </c>
      <c r="AB84" s="4">
        <v>0</v>
      </c>
      <c r="AC84" s="4">
        <v>3.4900000000000011</v>
      </c>
      <c r="AD84" s="4">
        <v>0</v>
      </c>
      <c r="AE84" s="4">
        <v>0</v>
      </c>
      <c r="AF84" s="1">
        <v>505080</v>
      </c>
      <c r="AG84" s="1">
        <v>10</v>
      </c>
      <c r="AH84"/>
    </row>
    <row r="85" spans="1:34" x14ac:dyDescent="0.25">
      <c r="A85" t="s">
        <v>239</v>
      </c>
      <c r="B85" t="s">
        <v>95</v>
      </c>
      <c r="C85" t="s">
        <v>336</v>
      </c>
      <c r="D85" t="s">
        <v>254</v>
      </c>
      <c r="E85" s="4">
        <v>87.434782608695656</v>
      </c>
      <c r="F85" s="4">
        <f>Nurse[[#This Row],[Total Nurse Staff Hours]]/Nurse[[#This Row],[MDS Census]]</f>
        <v>3.4584273993038286</v>
      </c>
      <c r="G85" s="4">
        <f>Nurse[[#This Row],[Total Direct Care Staff Hours]]/Nurse[[#This Row],[MDS Census]]</f>
        <v>3.1533018398806556</v>
      </c>
      <c r="H85" s="4">
        <f>Nurse[[#This Row],[Total RN Hours (w/ Admin, DON)]]/Nurse[[#This Row],[MDS Census]]</f>
        <v>1.0463662357036299</v>
      </c>
      <c r="I85" s="4">
        <f>Nurse[[#This Row],[RN Hours (excl. Admin, DON)]]/Nurse[[#This Row],[MDS Census]]</f>
        <v>0.85653903530581788</v>
      </c>
      <c r="J85" s="4">
        <f>SUM(Nurse[[#This Row],[RN Hours (excl. Admin, DON)]],Nurse[[#This Row],[RN Admin Hours]],Nurse[[#This Row],[RN DON Hours]],Nurse[[#This Row],[LPN Hours (excl. Admin)]],Nurse[[#This Row],[LPN Admin Hours]],Nurse[[#This Row],[CNA Hours]],Nurse[[#This Row],[NA TR Hours]],Nurse[[#This Row],[Med Aide/Tech Hours]])</f>
        <v>302.38684782608692</v>
      </c>
      <c r="K85" s="4">
        <f>SUM(Nurse[[#This Row],[RN Hours (excl. Admin, DON)]],Nurse[[#This Row],[LPN Hours (excl. Admin)]],Nurse[[#This Row],[CNA Hours]],Nurse[[#This Row],[NA TR Hours]],Nurse[[#This Row],[Med Aide/Tech Hours]])</f>
        <v>275.70826086956515</v>
      </c>
      <c r="L85" s="4">
        <f>SUM(Nurse[[#This Row],[RN Hours (excl. Admin, DON)]],Nurse[[#This Row],[RN Admin Hours]],Nurse[[#This Row],[RN DON Hours]])</f>
        <v>91.488804347826076</v>
      </c>
      <c r="M85" s="4">
        <v>74.891304347826079</v>
      </c>
      <c r="N85" s="4">
        <v>11.29315217391304</v>
      </c>
      <c r="O85" s="4">
        <v>5.3043478260869561</v>
      </c>
      <c r="P85" s="4">
        <f>SUM(Nurse[[#This Row],[LPN Hours (excl. Admin)]],Nurse[[#This Row],[LPN Admin Hours]])</f>
        <v>52.071304347826086</v>
      </c>
      <c r="Q85" s="4">
        <v>41.990217391304341</v>
      </c>
      <c r="R85" s="4">
        <v>10.081086956521741</v>
      </c>
      <c r="S85" s="4">
        <f>SUM(Nurse[[#This Row],[CNA Hours]],Nurse[[#This Row],[NA TR Hours]],Nurse[[#This Row],[Med Aide/Tech Hours]])</f>
        <v>158.82673913043476</v>
      </c>
      <c r="T85" s="4">
        <v>158.56315217391301</v>
      </c>
      <c r="U85" s="4">
        <v>0.26358695652173914</v>
      </c>
      <c r="V85" s="4">
        <v>0</v>
      </c>
      <c r="W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7.3708695652173919</v>
      </c>
      <c r="X85" s="4">
        <v>3.51945652173913</v>
      </c>
      <c r="Y85" s="4">
        <v>0</v>
      </c>
      <c r="Z85" s="4">
        <v>0</v>
      </c>
      <c r="AA85" s="4">
        <v>1.8233695652173914</v>
      </c>
      <c r="AB85" s="4">
        <v>0</v>
      </c>
      <c r="AC85" s="4">
        <v>2.0280434782608698</v>
      </c>
      <c r="AD85" s="4">
        <v>0</v>
      </c>
      <c r="AE85" s="4">
        <v>0</v>
      </c>
      <c r="AF85" s="1">
        <v>505334</v>
      </c>
      <c r="AG85" s="1">
        <v>10</v>
      </c>
      <c r="AH85"/>
    </row>
    <row r="86" spans="1:34" x14ac:dyDescent="0.25">
      <c r="A86" t="s">
        <v>239</v>
      </c>
      <c r="B86" t="s">
        <v>67</v>
      </c>
      <c r="C86" t="s">
        <v>281</v>
      </c>
      <c r="D86" t="s">
        <v>264</v>
      </c>
      <c r="E86" s="4">
        <v>56.054347826086953</v>
      </c>
      <c r="F86" s="4">
        <f>Nurse[[#This Row],[Total Nurse Staff Hours]]/Nurse[[#This Row],[MDS Census]]</f>
        <v>3.5089218537909632</v>
      </c>
      <c r="G86" s="4">
        <f>Nurse[[#This Row],[Total Direct Care Staff Hours]]/Nurse[[#This Row],[MDS Census]]</f>
        <v>3.2073143300368425</v>
      </c>
      <c r="H86" s="4">
        <f>Nurse[[#This Row],[Total RN Hours (w/ Admin, DON)]]/Nurse[[#This Row],[MDS Census]]</f>
        <v>0.80747527632344385</v>
      </c>
      <c r="I86" s="4">
        <f>Nurse[[#This Row],[RN Hours (excl. Admin, DON)]]/Nurse[[#This Row],[MDS Census]]</f>
        <v>0.60224161334108972</v>
      </c>
      <c r="J86" s="4">
        <f>SUM(Nurse[[#This Row],[RN Hours (excl. Admin, DON)]],Nurse[[#This Row],[RN Admin Hours]],Nurse[[#This Row],[RN DON Hours]],Nurse[[#This Row],[LPN Hours (excl. Admin)]],Nurse[[#This Row],[LPN Admin Hours]],Nurse[[#This Row],[CNA Hours]],Nurse[[#This Row],[NA TR Hours]],Nurse[[#This Row],[Med Aide/Tech Hours]])</f>
        <v>196.69032608695647</v>
      </c>
      <c r="K86" s="4">
        <f>SUM(Nurse[[#This Row],[RN Hours (excl. Admin, DON)]],Nurse[[#This Row],[LPN Hours (excl. Admin)]],Nurse[[#This Row],[CNA Hours]],Nurse[[#This Row],[NA TR Hours]],Nurse[[#This Row],[Med Aide/Tech Hours]])</f>
        <v>179.78391304347821</v>
      </c>
      <c r="L86" s="4">
        <f>SUM(Nurse[[#This Row],[RN Hours (excl. Admin, DON)]],Nurse[[#This Row],[RN Admin Hours]],Nurse[[#This Row],[RN DON Hours]])</f>
        <v>45.262499999999996</v>
      </c>
      <c r="M86" s="4">
        <v>33.758260869565213</v>
      </c>
      <c r="N86" s="4">
        <v>6.373804347826086</v>
      </c>
      <c r="O86" s="4">
        <v>5.1304347826086953</v>
      </c>
      <c r="P86" s="4">
        <f>SUM(Nurse[[#This Row],[LPN Hours (excl. Admin)]],Nurse[[#This Row],[LPN Admin Hours]])</f>
        <v>41.40565217391304</v>
      </c>
      <c r="Q86" s="4">
        <v>36.003478260869564</v>
      </c>
      <c r="R86" s="4">
        <v>5.4021739130434767</v>
      </c>
      <c r="S86" s="4">
        <f>SUM(Nurse[[#This Row],[CNA Hours]],Nurse[[#This Row],[NA TR Hours]],Nurse[[#This Row],[Med Aide/Tech Hours]])</f>
        <v>110.02217391304345</v>
      </c>
      <c r="T86" s="4">
        <v>94.424456521739103</v>
      </c>
      <c r="U86" s="4">
        <v>15.597717391304348</v>
      </c>
      <c r="V86" s="4">
        <v>0</v>
      </c>
      <c r="W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7.5919565217391298</v>
      </c>
      <c r="X86" s="4">
        <v>0</v>
      </c>
      <c r="Y86" s="4">
        <v>0</v>
      </c>
      <c r="Z86" s="4">
        <v>0</v>
      </c>
      <c r="AA86" s="4">
        <v>1.3561956521739129</v>
      </c>
      <c r="AB86" s="4">
        <v>0</v>
      </c>
      <c r="AC86" s="4">
        <v>6.2357608695652171</v>
      </c>
      <c r="AD86" s="4">
        <v>0</v>
      </c>
      <c r="AE86" s="4">
        <v>0</v>
      </c>
      <c r="AF86" s="1">
        <v>505272</v>
      </c>
      <c r="AG86" s="1">
        <v>10</v>
      </c>
      <c r="AH86"/>
    </row>
    <row r="87" spans="1:34" x14ac:dyDescent="0.25">
      <c r="A87" t="s">
        <v>239</v>
      </c>
      <c r="B87" t="s">
        <v>41</v>
      </c>
      <c r="C87" t="s">
        <v>315</v>
      </c>
      <c r="D87" t="s">
        <v>261</v>
      </c>
      <c r="E87" s="4">
        <v>69.510869565217391</v>
      </c>
      <c r="F87" s="4">
        <f>Nurse[[#This Row],[Total Nurse Staff Hours]]/Nurse[[#This Row],[MDS Census]]</f>
        <v>3.5463768569194687</v>
      </c>
      <c r="G87" s="4">
        <f>Nurse[[#This Row],[Total Direct Care Staff Hours]]/Nurse[[#This Row],[MDS Census]]</f>
        <v>3.3249898358092258</v>
      </c>
      <c r="H87" s="4">
        <f>Nurse[[#This Row],[Total RN Hours (w/ Admin, DON)]]/Nurse[[#This Row],[MDS Census]]</f>
        <v>0.57042689601250973</v>
      </c>
      <c r="I87" s="4">
        <f>Nurse[[#This Row],[RN Hours (excl. Admin, DON)]]/Nurse[[#This Row],[MDS Census]]</f>
        <v>0.35029085222830336</v>
      </c>
      <c r="J87" s="4">
        <f>SUM(Nurse[[#This Row],[RN Hours (excl. Admin, DON)]],Nurse[[#This Row],[RN Admin Hours]],Nurse[[#This Row],[RN DON Hours]],Nurse[[#This Row],[LPN Hours (excl. Admin)]],Nurse[[#This Row],[LPN Admin Hours]],Nurse[[#This Row],[CNA Hours]],Nurse[[#This Row],[NA TR Hours]],Nurse[[#This Row],[Med Aide/Tech Hours]])</f>
        <v>246.51173913043479</v>
      </c>
      <c r="K87" s="4">
        <f>SUM(Nurse[[#This Row],[RN Hours (excl. Admin, DON)]],Nurse[[#This Row],[LPN Hours (excl. Admin)]],Nurse[[#This Row],[CNA Hours]],Nurse[[#This Row],[NA TR Hours]],Nurse[[#This Row],[Med Aide/Tech Hours]])</f>
        <v>231.1229347826087</v>
      </c>
      <c r="L87" s="4">
        <f>SUM(Nurse[[#This Row],[RN Hours (excl. Admin, DON)]],Nurse[[#This Row],[RN Admin Hours]],Nurse[[#This Row],[RN DON Hours]])</f>
        <v>39.650869565217391</v>
      </c>
      <c r="M87" s="4">
        <v>24.349021739130436</v>
      </c>
      <c r="N87" s="4">
        <v>9.8235869565217389</v>
      </c>
      <c r="O87" s="4">
        <v>5.4782608695652177</v>
      </c>
      <c r="P87" s="4">
        <f>SUM(Nurse[[#This Row],[LPN Hours (excl. Admin)]],Nurse[[#This Row],[LPN Admin Hours]])</f>
        <v>61.475760869565214</v>
      </c>
      <c r="Q87" s="4">
        <v>61.388804347826081</v>
      </c>
      <c r="R87" s="4">
        <v>8.6956521739130432E-2</v>
      </c>
      <c r="S87" s="4">
        <f>SUM(Nurse[[#This Row],[CNA Hours]],Nurse[[#This Row],[NA TR Hours]],Nurse[[#This Row],[Med Aide/Tech Hours]])</f>
        <v>145.38510869565218</v>
      </c>
      <c r="T87" s="4">
        <v>88.837065217391284</v>
      </c>
      <c r="U87" s="4">
        <v>56.548043478260887</v>
      </c>
      <c r="V87" s="4">
        <v>0</v>
      </c>
      <c r="W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9.7330434782608695</v>
      </c>
      <c r="X87" s="4">
        <v>2.6593478260869565</v>
      </c>
      <c r="Y87" s="4">
        <v>0</v>
      </c>
      <c r="Z87" s="4">
        <v>0</v>
      </c>
      <c r="AA87" s="4">
        <v>5.7014130434782606</v>
      </c>
      <c r="AB87" s="4">
        <v>0</v>
      </c>
      <c r="AC87" s="4">
        <v>1.3722826086956521</v>
      </c>
      <c r="AD87" s="4">
        <v>0</v>
      </c>
      <c r="AE87" s="4">
        <v>0</v>
      </c>
      <c r="AF87" s="1">
        <v>505210</v>
      </c>
      <c r="AG87" s="1">
        <v>10</v>
      </c>
      <c r="AH87"/>
    </row>
    <row r="88" spans="1:34" x14ac:dyDescent="0.25">
      <c r="A88" t="s">
        <v>239</v>
      </c>
      <c r="B88" t="s">
        <v>80</v>
      </c>
      <c r="C88" t="s">
        <v>330</v>
      </c>
      <c r="D88" t="s">
        <v>244</v>
      </c>
      <c r="E88" s="4">
        <v>47.380434782608695</v>
      </c>
      <c r="F88" s="4">
        <f>Nurse[[#This Row],[Total Nurse Staff Hours]]/Nurse[[#This Row],[MDS Census]]</f>
        <v>3.1654347327368666</v>
      </c>
      <c r="G88" s="4">
        <f>Nurse[[#This Row],[Total Direct Care Staff Hours]]/Nurse[[#This Row],[MDS Census]]</f>
        <v>2.8870360174351912</v>
      </c>
      <c r="H88" s="4">
        <f>Nurse[[#This Row],[Total RN Hours (w/ Admin, DON)]]/Nurse[[#This Row],[MDS Census]]</f>
        <v>0.40239963294333558</v>
      </c>
      <c r="I88" s="4">
        <f>Nurse[[#This Row],[RN Hours (excl. Admin, DON)]]/Nurse[[#This Row],[MDS Census]]</f>
        <v>0.29271621931635694</v>
      </c>
      <c r="J88" s="4">
        <f>SUM(Nurse[[#This Row],[RN Hours (excl. Admin, DON)]],Nurse[[#This Row],[RN Admin Hours]],Nurse[[#This Row],[RN DON Hours]],Nurse[[#This Row],[LPN Hours (excl. Admin)]],Nurse[[#This Row],[LPN Admin Hours]],Nurse[[#This Row],[CNA Hours]],Nurse[[#This Row],[NA TR Hours]],Nurse[[#This Row],[Med Aide/Tech Hours]])</f>
        <v>149.97967391304348</v>
      </c>
      <c r="K88" s="4">
        <f>SUM(Nurse[[#This Row],[RN Hours (excl. Admin, DON)]],Nurse[[#This Row],[LPN Hours (excl. Admin)]],Nurse[[#This Row],[CNA Hours]],Nurse[[#This Row],[NA TR Hours]],Nurse[[#This Row],[Med Aide/Tech Hours]])</f>
        <v>136.78902173913042</v>
      </c>
      <c r="L88" s="4">
        <f>SUM(Nurse[[#This Row],[RN Hours (excl. Admin, DON)]],Nurse[[#This Row],[RN Admin Hours]],Nurse[[#This Row],[RN DON Hours]])</f>
        <v>19.06586956521739</v>
      </c>
      <c r="M88" s="4">
        <v>13.869021739130433</v>
      </c>
      <c r="N88" s="4">
        <v>1.6039130434782609</v>
      </c>
      <c r="O88" s="4">
        <v>3.5929347826086957</v>
      </c>
      <c r="P88" s="4">
        <f>SUM(Nurse[[#This Row],[LPN Hours (excl. Admin)]],Nurse[[#This Row],[LPN Admin Hours]])</f>
        <v>41.447500000000012</v>
      </c>
      <c r="Q88" s="4">
        <v>33.453695652173927</v>
      </c>
      <c r="R88" s="4">
        <v>7.9938043478260878</v>
      </c>
      <c r="S88" s="4">
        <f>SUM(Nurse[[#This Row],[CNA Hours]],Nurse[[#This Row],[NA TR Hours]],Nurse[[#This Row],[Med Aide/Tech Hours]])</f>
        <v>89.466304347826068</v>
      </c>
      <c r="T88" s="4">
        <v>77.953478260869545</v>
      </c>
      <c r="U88" s="4">
        <v>11.512826086956524</v>
      </c>
      <c r="V88" s="4">
        <v>0</v>
      </c>
      <c r="W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53.060434782608709</v>
      </c>
      <c r="X88" s="4">
        <v>0</v>
      </c>
      <c r="Y88" s="4">
        <v>0</v>
      </c>
      <c r="Z88" s="4">
        <v>0</v>
      </c>
      <c r="AA88" s="4">
        <v>18.918804347826093</v>
      </c>
      <c r="AB88" s="4">
        <v>0</v>
      </c>
      <c r="AC88" s="4">
        <v>34.141630434782613</v>
      </c>
      <c r="AD88" s="4">
        <v>0</v>
      </c>
      <c r="AE88" s="4">
        <v>0</v>
      </c>
      <c r="AF88" s="1">
        <v>505306</v>
      </c>
      <c r="AG88" s="1">
        <v>10</v>
      </c>
      <c r="AH88"/>
    </row>
    <row r="89" spans="1:34" x14ac:dyDescent="0.25">
      <c r="A89" t="s">
        <v>239</v>
      </c>
      <c r="B89" t="s">
        <v>89</v>
      </c>
      <c r="C89" t="s">
        <v>316</v>
      </c>
      <c r="D89" t="s">
        <v>253</v>
      </c>
      <c r="E89" s="4">
        <v>59.119565217391305</v>
      </c>
      <c r="F89" s="4">
        <f>Nurse[[#This Row],[Total Nurse Staff Hours]]/Nurse[[#This Row],[MDS Census]]</f>
        <v>4.1294079794079783</v>
      </c>
      <c r="G89" s="4">
        <f>Nurse[[#This Row],[Total Direct Care Staff Hours]]/Nurse[[#This Row],[MDS Census]]</f>
        <v>3.8577937120794257</v>
      </c>
      <c r="H89" s="4">
        <f>Nurse[[#This Row],[Total RN Hours (w/ Admin, DON)]]/Nurse[[#This Row],[MDS Census]]</f>
        <v>0.67449347306490159</v>
      </c>
      <c r="I89" s="4">
        <f>Nurse[[#This Row],[RN Hours (excl. Admin, DON)]]/Nurse[[#This Row],[MDS Census]]</f>
        <v>0.50533186247471951</v>
      </c>
      <c r="J89" s="4">
        <f>SUM(Nurse[[#This Row],[RN Hours (excl. Admin, DON)]],Nurse[[#This Row],[RN Admin Hours]],Nurse[[#This Row],[RN DON Hours]],Nurse[[#This Row],[LPN Hours (excl. Admin)]],Nurse[[#This Row],[LPN Admin Hours]],Nurse[[#This Row],[CNA Hours]],Nurse[[#This Row],[NA TR Hours]],Nurse[[#This Row],[Med Aide/Tech Hours]])</f>
        <v>244.12880434782602</v>
      </c>
      <c r="K89" s="4">
        <f>SUM(Nurse[[#This Row],[RN Hours (excl. Admin, DON)]],Nurse[[#This Row],[LPN Hours (excl. Admin)]],Nurse[[#This Row],[CNA Hours]],Nurse[[#This Row],[NA TR Hours]],Nurse[[#This Row],[Med Aide/Tech Hours]])</f>
        <v>228.0710869565217</v>
      </c>
      <c r="L89" s="4">
        <f>SUM(Nurse[[#This Row],[RN Hours (excl. Admin, DON)]],Nurse[[#This Row],[RN Admin Hours]],Nurse[[#This Row],[RN DON Hours]])</f>
        <v>39.875760869565212</v>
      </c>
      <c r="M89" s="4">
        <v>29.874999999999996</v>
      </c>
      <c r="N89" s="4">
        <v>6.4355434782608709</v>
      </c>
      <c r="O89" s="4">
        <v>3.5652173913043477</v>
      </c>
      <c r="P89" s="4">
        <f>SUM(Nurse[[#This Row],[LPN Hours (excl. Admin)]],Nurse[[#This Row],[LPN Admin Hours]])</f>
        <v>54.013369565217388</v>
      </c>
      <c r="Q89" s="4">
        <v>47.956413043478257</v>
      </c>
      <c r="R89" s="4">
        <v>6.0569565217391315</v>
      </c>
      <c r="S89" s="4">
        <f>SUM(Nurse[[#This Row],[CNA Hours]],Nurse[[#This Row],[NA TR Hours]],Nurse[[#This Row],[Med Aide/Tech Hours]])</f>
        <v>150.23967391304342</v>
      </c>
      <c r="T89" s="4">
        <v>120.96239130434778</v>
      </c>
      <c r="U89" s="4">
        <v>29.277282608695646</v>
      </c>
      <c r="V89" s="4">
        <v>0</v>
      </c>
      <c r="W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6.0530434782608689</v>
      </c>
      <c r="X89" s="4">
        <v>0.26445652173913042</v>
      </c>
      <c r="Y89" s="4">
        <v>0</v>
      </c>
      <c r="Z89" s="4">
        <v>0</v>
      </c>
      <c r="AA89" s="4">
        <v>4.8546739130434782</v>
      </c>
      <c r="AB89" s="4">
        <v>0</v>
      </c>
      <c r="AC89" s="4">
        <v>0.93391304347826087</v>
      </c>
      <c r="AD89" s="4">
        <v>0</v>
      </c>
      <c r="AE89" s="4">
        <v>0</v>
      </c>
      <c r="AF89" s="1">
        <v>505324</v>
      </c>
      <c r="AG89" s="1">
        <v>10</v>
      </c>
      <c r="AH89"/>
    </row>
    <row r="90" spans="1:34" x14ac:dyDescent="0.25">
      <c r="A90" t="s">
        <v>239</v>
      </c>
      <c r="B90" t="s">
        <v>13</v>
      </c>
      <c r="C90" t="s">
        <v>278</v>
      </c>
      <c r="D90" t="s">
        <v>245</v>
      </c>
      <c r="E90" s="4">
        <v>53.967391304347828</v>
      </c>
      <c r="F90" s="4">
        <f>Nurse[[#This Row],[Total Nurse Staff Hours]]/Nurse[[#This Row],[MDS Census]]</f>
        <v>4.0240825780463245</v>
      </c>
      <c r="G90" s="4">
        <f>Nurse[[#This Row],[Total Direct Care Staff Hours]]/Nurse[[#This Row],[MDS Census]]</f>
        <v>3.3681933534743194</v>
      </c>
      <c r="H90" s="4">
        <f>Nurse[[#This Row],[Total RN Hours (w/ Admin, DON)]]/Nurse[[#This Row],[MDS Census]]</f>
        <v>1.0113111782477342</v>
      </c>
      <c r="I90" s="4">
        <f>Nurse[[#This Row],[RN Hours (excl. Admin, DON)]]/Nurse[[#This Row],[MDS Census]]</f>
        <v>0.48923262839879145</v>
      </c>
      <c r="J90" s="4">
        <f>SUM(Nurse[[#This Row],[RN Hours (excl. Admin, DON)]],Nurse[[#This Row],[RN Admin Hours]],Nurse[[#This Row],[RN DON Hours]],Nurse[[#This Row],[LPN Hours (excl. Admin)]],Nurse[[#This Row],[LPN Admin Hours]],Nurse[[#This Row],[CNA Hours]],Nurse[[#This Row],[NA TR Hours]],Nurse[[#This Row],[Med Aide/Tech Hours]])</f>
        <v>217.16923913043479</v>
      </c>
      <c r="K90" s="4">
        <f>SUM(Nurse[[#This Row],[RN Hours (excl. Admin, DON)]],Nurse[[#This Row],[LPN Hours (excl. Admin)]],Nurse[[#This Row],[CNA Hours]],Nurse[[#This Row],[NA TR Hours]],Nurse[[#This Row],[Med Aide/Tech Hours]])</f>
        <v>181.77260869565214</v>
      </c>
      <c r="L90" s="4">
        <f>SUM(Nurse[[#This Row],[RN Hours (excl. Admin, DON)]],Nurse[[#This Row],[RN Admin Hours]],Nurse[[#This Row],[RN DON Hours]])</f>
        <v>54.577826086956527</v>
      </c>
      <c r="M90" s="4">
        <v>26.40260869565217</v>
      </c>
      <c r="N90" s="4">
        <v>23.06652173913044</v>
      </c>
      <c r="O90" s="4">
        <v>5.1086956521739131</v>
      </c>
      <c r="P90" s="4">
        <f>SUM(Nurse[[#This Row],[LPN Hours (excl. Admin)]],Nurse[[#This Row],[LPN Admin Hours]])</f>
        <v>40.667282608695658</v>
      </c>
      <c r="Q90" s="4">
        <v>33.445869565217393</v>
      </c>
      <c r="R90" s="4">
        <v>7.221413043478262</v>
      </c>
      <c r="S90" s="4">
        <f>SUM(Nurse[[#This Row],[CNA Hours]],Nurse[[#This Row],[NA TR Hours]],Nurse[[#This Row],[Med Aide/Tech Hours]])</f>
        <v>121.9241304347826</v>
      </c>
      <c r="T90" s="4">
        <v>116.95554347826085</v>
      </c>
      <c r="U90" s="4">
        <v>0</v>
      </c>
      <c r="V90" s="4">
        <v>4.9685869565217402</v>
      </c>
      <c r="W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31.54315217391304</v>
      </c>
      <c r="X90" s="4">
        <v>2.4565217391304346</v>
      </c>
      <c r="Y90" s="4">
        <v>0</v>
      </c>
      <c r="Z90" s="4">
        <v>0</v>
      </c>
      <c r="AA90" s="4">
        <v>0</v>
      </c>
      <c r="AB90" s="4">
        <v>0</v>
      </c>
      <c r="AC90" s="4">
        <v>29.086630434782606</v>
      </c>
      <c r="AD90" s="4">
        <v>0</v>
      </c>
      <c r="AE90" s="4">
        <v>0</v>
      </c>
      <c r="AF90" s="1">
        <v>505070</v>
      </c>
      <c r="AG90" s="1">
        <v>10</v>
      </c>
      <c r="AH90"/>
    </row>
    <row r="91" spans="1:34" x14ac:dyDescent="0.25">
      <c r="A91" t="s">
        <v>239</v>
      </c>
      <c r="B91" t="s">
        <v>85</v>
      </c>
      <c r="C91" t="s">
        <v>332</v>
      </c>
      <c r="D91" t="s">
        <v>264</v>
      </c>
      <c r="E91" s="4">
        <v>69.782608695652172</v>
      </c>
      <c r="F91" s="4">
        <f>Nurse[[#This Row],[Total Nurse Staff Hours]]/Nurse[[#This Row],[MDS Census]]</f>
        <v>3.7039127725856704</v>
      </c>
      <c r="G91" s="4">
        <f>Nurse[[#This Row],[Total Direct Care Staff Hours]]/Nurse[[#This Row],[MDS Census]]</f>
        <v>3.4232881619937698</v>
      </c>
      <c r="H91" s="4">
        <f>Nurse[[#This Row],[Total RN Hours (w/ Admin, DON)]]/Nurse[[#This Row],[MDS Census]]</f>
        <v>0.53489408099688462</v>
      </c>
      <c r="I91" s="4">
        <f>Nurse[[#This Row],[RN Hours (excl. Admin, DON)]]/Nurse[[#This Row],[MDS Census]]</f>
        <v>0.41328348909657314</v>
      </c>
      <c r="J91" s="4">
        <f>SUM(Nurse[[#This Row],[RN Hours (excl. Admin, DON)]],Nurse[[#This Row],[RN Admin Hours]],Nurse[[#This Row],[RN DON Hours]],Nurse[[#This Row],[LPN Hours (excl. Admin)]],Nurse[[#This Row],[LPN Admin Hours]],Nurse[[#This Row],[CNA Hours]],Nurse[[#This Row],[NA TR Hours]],Nurse[[#This Row],[Med Aide/Tech Hours]])</f>
        <v>258.46869565217395</v>
      </c>
      <c r="K91" s="4">
        <f>SUM(Nurse[[#This Row],[RN Hours (excl. Admin, DON)]],Nurse[[#This Row],[LPN Hours (excl. Admin)]],Nurse[[#This Row],[CNA Hours]],Nurse[[#This Row],[NA TR Hours]],Nurse[[#This Row],[Med Aide/Tech Hours]])</f>
        <v>238.88597826086959</v>
      </c>
      <c r="L91" s="4">
        <f>SUM(Nurse[[#This Row],[RN Hours (excl. Admin, DON)]],Nurse[[#This Row],[RN Admin Hours]],Nurse[[#This Row],[RN DON Hours]])</f>
        <v>37.326304347826081</v>
      </c>
      <c r="M91" s="4">
        <v>28.839999999999996</v>
      </c>
      <c r="N91" s="4">
        <v>2.3341304347826086</v>
      </c>
      <c r="O91" s="4">
        <v>6.1521739130434785</v>
      </c>
      <c r="P91" s="4">
        <f>SUM(Nurse[[#This Row],[LPN Hours (excl. Admin)]],Nurse[[#This Row],[LPN Admin Hours]])</f>
        <v>69.359565217391292</v>
      </c>
      <c r="Q91" s="4">
        <v>58.263152173913035</v>
      </c>
      <c r="R91" s="4">
        <v>11.096413043478259</v>
      </c>
      <c r="S91" s="4">
        <f>SUM(Nurse[[#This Row],[CNA Hours]],Nurse[[#This Row],[NA TR Hours]],Nurse[[#This Row],[Med Aide/Tech Hours]])</f>
        <v>151.78282608695656</v>
      </c>
      <c r="T91" s="4">
        <v>122.61347826086961</v>
      </c>
      <c r="U91" s="4">
        <v>29.169347826086952</v>
      </c>
      <c r="V91" s="4">
        <v>0</v>
      </c>
      <c r="W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13.103478260869561</v>
      </c>
      <c r="X91" s="4">
        <v>8.1521739130434784E-2</v>
      </c>
      <c r="Y91" s="4">
        <v>0</v>
      </c>
      <c r="Z91" s="4">
        <v>1.1086956521739131</v>
      </c>
      <c r="AA91" s="4">
        <v>6.252717391304345</v>
      </c>
      <c r="AB91" s="4">
        <v>0</v>
      </c>
      <c r="AC91" s="4">
        <v>5.6605434782608697</v>
      </c>
      <c r="AD91" s="4">
        <v>0</v>
      </c>
      <c r="AE91" s="4">
        <v>0</v>
      </c>
      <c r="AF91" s="1">
        <v>505318</v>
      </c>
      <c r="AG91" s="1">
        <v>10</v>
      </c>
      <c r="AH91"/>
    </row>
    <row r="92" spans="1:34" x14ac:dyDescent="0.25">
      <c r="A92" t="s">
        <v>239</v>
      </c>
      <c r="B92" t="s">
        <v>183</v>
      </c>
      <c r="C92" t="s">
        <v>316</v>
      </c>
      <c r="D92" t="s">
        <v>253</v>
      </c>
      <c r="E92" s="4">
        <v>60.586956521739133</v>
      </c>
      <c r="F92" s="4">
        <f>Nurse[[#This Row],[Total Nurse Staff Hours]]/Nurse[[#This Row],[MDS Census]]</f>
        <v>4.9332884822389671</v>
      </c>
      <c r="G92" s="4">
        <f>Nurse[[#This Row],[Total Direct Care Staff Hours]]/Nurse[[#This Row],[MDS Census]]</f>
        <v>4.4078614998205961</v>
      </c>
      <c r="H92" s="4">
        <f>Nurse[[#This Row],[Total RN Hours (w/ Admin, DON)]]/Nurse[[#This Row],[MDS Census]]</f>
        <v>1.0214047362755652</v>
      </c>
      <c r="I92" s="4">
        <f>Nurse[[#This Row],[RN Hours (excl. Admin, DON)]]/Nurse[[#This Row],[MDS Census]]</f>
        <v>0.70765697883028333</v>
      </c>
      <c r="J92" s="4">
        <f>SUM(Nurse[[#This Row],[RN Hours (excl. Admin, DON)]],Nurse[[#This Row],[RN Admin Hours]],Nurse[[#This Row],[RN DON Hours]],Nurse[[#This Row],[LPN Hours (excl. Admin)]],Nurse[[#This Row],[LPN Admin Hours]],Nurse[[#This Row],[CNA Hours]],Nurse[[#This Row],[NA TR Hours]],Nurse[[#This Row],[Med Aide/Tech Hours]])</f>
        <v>298.89293478260873</v>
      </c>
      <c r="K92" s="4">
        <f>SUM(Nurse[[#This Row],[RN Hours (excl. Admin, DON)]],Nurse[[#This Row],[LPN Hours (excl. Admin)]],Nurse[[#This Row],[CNA Hours]],Nurse[[#This Row],[NA TR Hours]],Nurse[[#This Row],[Med Aide/Tech Hours]])</f>
        <v>267.0589130434783</v>
      </c>
      <c r="L92" s="4">
        <f>SUM(Nurse[[#This Row],[RN Hours (excl. Admin, DON)]],Nurse[[#This Row],[RN Admin Hours]],Nurse[[#This Row],[RN DON Hours]])</f>
        <v>61.883804347826086</v>
      </c>
      <c r="M92" s="4">
        <v>42.874782608695647</v>
      </c>
      <c r="N92" s="4">
        <v>13.530760869565217</v>
      </c>
      <c r="O92" s="4">
        <v>5.4782608695652177</v>
      </c>
      <c r="P92" s="4">
        <f>SUM(Nurse[[#This Row],[LPN Hours (excl. Admin)]],Nurse[[#This Row],[LPN Admin Hours]])</f>
        <v>89.878260869565253</v>
      </c>
      <c r="Q92" s="4">
        <v>77.05326086956525</v>
      </c>
      <c r="R92" s="4">
        <v>12.825000000000001</v>
      </c>
      <c r="S92" s="4">
        <f>SUM(Nurse[[#This Row],[CNA Hours]],Nurse[[#This Row],[NA TR Hours]],Nurse[[#This Row],[Med Aide/Tech Hours]])</f>
        <v>147.13086956521738</v>
      </c>
      <c r="T92" s="4">
        <v>125.10521739130435</v>
      </c>
      <c r="U92" s="4">
        <v>22.025652173913041</v>
      </c>
      <c r="V92" s="4">
        <v>0</v>
      </c>
      <c r="W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33.947934782608698</v>
      </c>
      <c r="X92" s="4">
        <v>4.6583695652173907</v>
      </c>
      <c r="Y92" s="4">
        <v>0</v>
      </c>
      <c r="Z92" s="4">
        <v>0</v>
      </c>
      <c r="AA92" s="4">
        <v>5.9926086956521747</v>
      </c>
      <c r="AB92" s="4">
        <v>0</v>
      </c>
      <c r="AC92" s="4">
        <v>23.296956521739137</v>
      </c>
      <c r="AD92" s="4">
        <v>0</v>
      </c>
      <c r="AE92" s="4">
        <v>0</v>
      </c>
      <c r="AF92" s="1">
        <v>505526</v>
      </c>
      <c r="AG92" s="1">
        <v>10</v>
      </c>
      <c r="AH92"/>
    </row>
    <row r="93" spans="1:34" x14ac:dyDescent="0.25">
      <c r="A93" t="s">
        <v>239</v>
      </c>
      <c r="B93" t="s">
        <v>160</v>
      </c>
      <c r="C93" t="s">
        <v>316</v>
      </c>
      <c r="D93" t="s">
        <v>253</v>
      </c>
      <c r="E93" s="4">
        <v>104.09782608695652</v>
      </c>
      <c r="F93" s="4">
        <f>Nurse[[#This Row],[Total Nurse Staff Hours]]/Nurse[[#This Row],[MDS Census]]</f>
        <v>3.4666952072674104</v>
      </c>
      <c r="G93" s="4">
        <f>Nurse[[#This Row],[Total Direct Care Staff Hours]]/Nurse[[#This Row],[MDS Census]]</f>
        <v>3.2788535031847124</v>
      </c>
      <c r="H93" s="4">
        <f>Nurse[[#This Row],[Total RN Hours (w/ Admin, DON)]]/Nurse[[#This Row],[MDS Census]]</f>
        <v>0.34532734676829924</v>
      </c>
      <c r="I93" s="4">
        <f>Nurse[[#This Row],[RN Hours (excl. Admin, DON)]]/Nurse[[#This Row],[MDS Census]]</f>
        <v>0.27405137308134087</v>
      </c>
      <c r="J93" s="4">
        <f>SUM(Nurse[[#This Row],[RN Hours (excl. Admin, DON)]],Nurse[[#This Row],[RN Admin Hours]],Nurse[[#This Row],[RN DON Hours]],Nurse[[#This Row],[LPN Hours (excl. Admin)]],Nurse[[#This Row],[LPN Admin Hours]],Nurse[[#This Row],[CNA Hours]],Nurse[[#This Row],[NA TR Hours]],Nurse[[#This Row],[Med Aide/Tech Hours]])</f>
        <v>360.87543478260858</v>
      </c>
      <c r="K93" s="4">
        <f>SUM(Nurse[[#This Row],[RN Hours (excl. Admin, DON)]],Nurse[[#This Row],[LPN Hours (excl. Admin)]],Nurse[[#This Row],[CNA Hours]],Nurse[[#This Row],[NA TR Hours]],Nurse[[#This Row],[Med Aide/Tech Hours]])</f>
        <v>341.32152173913033</v>
      </c>
      <c r="L93" s="4">
        <f>SUM(Nurse[[#This Row],[RN Hours (excl. Admin, DON)]],Nurse[[#This Row],[RN Admin Hours]],Nurse[[#This Row],[RN DON Hours]])</f>
        <v>35.947826086956539</v>
      </c>
      <c r="M93" s="4">
        <v>28.52815217391306</v>
      </c>
      <c r="N93" s="4">
        <v>2.8979347826086959</v>
      </c>
      <c r="O93" s="4">
        <v>4.5217391304347823</v>
      </c>
      <c r="P93" s="4">
        <f>SUM(Nurse[[#This Row],[LPN Hours (excl. Admin)]],Nurse[[#This Row],[LPN Admin Hours]])</f>
        <v>117.38249999999998</v>
      </c>
      <c r="Q93" s="4">
        <v>105.2482608695652</v>
      </c>
      <c r="R93" s="4">
        <v>12.134239130434779</v>
      </c>
      <c r="S93" s="4">
        <f>SUM(Nurse[[#This Row],[CNA Hours]],Nurse[[#This Row],[NA TR Hours]],Nurse[[#This Row],[Med Aide/Tech Hours]])</f>
        <v>207.54510869565206</v>
      </c>
      <c r="T93" s="4">
        <v>91.344456521739119</v>
      </c>
      <c r="U93" s="4">
        <v>116.20065217391293</v>
      </c>
      <c r="V93" s="4">
        <v>0</v>
      </c>
      <c r="W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3" s="4">
        <v>0</v>
      </c>
      <c r="Y93" s="4">
        <v>0</v>
      </c>
      <c r="Z93" s="4">
        <v>0</v>
      </c>
      <c r="AA93" s="4">
        <v>0</v>
      </c>
      <c r="AB93" s="4">
        <v>0</v>
      </c>
      <c r="AC93" s="4">
        <v>0</v>
      </c>
      <c r="AD93" s="4">
        <v>0</v>
      </c>
      <c r="AE93" s="4">
        <v>0</v>
      </c>
      <c r="AF93" s="1">
        <v>505485</v>
      </c>
      <c r="AG93" s="1">
        <v>10</v>
      </c>
      <c r="AH93"/>
    </row>
    <row r="94" spans="1:34" x14ac:dyDescent="0.25">
      <c r="A94" t="s">
        <v>239</v>
      </c>
      <c r="B94" t="s">
        <v>141</v>
      </c>
      <c r="C94" t="s">
        <v>333</v>
      </c>
      <c r="D94" t="s">
        <v>266</v>
      </c>
      <c r="E94" s="4">
        <v>51.173913043478258</v>
      </c>
      <c r="F94" s="4">
        <f>Nurse[[#This Row],[Total Nurse Staff Hours]]/Nurse[[#This Row],[MDS Census]]</f>
        <v>3.8193712829226838</v>
      </c>
      <c r="G94" s="4">
        <f>Nurse[[#This Row],[Total Direct Care Staff Hours]]/Nurse[[#This Row],[MDS Census]]</f>
        <v>3.5319222599830069</v>
      </c>
      <c r="H94" s="4">
        <f>Nurse[[#This Row],[Total RN Hours (w/ Admin, DON)]]/Nurse[[#This Row],[MDS Census]]</f>
        <v>1.1058071367884448</v>
      </c>
      <c r="I94" s="4">
        <f>Nurse[[#This Row],[RN Hours (excl. Admin, DON)]]/Nurse[[#This Row],[MDS Census]]</f>
        <v>0.93127017841971083</v>
      </c>
      <c r="J94" s="4">
        <f>SUM(Nurse[[#This Row],[RN Hours (excl. Admin, DON)]],Nurse[[#This Row],[RN Admin Hours]],Nurse[[#This Row],[RN DON Hours]],Nurse[[#This Row],[LPN Hours (excl. Admin)]],Nurse[[#This Row],[LPN Admin Hours]],Nurse[[#This Row],[CNA Hours]],Nurse[[#This Row],[NA TR Hours]],Nurse[[#This Row],[Med Aide/Tech Hours]])</f>
        <v>195.45217391304342</v>
      </c>
      <c r="K94" s="4">
        <f>SUM(Nurse[[#This Row],[RN Hours (excl. Admin, DON)]],Nurse[[#This Row],[LPN Hours (excl. Admin)]],Nurse[[#This Row],[CNA Hours]],Nurse[[#This Row],[NA TR Hours]],Nurse[[#This Row],[Med Aide/Tech Hours]])</f>
        <v>180.7422826086956</v>
      </c>
      <c r="L94" s="4">
        <f>SUM(Nurse[[#This Row],[RN Hours (excl. Admin, DON)]],Nurse[[#This Row],[RN Admin Hours]],Nurse[[#This Row],[RN DON Hours]])</f>
        <v>56.588478260869543</v>
      </c>
      <c r="M94" s="4">
        <v>47.656739130434765</v>
      </c>
      <c r="N94" s="4">
        <v>3.6273913043478272</v>
      </c>
      <c r="O94" s="4">
        <v>5.3043478260869561</v>
      </c>
      <c r="P94" s="4">
        <f>SUM(Nurse[[#This Row],[LPN Hours (excl. Admin)]],Nurse[[#This Row],[LPN Admin Hours]])</f>
        <v>33.204130434782613</v>
      </c>
      <c r="Q94" s="4">
        <v>27.425978260869567</v>
      </c>
      <c r="R94" s="4">
        <v>5.7781521739130435</v>
      </c>
      <c r="S94" s="4">
        <f>SUM(Nurse[[#This Row],[CNA Hours]],Nurse[[#This Row],[NA TR Hours]],Nurse[[#This Row],[Med Aide/Tech Hours]])</f>
        <v>105.65956521739129</v>
      </c>
      <c r="T94" s="4">
        <v>97.861304347826078</v>
      </c>
      <c r="U94" s="4">
        <v>7.7982608695652171</v>
      </c>
      <c r="V94" s="4">
        <v>0</v>
      </c>
      <c r="W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3.9939130434782606</v>
      </c>
      <c r="X94" s="4">
        <v>6.5217391304347824E-2</v>
      </c>
      <c r="Y94" s="4">
        <v>0</v>
      </c>
      <c r="Z94" s="4">
        <v>0</v>
      </c>
      <c r="AA94" s="4">
        <v>0</v>
      </c>
      <c r="AB94" s="4">
        <v>0</v>
      </c>
      <c r="AC94" s="4">
        <v>3.9286956521739129</v>
      </c>
      <c r="AD94" s="4">
        <v>0</v>
      </c>
      <c r="AE94" s="4">
        <v>0</v>
      </c>
      <c r="AF94" s="1">
        <v>505434</v>
      </c>
      <c r="AG94" s="1">
        <v>10</v>
      </c>
      <c r="AH94"/>
    </row>
    <row r="95" spans="1:34" x14ac:dyDescent="0.25">
      <c r="A95" t="s">
        <v>239</v>
      </c>
      <c r="B95" t="s">
        <v>86</v>
      </c>
      <c r="C95" t="s">
        <v>333</v>
      </c>
      <c r="D95" t="s">
        <v>266</v>
      </c>
      <c r="E95" s="4">
        <v>88.032608695652172</v>
      </c>
      <c r="F95" s="4">
        <f>Nurse[[#This Row],[Total Nurse Staff Hours]]/Nurse[[#This Row],[MDS Census]]</f>
        <v>3.4783059636992228</v>
      </c>
      <c r="G95" s="4">
        <f>Nurse[[#This Row],[Total Direct Care Staff Hours]]/Nurse[[#This Row],[MDS Census]]</f>
        <v>3.1742980614890732</v>
      </c>
      <c r="H95" s="4">
        <f>Nurse[[#This Row],[Total RN Hours (w/ Admin, DON)]]/Nurse[[#This Row],[MDS Census]]</f>
        <v>0.80050870477836777</v>
      </c>
      <c r="I95" s="4">
        <f>Nurse[[#This Row],[RN Hours (excl. Admin, DON)]]/Nurse[[#This Row],[MDS Census]]</f>
        <v>0.50037535498209662</v>
      </c>
      <c r="J95" s="4">
        <f>SUM(Nurse[[#This Row],[RN Hours (excl. Admin, DON)]],Nurse[[#This Row],[RN Admin Hours]],Nurse[[#This Row],[RN DON Hours]],Nurse[[#This Row],[LPN Hours (excl. Admin)]],Nurse[[#This Row],[LPN Admin Hours]],Nurse[[#This Row],[CNA Hours]],Nurse[[#This Row],[NA TR Hours]],Nurse[[#This Row],[Med Aide/Tech Hours]])</f>
        <v>306.20434782608703</v>
      </c>
      <c r="K95" s="4">
        <f>SUM(Nurse[[#This Row],[RN Hours (excl. Admin, DON)]],Nurse[[#This Row],[LPN Hours (excl. Admin)]],Nurse[[#This Row],[CNA Hours]],Nurse[[#This Row],[NA TR Hours]],Nurse[[#This Row],[Med Aide/Tech Hours]])</f>
        <v>279.44173913043483</v>
      </c>
      <c r="L95" s="4">
        <f>SUM(Nurse[[#This Row],[RN Hours (excl. Admin, DON)]],Nurse[[#This Row],[RN Admin Hours]],Nurse[[#This Row],[RN DON Hours]])</f>
        <v>70.470869565217399</v>
      </c>
      <c r="M95" s="4">
        <v>44.049347826086958</v>
      </c>
      <c r="N95" s="4">
        <v>20.943260869565218</v>
      </c>
      <c r="O95" s="4">
        <v>5.4782608695652177</v>
      </c>
      <c r="P95" s="4">
        <f>SUM(Nurse[[#This Row],[LPN Hours (excl. Admin)]],Nurse[[#This Row],[LPN Admin Hours]])</f>
        <v>62.60684782608697</v>
      </c>
      <c r="Q95" s="4">
        <v>62.265760869565227</v>
      </c>
      <c r="R95" s="4">
        <v>0.34108695652173909</v>
      </c>
      <c r="S95" s="4">
        <f>SUM(Nurse[[#This Row],[CNA Hours]],Nurse[[#This Row],[NA TR Hours]],Nurse[[#This Row],[Med Aide/Tech Hours]])</f>
        <v>173.12663043478264</v>
      </c>
      <c r="T95" s="4">
        <v>156.96521739130438</v>
      </c>
      <c r="U95" s="4">
        <v>16.161413043478262</v>
      </c>
      <c r="V95" s="4">
        <v>0</v>
      </c>
      <c r="W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56.533260869565218</v>
      </c>
      <c r="X95" s="4">
        <v>12.970217391304347</v>
      </c>
      <c r="Y95" s="4">
        <v>1.6630434782608696</v>
      </c>
      <c r="Z95" s="4">
        <v>0</v>
      </c>
      <c r="AA95" s="4">
        <v>23.542282608695647</v>
      </c>
      <c r="AB95" s="4">
        <v>0</v>
      </c>
      <c r="AC95" s="4">
        <v>18.357717391304355</v>
      </c>
      <c r="AD95" s="4">
        <v>0</v>
      </c>
      <c r="AE95" s="4">
        <v>0</v>
      </c>
      <c r="AF95" s="1">
        <v>505319</v>
      </c>
      <c r="AG95" s="1">
        <v>10</v>
      </c>
      <c r="AH95"/>
    </row>
    <row r="96" spans="1:34" x14ac:dyDescent="0.25">
      <c r="A96" t="s">
        <v>239</v>
      </c>
      <c r="B96" t="s">
        <v>143</v>
      </c>
      <c r="C96" t="s">
        <v>348</v>
      </c>
      <c r="D96" t="s">
        <v>253</v>
      </c>
      <c r="E96" s="4">
        <v>53.967391304347828</v>
      </c>
      <c r="F96" s="4">
        <f>Nurse[[#This Row],[Total Nurse Staff Hours]]/Nurse[[#This Row],[MDS Census]]</f>
        <v>4.5133434038267879</v>
      </c>
      <c r="G96" s="4">
        <f>Nurse[[#This Row],[Total Direct Care Staff Hours]]/Nurse[[#This Row],[MDS Census]]</f>
        <v>4.0690110775428003</v>
      </c>
      <c r="H96" s="4">
        <f>Nurse[[#This Row],[Total RN Hours (w/ Admin, DON)]]/Nurse[[#This Row],[MDS Census]]</f>
        <v>0.93974018126888192</v>
      </c>
      <c r="I96" s="4">
        <f>Nurse[[#This Row],[RN Hours (excl. Admin, DON)]]/Nurse[[#This Row],[MDS Census]]</f>
        <v>0.4954078549848942</v>
      </c>
      <c r="J96" s="4">
        <f>SUM(Nurse[[#This Row],[RN Hours (excl. Admin, DON)]],Nurse[[#This Row],[RN Admin Hours]],Nurse[[#This Row],[RN DON Hours]],Nurse[[#This Row],[LPN Hours (excl. Admin)]],Nurse[[#This Row],[LPN Admin Hours]],Nurse[[#This Row],[CNA Hours]],Nurse[[#This Row],[NA TR Hours]],Nurse[[#This Row],[Med Aide/Tech Hours]])</f>
        <v>243.5733695652174</v>
      </c>
      <c r="K96" s="4">
        <f>SUM(Nurse[[#This Row],[RN Hours (excl. Admin, DON)]],Nurse[[#This Row],[LPN Hours (excl. Admin)]],Nurse[[#This Row],[CNA Hours]],Nurse[[#This Row],[NA TR Hours]],Nurse[[#This Row],[Med Aide/Tech Hours]])</f>
        <v>219.5939130434783</v>
      </c>
      <c r="L96" s="4">
        <f>SUM(Nurse[[#This Row],[RN Hours (excl. Admin, DON)]],Nurse[[#This Row],[RN Admin Hours]],Nurse[[#This Row],[RN DON Hours]])</f>
        <v>50.715326086956509</v>
      </c>
      <c r="M96" s="4">
        <v>26.735869565217389</v>
      </c>
      <c r="N96" s="4">
        <v>18.41423913043478</v>
      </c>
      <c r="O96" s="4">
        <v>5.5652173913043477</v>
      </c>
      <c r="P96" s="4">
        <f>SUM(Nurse[[#This Row],[LPN Hours (excl. Admin)]],Nurse[[#This Row],[LPN Admin Hours]])</f>
        <v>55.043913043478263</v>
      </c>
      <c r="Q96" s="4">
        <v>55.043913043478263</v>
      </c>
      <c r="R96" s="4">
        <v>0</v>
      </c>
      <c r="S96" s="4">
        <f>SUM(Nurse[[#This Row],[CNA Hours]],Nurse[[#This Row],[NA TR Hours]],Nurse[[#This Row],[Med Aide/Tech Hours]])</f>
        <v>137.81413043478264</v>
      </c>
      <c r="T96" s="4">
        <v>128.09945652173917</v>
      </c>
      <c r="U96" s="4">
        <v>9.7146739130434767</v>
      </c>
      <c r="V96" s="4">
        <v>0</v>
      </c>
      <c r="W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148.41043478260872</v>
      </c>
      <c r="X96" s="4">
        <v>18.178369565217391</v>
      </c>
      <c r="Y96" s="4">
        <v>2.0674999999999999</v>
      </c>
      <c r="Z96" s="4">
        <v>0</v>
      </c>
      <c r="AA96" s="4">
        <v>42.549673913043478</v>
      </c>
      <c r="AB96" s="4">
        <v>0</v>
      </c>
      <c r="AC96" s="4">
        <v>85.614891304347836</v>
      </c>
      <c r="AD96" s="4">
        <v>0</v>
      </c>
      <c r="AE96" s="4">
        <v>0</v>
      </c>
      <c r="AF96" s="1">
        <v>505436</v>
      </c>
      <c r="AG96" s="1">
        <v>10</v>
      </c>
      <c r="AH96"/>
    </row>
    <row r="97" spans="1:34" x14ac:dyDescent="0.25">
      <c r="A97" t="s">
        <v>239</v>
      </c>
      <c r="B97" t="s">
        <v>73</v>
      </c>
      <c r="C97" t="s">
        <v>304</v>
      </c>
      <c r="D97" t="s">
        <v>253</v>
      </c>
      <c r="E97" s="4">
        <v>95.717391304347828</v>
      </c>
      <c r="F97" s="4">
        <f>Nurse[[#This Row],[Total Nurse Staff Hours]]/Nurse[[#This Row],[MDS Census]]</f>
        <v>3.6902021349080165</v>
      </c>
      <c r="G97" s="4">
        <f>Nurse[[#This Row],[Total Direct Care Staff Hours]]/Nurse[[#This Row],[MDS Census]]</f>
        <v>3.3765205541676129</v>
      </c>
      <c r="H97" s="4">
        <f>Nurse[[#This Row],[Total RN Hours (w/ Admin, DON)]]/Nurse[[#This Row],[MDS Census]]</f>
        <v>0.93879854644560512</v>
      </c>
      <c r="I97" s="4">
        <f>Nurse[[#This Row],[RN Hours (excl. Admin, DON)]]/Nurse[[#This Row],[MDS Census]]</f>
        <v>0.62511696570520103</v>
      </c>
      <c r="J97" s="4">
        <f>SUM(Nurse[[#This Row],[RN Hours (excl. Admin, DON)]],Nurse[[#This Row],[RN Admin Hours]],Nurse[[#This Row],[RN DON Hours]],Nurse[[#This Row],[LPN Hours (excl. Admin)]],Nurse[[#This Row],[LPN Admin Hours]],Nurse[[#This Row],[CNA Hours]],Nurse[[#This Row],[NA TR Hours]],Nurse[[#This Row],[Med Aide/Tech Hours]])</f>
        <v>353.21652173913037</v>
      </c>
      <c r="K97" s="4">
        <f>SUM(Nurse[[#This Row],[RN Hours (excl. Admin, DON)]],Nurse[[#This Row],[LPN Hours (excl. Admin)]],Nurse[[#This Row],[CNA Hours]],Nurse[[#This Row],[NA TR Hours]],Nurse[[#This Row],[Med Aide/Tech Hours]])</f>
        <v>323.19173913043477</v>
      </c>
      <c r="L97" s="4">
        <f>SUM(Nurse[[#This Row],[RN Hours (excl. Admin, DON)]],Nurse[[#This Row],[RN Admin Hours]],Nurse[[#This Row],[RN DON Hours]])</f>
        <v>89.859347826086946</v>
      </c>
      <c r="M97" s="4">
        <v>59.834565217391308</v>
      </c>
      <c r="N97" s="4">
        <v>25.068260869565204</v>
      </c>
      <c r="O97" s="4">
        <v>4.9565217391304346</v>
      </c>
      <c r="P97" s="4">
        <f>SUM(Nurse[[#This Row],[LPN Hours (excl. Admin)]],Nurse[[#This Row],[LPN Admin Hours]])</f>
        <v>65.846956521739116</v>
      </c>
      <c r="Q97" s="4">
        <v>65.846956521739116</v>
      </c>
      <c r="R97" s="4">
        <v>0</v>
      </c>
      <c r="S97" s="4">
        <f>SUM(Nurse[[#This Row],[CNA Hours]],Nurse[[#This Row],[NA TR Hours]],Nurse[[#This Row],[Med Aide/Tech Hours]])</f>
        <v>197.51021739130434</v>
      </c>
      <c r="T97" s="4">
        <v>184.76956521739129</v>
      </c>
      <c r="U97" s="4">
        <v>12.740652173913045</v>
      </c>
      <c r="V97" s="4">
        <v>0</v>
      </c>
      <c r="W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101.44402173913048</v>
      </c>
      <c r="X97" s="4">
        <v>13.066195652173912</v>
      </c>
      <c r="Y97" s="4">
        <v>4.986413043478259</v>
      </c>
      <c r="Z97" s="4">
        <v>0</v>
      </c>
      <c r="AA97" s="4">
        <v>6.5541304347826079</v>
      </c>
      <c r="AB97" s="4">
        <v>0</v>
      </c>
      <c r="AC97" s="4">
        <v>76.837282608695702</v>
      </c>
      <c r="AD97" s="4">
        <v>0</v>
      </c>
      <c r="AE97" s="4">
        <v>0</v>
      </c>
      <c r="AF97" s="1">
        <v>505289</v>
      </c>
      <c r="AG97" s="1">
        <v>10</v>
      </c>
      <c r="AH97"/>
    </row>
    <row r="98" spans="1:34" x14ac:dyDescent="0.25">
      <c r="A98" t="s">
        <v>239</v>
      </c>
      <c r="B98" t="s">
        <v>182</v>
      </c>
      <c r="C98" t="s">
        <v>298</v>
      </c>
      <c r="D98" t="s">
        <v>258</v>
      </c>
      <c r="E98" s="4">
        <v>77.445652173913047</v>
      </c>
      <c r="F98" s="4">
        <f>Nurse[[#This Row],[Total Nurse Staff Hours]]/Nurse[[#This Row],[MDS Census]]</f>
        <v>3.2775438596491235</v>
      </c>
      <c r="G98" s="4">
        <f>Nurse[[#This Row],[Total Direct Care Staff Hours]]/Nurse[[#This Row],[MDS Census]]</f>
        <v>3.0336954385964918</v>
      </c>
      <c r="H98" s="4">
        <f>Nurse[[#This Row],[Total RN Hours (w/ Admin, DON)]]/Nurse[[#This Row],[MDS Census]]</f>
        <v>0.79694736842105274</v>
      </c>
      <c r="I98" s="4">
        <f>Nurse[[#This Row],[RN Hours (excl. Admin, DON)]]/Nurse[[#This Row],[MDS Census]]</f>
        <v>0.55309894736842113</v>
      </c>
      <c r="J98" s="4">
        <f>SUM(Nurse[[#This Row],[RN Hours (excl. Admin, DON)]],Nurse[[#This Row],[RN Admin Hours]],Nurse[[#This Row],[RN DON Hours]],Nurse[[#This Row],[LPN Hours (excl. Admin)]],Nurse[[#This Row],[LPN Admin Hours]],Nurse[[#This Row],[CNA Hours]],Nurse[[#This Row],[NA TR Hours]],Nurse[[#This Row],[Med Aide/Tech Hours]])</f>
        <v>253.83152173913049</v>
      </c>
      <c r="K98" s="4">
        <f>SUM(Nurse[[#This Row],[RN Hours (excl. Admin, DON)]],Nurse[[#This Row],[LPN Hours (excl. Admin)]],Nurse[[#This Row],[CNA Hours]],Nurse[[#This Row],[NA TR Hours]],Nurse[[#This Row],[Med Aide/Tech Hours]])</f>
        <v>234.94652173913047</v>
      </c>
      <c r="L98" s="4">
        <f>SUM(Nurse[[#This Row],[RN Hours (excl. Admin, DON)]],Nurse[[#This Row],[RN Admin Hours]],Nurse[[#This Row],[RN DON Hours]])</f>
        <v>61.720108695652186</v>
      </c>
      <c r="M98" s="4">
        <v>42.835108695652181</v>
      </c>
      <c r="N98" s="4">
        <v>13.537173913043482</v>
      </c>
      <c r="O98" s="4">
        <v>5.3478260869565215</v>
      </c>
      <c r="P98" s="4">
        <f>SUM(Nurse[[#This Row],[LPN Hours (excl. Admin)]],Nurse[[#This Row],[LPN Admin Hours]])</f>
        <v>59.770543478260855</v>
      </c>
      <c r="Q98" s="4">
        <v>59.770543478260855</v>
      </c>
      <c r="R98" s="4">
        <v>0</v>
      </c>
      <c r="S98" s="4">
        <f>SUM(Nurse[[#This Row],[CNA Hours]],Nurse[[#This Row],[NA TR Hours]],Nurse[[#This Row],[Med Aide/Tech Hours]])</f>
        <v>132.34086956521745</v>
      </c>
      <c r="T98" s="4">
        <v>123.57891304347831</v>
      </c>
      <c r="U98" s="4">
        <v>8.7619565217391333</v>
      </c>
      <c r="V98" s="4">
        <v>0</v>
      </c>
      <c r="W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56.312934782608693</v>
      </c>
      <c r="X98" s="4">
        <v>0.43478260869565216</v>
      </c>
      <c r="Y98" s="4">
        <v>7.9470652173913017</v>
      </c>
      <c r="Z98" s="4">
        <v>0</v>
      </c>
      <c r="AA98" s="4">
        <v>18.073260869565221</v>
      </c>
      <c r="AB98" s="4">
        <v>0</v>
      </c>
      <c r="AC98" s="4">
        <v>29.857826086956521</v>
      </c>
      <c r="AD98" s="4">
        <v>0</v>
      </c>
      <c r="AE98" s="4">
        <v>0</v>
      </c>
      <c r="AF98" s="1">
        <v>505525</v>
      </c>
      <c r="AG98" s="1">
        <v>10</v>
      </c>
      <c r="AH98"/>
    </row>
    <row r="99" spans="1:34" x14ac:dyDescent="0.25">
      <c r="A99" t="s">
        <v>239</v>
      </c>
      <c r="B99" t="s">
        <v>181</v>
      </c>
      <c r="C99" t="s">
        <v>314</v>
      </c>
      <c r="D99" t="s">
        <v>247</v>
      </c>
      <c r="E99" s="4">
        <v>61.586956521739133</v>
      </c>
      <c r="F99" s="4">
        <f>Nurse[[#This Row],[Total Nurse Staff Hours]]/Nurse[[#This Row],[MDS Census]]</f>
        <v>3.9761701376632557</v>
      </c>
      <c r="G99" s="4">
        <f>Nurse[[#This Row],[Total Direct Care Staff Hours]]/Nurse[[#This Row],[MDS Census]]</f>
        <v>3.5902612072008484</v>
      </c>
      <c r="H99" s="4">
        <f>Nurse[[#This Row],[Total RN Hours (w/ Admin, DON)]]/Nurse[[#This Row],[MDS Census]]</f>
        <v>1.0860995411224852</v>
      </c>
      <c r="I99" s="4">
        <f>Nurse[[#This Row],[RN Hours (excl. Admin, DON)]]/Nurse[[#This Row],[MDS Census]]</f>
        <v>0.70019061066007771</v>
      </c>
      <c r="J99" s="4">
        <f>SUM(Nurse[[#This Row],[RN Hours (excl. Admin, DON)]],Nurse[[#This Row],[RN Admin Hours]],Nurse[[#This Row],[RN DON Hours]],Nurse[[#This Row],[LPN Hours (excl. Admin)]],Nurse[[#This Row],[LPN Admin Hours]],Nurse[[#This Row],[CNA Hours]],Nurse[[#This Row],[NA TR Hours]],Nurse[[#This Row],[Med Aide/Tech Hours]])</f>
        <v>244.88021739130443</v>
      </c>
      <c r="K99" s="4">
        <f>SUM(Nurse[[#This Row],[RN Hours (excl. Admin, DON)]],Nurse[[#This Row],[LPN Hours (excl. Admin)]],Nurse[[#This Row],[CNA Hours]],Nurse[[#This Row],[NA TR Hours]],Nurse[[#This Row],[Med Aide/Tech Hours]])</f>
        <v>221.11326086956529</v>
      </c>
      <c r="L99" s="4">
        <f>SUM(Nurse[[#This Row],[RN Hours (excl. Admin, DON)]],Nurse[[#This Row],[RN Admin Hours]],Nurse[[#This Row],[RN DON Hours]])</f>
        <v>66.889565217391322</v>
      </c>
      <c r="M99" s="4">
        <v>43.122608695652175</v>
      </c>
      <c r="N99" s="4">
        <v>18.636521739130441</v>
      </c>
      <c r="O99" s="4">
        <v>5.1304347826086953</v>
      </c>
      <c r="P99" s="4">
        <f>SUM(Nurse[[#This Row],[LPN Hours (excl. Admin)]],Nurse[[#This Row],[LPN Admin Hours]])</f>
        <v>49.310326086956536</v>
      </c>
      <c r="Q99" s="4">
        <v>49.310326086956536</v>
      </c>
      <c r="R99" s="4">
        <v>0</v>
      </c>
      <c r="S99" s="4">
        <f>SUM(Nurse[[#This Row],[CNA Hours]],Nurse[[#This Row],[NA TR Hours]],Nurse[[#This Row],[Med Aide/Tech Hours]])</f>
        <v>128.68032608695657</v>
      </c>
      <c r="T99" s="4">
        <v>82.879347826086999</v>
      </c>
      <c r="U99" s="4">
        <v>45.80097826086957</v>
      </c>
      <c r="V99" s="4">
        <v>0</v>
      </c>
      <c r="W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12.347934782608695</v>
      </c>
      <c r="X99" s="4">
        <v>0.12956521739130436</v>
      </c>
      <c r="Y99" s="4">
        <v>0</v>
      </c>
      <c r="Z99" s="4">
        <v>0</v>
      </c>
      <c r="AA99" s="4">
        <v>2.8342391304347827</v>
      </c>
      <c r="AB99" s="4">
        <v>0</v>
      </c>
      <c r="AC99" s="4">
        <v>9.3841304347826071</v>
      </c>
      <c r="AD99" s="4">
        <v>0</v>
      </c>
      <c r="AE99" s="4">
        <v>0</v>
      </c>
      <c r="AF99" s="1">
        <v>505522</v>
      </c>
      <c r="AG99" s="1">
        <v>10</v>
      </c>
      <c r="AH99"/>
    </row>
    <row r="100" spans="1:34" x14ac:dyDescent="0.25">
      <c r="A100" t="s">
        <v>239</v>
      </c>
      <c r="B100" t="s">
        <v>155</v>
      </c>
      <c r="C100" t="s">
        <v>351</v>
      </c>
      <c r="D100" t="s">
        <v>261</v>
      </c>
      <c r="E100" s="4">
        <v>105.23913043478261</v>
      </c>
      <c r="F100" s="4">
        <f>Nurse[[#This Row],[Total Nurse Staff Hours]]/Nurse[[#This Row],[MDS Census]]</f>
        <v>3.9821431522412722</v>
      </c>
      <c r="G100" s="4">
        <f>Nurse[[#This Row],[Total Direct Care Staff Hours]]/Nurse[[#This Row],[MDS Census]]</f>
        <v>3.4971916959305926</v>
      </c>
      <c r="H100" s="4">
        <f>Nurse[[#This Row],[Total RN Hours (w/ Admin, DON)]]/Nurse[[#This Row],[MDS Census]]</f>
        <v>1.0673662466432552</v>
      </c>
      <c r="I100" s="4">
        <f>Nurse[[#This Row],[RN Hours (excl. Admin, DON)]]/Nurse[[#This Row],[MDS Census]]</f>
        <v>0.87161123734765511</v>
      </c>
      <c r="J100" s="4">
        <f>SUM(Nurse[[#This Row],[RN Hours (excl. Admin, DON)]],Nurse[[#This Row],[RN Admin Hours]],Nurse[[#This Row],[RN DON Hours]],Nurse[[#This Row],[LPN Hours (excl. Admin)]],Nurse[[#This Row],[LPN Admin Hours]],Nurse[[#This Row],[CNA Hours]],Nurse[[#This Row],[NA TR Hours]],Nurse[[#This Row],[Med Aide/Tech Hours]])</f>
        <v>419.07728260869561</v>
      </c>
      <c r="K100" s="4">
        <f>SUM(Nurse[[#This Row],[RN Hours (excl. Admin, DON)]],Nurse[[#This Row],[LPN Hours (excl. Admin)]],Nurse[[#This Row],[CNA Hours]],Nurse[[#This Row],[NA TR Hours]],Nurse[[#This Row],[Med Aide/Tech Hours]])</f>
        <v>368.04141304347826</v>
      </c>
      <c r="L100" s="4">
        <f>SUM(Nurse[[#This Row],[RN Hours (excl. Admin, DON)]],Nurse[[#This Row],[RN Admin Hours]],Nurse[[#This Row],[RN DON Hours]])</f>
        <v>112.32869565217388</v>
      </c>
      <c r="M100" s="4">
        <v>91.727608695652137</v>
      </c>
      <c r="N100" s="4">
        <v>15.644565217391301</v>
      </c>
      <c r="O100" s="4">
        <v>4.9565217391304346</v>
      </c>
      <c r="P100" s="4">
        <f>SUM(Nurse[[#This Row],[LPN Hours (excl. Admin)]],Nurse[[#This Row],[LPN Admin Hours]])</f>
        <v>62.568152173913049</v>
      </c>
      <c r="Q100" s="4">
        <v>32.133369565217393</v>
      </c>
      <c r="R100" s="4">
        <v>30.434782608695652</v>
      </c>
      <c r="S100" s="4">
        <f>SUM(Nurse[[#This Row],[CNA Hours]],Nurse[[#This Row],[NA TR Hours]],Nurse[[#This Row],[Med Aide/Tech Hours]])</f>
        <v>244.1804347826087</v>
      </c>
      <c r="T100" s="4">
        <v>175.7333695652174</v>
      </c>
      <c r="U100" s="4">
        <v>67.547282608695653</v>
      </c>
      <c r="V100" s="4">
        <v>0.89978260869565219</v>
      </c>
      <c r="W1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0" s="4">
        <v>0</v>
      </c>
      <c r="Y100" s="4">
        <v>0</v>
      </c>
      <c r="Z100" s="4">
        <v>0</v>
      </c>
      <c r="AA100" s="4">
        <v>0</v>
      </c>
      <c r="AB100" s="4">
        <v>0</v>
      </c>
      <c r="AC100" s="4">
        <v>0</v>
      </c>
      <c r="AD100" s="4">
        <v>0</v>
      </c>
      <c r="AE100" s="4">
        <v>0</v>
      </c>
      <c r="AF100" s="1">
        <v>505474</v>
      </c>
      <c r="AG100" s="1">
        <v>10</v>
      </c>
      <c r="AH100"/>
    </row>
    <row r="101" spans="1:34" x14ac:dyDescent="0.25">
      <c r="A101" t="s">
        <v>239</v>
      </c>
      <c r="B101" t="s">
        <v>119</v>
      </c>
      <c r="C101" t="s">
        <v>275</v>
      </c>
      <c r="D101" t="s">
        <v>266</v>
      </c>
      <c r="E101" s="4">
        <v>50.891304347826086</v>
      </c>
      <c r="F101" s="4">
        <f>Nurse[[#This Row],[Total Nurse Staff Hours]]/Nurse[[#This Row],[MDS Census]]</f>
        <v>4.0960999572832115</v>
      </c>
      <c r="G101" s="4">
        <f>Nurse[[#This Row],[Total Direct Care Staff Hours]]/Nurse[[#This Row],[MDS Census]]</f>
        <v>3.7100598035027761</v>
      </c>
      <c r="H101" s="4">
        <f>Nurse[[#This Row],[Total RN Hours (w/ Admin, DON)]]/Nurse[[#This Row],[MDS Census]]</f>
        <v>0.72560017086715112</v>
      </c>
      <c r="I101" s="4">
        <f>Nurse[[#This Row],[RN Hours (excl. Admin, DON)]]/Nurse[[#This Row],[MDS Census]]</f>
        <v>0.33956001708671524</v>
      </c>
      <c r="J101" s="4">
        <f>SUM(Nurse[[#This Row],[RN Hours (excl. Admin, DON)]],Nurse[[#This Row],[RN Admin Hours]],Nurse[[#This Row],[RN DON Hours]],Nurse[[#This Row],[LPN Hours (excl. Admin)]],Nurse[[#This Row],[LPN Admin Hours]],Nurse[[#This Row],[CNA Hours]],Nurse[[#This Row],[NA TR Hours]],Nurse[[#This Row],[Med Aide/Tech Hours]])</f>
        <v>208.45586956521737</v>
      </c>
      <c r="K101" s="4">
        <f>SUM(Nurse[[#This Row],[RN Hours (excl. Admin, DON)]],Nurse[[#This Row],[LPN Hours (excl. Admin)]],Nurse[[#This Row],[CNA Hours]],Nurse[[#This Row],[NA TR Hours]],Nurse[[#This Row],[Med Aide/Tech Hours]])</f>
        <v>188.80978260869563</v>
      </c>
      <c r="L101" s="4">
        <f>SUM(Nurse[[#This Row],[RN Hours (excl. Admin, DON)]],Nurse[[#This Row],[RN Admin Hours]],Nurse[[#This Row],[RN DON Hours]])</f>
        <v>36.926739130434797</v>
      </c>
      <c r="M101" s="4">
        <v>17.280652173913051</v>
      </c>
      <c r="N101" s="4">
        <v>14.167826086956525</v>
      </c>
      <c r="O101" s="4">
        <v>5.4782608695652177</v>
      </c>
      <c r="P101" s="4">
        <f>SUM(Nurse[[#This Row],[LPN Hours (excl. Admin)]],Nurse[[#This Row],[LPN Admin Hours]])</f>
        <v>47.728804347826092</v>
      </c>
      <c r="Q101" s="4">
        <v>47.728804347826092</v>
      </c>
      <c r="R101" s="4">
        <v>0</v>
      </c>
      <c r="S101" s="4">
        <f>SUM(Nurse[[#This Row],[CNA Hours]],Nurse[[#This Row],[NA TR Hours]],Nurse[[#This Row],[Med Aide/Tech Hours]])</f>
        <v>123.8003260869565</v>
      </c>
      <c r="T101" s="4">
        <v>108.51086956521738</v>
      </c>
      <c r="U101" s="4">
        <v>14.854347826086952</v>
      </c>
      <c r="V101" s="4">
        <v>0.43510869565217392</v>
      </c>
      <c r="W1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14.85108695652174</v>
      </c>
      <c r="X101" s="4">
        <v>3.0956521739130429</v>
      </c>
      <c r="Y101" s="4">
        <v>0</v>
      </c>
      <c r="Z101" s="4">
        <v>0</v>
      </c>
      <c r="AA101" s="4">
        <v>10.771739130434783</v>
      </c>
      <c r="AB101" s="4">
        <v>0</v>
      </c>
      <c r="AC101" s="4">
        <v>0.98369565217391308</v>
      </c>
      <c r="AD101" s="4">
        <v>0</v>
      </c>
      <c r="AE101" s="4">
        <v>0</v>
      </c>
      <c r="AF101" s="1">
        <v>505386</v>
      </c>
      <c r="AG101" s="1">
        <v>10</v>
      </c>
      <c r="AH101"/>
    </row>
    <row r="102" spans="1:34" x14ac:dyDescent="0.25">
      <c r="A102" t="s">
        <v>239</v>
      </c>
      <c r="B102" t="s">
        <v>122</v>
      </c>
      <c r="C102" t="s">
        <v>341</v>
      </c>
      <c r="D102" t="s">
        <v>248</v>
      </c>
      <c r="E102" s="4">
        <v>28.847826086956523</v>
      </c>
      <c r="F102" s="4">
        <f>Nurse[[#This Row],[Total Nurse Staff Hours]]/Nurse[[#This Row],[MDS Census]]</f>
        <v>3.7004144687264504</v>
      </c>
      <c r="G102" s="4">
        <f>Nurse[[#This Row],[Total Direct Care Staff Hours]]/Nurse[[#This Row],[MDS Census]]</f>
        <v>3.3334212509419738</v>
      </c>
      <c r="H102" s="4">
        <f>Nurse[[#This Row],[Total RN Hours (w/ Admin, DON)]]/Nurse[[#This Row],[MDS Census]]</f>
        <v>0.82620572720421992</v>
      </c>
      <c r="I102" s="4">
        <f>Nurse[[#This Row],[RN Hours (excl. Admin, DON)]]/Nurse[[#This Row],[MDS Census]]</f>
        <v>0.61416729464958542</v>
      </c>
      <c r="J102" s="4">
        <f>SUM(Nurse[[#This Row],[RN Hours (excl. Admin, DON)]],Nurse[[#This Row],[RN Admin Hours]],Nurse[[#This Row],[RN DON Hours]],Nurse[[#This Row],[LPN Hours (excl. Admin)]],Nurse[[#This Row],[LPN Admin Hours]],Nurse[[#This Row],[CNA Hours]],Nurse[[#This Row],[NA TR Hours]],Nurse[[#This Row],[Med Aide/Tech Hours]])</f>
        <v>106.74891304347825</v>
      </c>
      <c r="K102" s="4">
        <f>SUM(Nurse[[#This Row],[RN Hours (excl. Admin, DON)]],Nurse[[#This Row],[LPN Hours (excl. Admin)]],Nurse[[#This Row],[CNA Hours]],Nurse[[#This Row],[NA TR Hours]],Nurse[[#This Row],[Med Aide/Tech Hours]])</f>
        <v>96.161956521739114</v>
      </c>
      <c r="L102" s="4">
        <f>SUM(Nurse[[#This Row],[RN Hours (excl. Admin, DON)]],Nurse[[#This Row],[RN Admin Hours]],Nurse[[#This Row],[RN DON Hours]])</f>
        <v>23.834239130434781</v>
      </c>
      <c r="M102" s="4">
        <v>17.717391304347824</v>
      </c>
      <c r="N102" s="4">
        <v>1.2472826086956521</v>
      </c>
      <c r="O102" s="4">
        <v>4.8695652173913047</v>
      </c>
      <c r="P102" s="4">
        <f>SUM(Nurse[[#This Row],[LPN Hours (excl. Admin)]],Nurse[[#This Row],[LPN Admin Hours]])</f>
        <v>14.6875</v>
      </c>
      <c r="Q102" s="4">
        <v>10.217391304347826</v>
      </c>
      <c r="R102" s="4">
        <v>4.4701086956521738</v>
      </c>
      <c r="S102" s="4">
        <f>SUM(Nurse[[#This Row],[CNA Hours]],Nurse[[#This Row],[NA TR Hours]],Nurse[[#This Row],[Med Aide/Tech Hours]])</f>
        <v>68.227173913043472</v>
      </c>
      <c r="T102" s="4">
        <v>68.227173913043472</v>
      </c>
      <c r="U102" s="4">
        <v>0</v>
      </c>
      <c r="V102" s="4">
        <v>0</v>
      </c>
      <c r="W1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9.5913043478260871</v>
      </c>
      <c r="X102" s="4">
        <v>1.6902173913043479</v>
      </c>
      <c r="Y102" s="4">
        <v>0</v>
      </c>
      <c r="Z102" s="4">
        <v>0</v>
      </c>
      <c r="AA102" s="4">
        <v>0.13315217391304349</v>
      </c>
      <c r="AB102" s="4">
        <v>0</v>
      </c>
      <c r="AC102" s="4">
        <v>7.7679347826086955</v>
      </c>
      <c r="AD102" s="4">
        <v>0</v>
      </c>
      <c r="AE102" s="4">
        <v>0</v>
      </c>
      <c r="AF102" s="1">
        <v>505390</v>
      </c>
      <c r="AG102" s="1">
        <v>10</v>
      </c>
      <c r="AH102"/>
    </row>
    <row r="103" spans="1:34" x14ac:dyDescent="0.25">
      <c r="A103" t="s">
        <v>239</v>
      </c>
      <c r="B103" t="s">
        <v>84</v>
      </c>
      <c r="C103" t="s">
        <v>281</v>
      </c>
      <c r="D103" t="s">
        <v>264</v>
      </c>
      <c r="E103" s="4">
        <v>69.358695652173907</v>
      </c>
      <c r="F103" s="4">
        <f>Nurse[[#This Row],[Total Nurse Staff Hours]]/Nurse[[#This Row],[MDS Census]]</f>
        <v>3.2227722927440832</v>
      </c>
      <c r="G103" s="4">
        <f>Nurse[[#This Row],[Total Direct Care Staff Hours]]/Nurse[[#This Row],[MDS Census]]</f>
        <v>3.0649600376116588</v>
      </c>
      <c r="H103" s="4">
        <f>Nurse[[#This Row],[Total RN Hours (w/ Admin, DON)]]/Nurse[[#This Row],[MDS Census]]</f>
        <v>0.6884720263281614</v>
      </c>
      <c r="I103" s="4">
        <f>Nurse[[#This Row],[RN Hours (excl. Admin, DON)]]/Nurse[[#This Row],[MDS Census]]</f>
        <v>0.61199498511205119</v>
      </c>
      <c r="J103" s="4">
        <f>SUM(Nurse[[#This Row],[RN Hours (excl. Admin, DON)]],Nurse[[#This Row],[RN Admin Hours]],Nurse[[#This Row],[RN DON Hours]],Nurse[[#This Row],[LPN Hours (excl. Admin)]],Nurse[[#This Row],[LPN Admin Hours]],Nurse[[#This Row],[CNA Hours]],Nurse[[#This Row],[NA TR Hours]],Nurse[[#This Row],[Med Aide/Tech Hours]])</f>
        <v>223.52728260869557</v>
      </c>
      <c r="K103" s="4">
        <f>SUM(Nurse[[#This Row],[RN Hours (excl. Admin, DON)]],Nurse[[#This Row],[LPN Hours (excl. Admin)]],Nurse[[#This Row],[CNA Hours]],Nurse[[#This Row],[NA TR Hours]],Nurse[[#This Row],[Med Aide/Tech Hours]])</f>
        <v>212.58163043478254</v>
      </c>
      <c r="L103" s="4">
        <f>SUM(Nurse[[#This Row],[RN Hours (excl. Admin, DON)]],Nurse[[#This Row],[RN Admin Hours]],Nurse[[#This Row],[RN DON Hours]])</f>
        <v>47.751521739130411</v>
      </c>
      <c r="M103" s="4">
        <v>42.447173913043457</v>
      </c>
      <c r="N103" s="4">
        <v>0</v>
      </c>
      <c r="O103" s="4">
        <v>5.3043478260869561</v>
      </c>
      <c r="P103" s="4">
        <f>SUM(Nurse[[#This Row],[LPN Hours (excl. Admin)]],Nurse[[#This Row],[LPN Admin Hours]])</f>
        <v>55.371086956521744</v>
      </c>
      <c r="Q103" s="4">
        <v>49.729782608695658</v>
      </c>
      <c r="R103" s="4">
        <v>5.6413043478260869</v>
      </c>
      <c r="S103" s="4">
        <f>SUM(Nurse[[#This Row],[CNA Hours]],Nurse[[#This Row],[NA TR Hours]],Nurse[[#This Row],[Med Aide/Tech Hours]])</f>
        <v>120.40467391304344</v>
      </c>
      <c r="T103" s="4">
        <v>110.12130434782604</v>
      </c>
      <c r="U103" s="4">
        <v>10.283369565217393</v>
      </c>
      <c r="V103" s="4">
        <v>0</v>
      </c>
      <c r="W1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3" s="4">
        <v>0</v>
      </c>
      <c r="Y103" s="4">
        <v>0</v>
      </c>
      <c r="Z103" s="4">
        <v>0</v>
      </c>
      <c r="AA103" s="4">
        <v>0</v>
      </c>
      <c r="AB103" s="4">
        <v>0</v>
      </c>
      <c r="AC103" s="4">
        <v>0</v>
      </c>
      <c r="AD103" s="4">
        <v>0</v>
      </c>
      <c r="AE103" s="4">
        <v>0</v>
      </c>
      <c r="AF103" s="1">
        <v>505315</v>
      </c>
      <c r="AG103" s="1">
        <v>10</v>
      </c>
      <c r="AH103"/>
    </row>
    <row r="104" spans="1:34" x14ac:dyDescent="0.25">
      <c r="A104" t="s">
        <v>239</v>
      </c>
      <c r="B104" t="s">
        <v>180</v>
      </c>
      <c r="C104" t="s">
        <v>295</v>
      </c>
      <c r="D104" t="s">
        <v>254</v>
      </c>
      <c r="E104" s="4">
        <v>28.260869565217391</v>
      </c>
      <c r="F104" s="4">
        <f>Nurse[[#This Row],[Total Nurse Staff Hours]]/Nurse[[#This Row],[MDS Census]]</f>
        <v>5.9381115384615386</v>
      </c>
      <c r="G104" s="4">
        <f>Nurse[[#This Row],[Total Direct Care Staff Hours]]/Nurse[[#This Row],[MDS Census]]</f>
        <v>5.346292307692309</v>
      </c>
      <c r="H104" s="4">
        <f>Nurse[[#This Row],[Total RN Hours (w/ Admin, DON)]]/Nurse[[#This Row],[MDS Census]]</f>
        <v>2.0377692307692303</v>
      </c>
      <c r="I104" s="4">
        <f>Nurse[[#This Row],[RN Hours (excl. Admin, DON)]]/Nurse[[#This Row],[MDS Census]]</f>
        <v>1.6783461538461535</v>
      </c>
      <c r="J104" s="4">
        <f>SUM(Nurse[[#This Row],[RN Hours (excl. Admin, DON)]],Nurse[[#This Row],[RN Admin Hours]],Nurse[[#This Row],[RN DON Hours]],Nurse[[#This Row],[LPN Hours (excl. Admin)]],Nurse[[#This Row],[LPN Admin Hours]],Nurse[[#This Row],[CNA Hours]],Nurse[[#This Row],[NA TR Hours]],Nurse[[#This Row],[Med Aide/Tech Hours]])</f>
        <v>167.81619565217392</v>
      </c>
      <c r="K104" s="4">
        <f>SUM(Nurse[[#This Row],[RN Hours (excl. Admin, DON)]],Nurse[[#This Row],[LPN Hours (excl. Admin)]],Nurse[[#This Row],[CNA Hours]],Nurse[[#This Row],[NA TR Hours]],Nurse[[#This Row],[Med Aide/Tech Hours]])</f>
        <v>151.09086956521742</v>
      </c>
      <c r="L104" s="4">
        <f>SUM(Nurse[[#This Row],[RN Hours (excl. Admin, DON)]],Nurse[[#This Row],[RN Admin Hours]],Nurse[[#This Row],[RN DON Hours]])</f>
        <v>57.589130434782597</v>
      </c>
      <c r="M104" s="4">
        <v>47.431521739130424</v>
      </c>
      <c r="N104" s="4">
        <v>3.4293478260869565</v>
      </c>
      <c r="O104" s="4">
        <v>6.7282608695652177</v>
      </c>
      <c r="P104" s="4">
        <f>SUM(Nurse[[#This Row],[LPN Hours (excl. Admin)]],Nurse[[#This Row],[LPN Admin Hours]])</f>
        <v>21.446739130434782</v>
      </c>
      <c r="Q104" s="4">
        <v>14.879021739130437</v>
      </c>
      <c r="R104" s="4">
        <v>6.5677173913043454</v>
      </c>
      <c r="S104" s="4">
        <f>SUM(Nurse[[#This Row],[CNA Hours]],Nurse[[#This Row],[NA TR Hours]],Nurse[[#This Row],[Med Aide/Tech Hours]])</f>
        <v>88.780326086956549</v>
      </c>
      <c r="T104" s="4">
        <v>88.780326086956549</v>
      </c>
      <c r="U104" s="4">
        <v>0</v>
      </c>
      <c r="V104" s="4">
        <v>0</v>
      </c>
      <c r="W1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6.3276086956521729</v>
      </c>
      <c r="X104" s="4">
        <v>1.8457608695652175</v>
      </c>
      <c r="Y104" s="4">
        <v>0</v>
      </c>
      <c r="Z104" s="4">
        <v>0</v>
      </c>
      <c r="AA104" s="4">
        <v>8.8260869565217406E-2</v>
      </c>
      <c r="AB104" s="4">
        <v>0</v>
      </c>
      <c r="AC104" s="4">
        <v>4.3935869565217383</v>
      </c>
      <c r="AD104" s="4">
        <v>0</v>
      </c>
      <c r="AE104" s="4">
        <v>0</v>
      </c>
      <c r="AF104" s="1">
        <v>505520</v>
      </c>
      <c r="AG104" s="1">
        <v>10</v>
      </c>
      <c r="AH104"/>
    </row>
    <row r="105" spans="1:34" x14ac:dyDescent="0.25">
      <c r="A105" t="s">
        <v>239</v>
      </c>
      <c r="B105" t="s">
        <v>167</v>
      </c>
      <c r="C105" t="s">
        <v>282</v>
      </c>
      <c r="D105" t="s">
        <v>254</v>
      </c>
      <c r="E105" s="4">
        <v>37.652173913043477</v>
      </c>
      <c r="F105" s="4">
        <f>Nurse[[#This Row],[Total Nurse Staff Hours]]/Nurse[[#This Row],[MDS Census]]</f>
        <v>6.069353348729793</v>
      </c>
      <c r="G105" s="4">
        <f>Nurse[[#This Row],[Total Direct Care Staff Hours]]/Nurse[[#This Row],[MDS Census]]</f>
        <v>5.8431870669745978</v>
      </c>
      <c r="H105" s="4">
        <f>Nurse[[#This Row],[Total RN Hours (w/ Admin, DON)]]/Nurse[[#This Row],[MDS Census]]</f>
        <v>1.4215617782909933</v>
      </c>
      <c r="I105" s="4">
        <f>Nurse[[#This Row],[RN Hours (excl. Admin, DON)]]/Nurse[[#This Row],[MDS Census]]</f>
        <v>1.2071304849884528</v>
      </c>
      <c r="J105" s="4">
        <f>SUM(Nurse[[#This Row],[RN Hours (excl. Admin, DON)]],Nurse[[#This Row],[RN Admin Hours]],Nurse[[#This Row],[RN DON Hours]],Nurse[[#This Row],[LPN Hours (excl. Admin)]],Nurse[[#This Row],[LPN Admin Hours]],Nurse[[#This Row],[CNA Hours]],Nurse[[#This Row],[NA TR Hours]],Nurse[[#This Row],[Med Aide/Tech Hours]])</f>
        <v>228.52434782608699</v>
      </c>
      <c r="K105" s="4">
        <f>SUM(Nurse[[#This Row],[RN Hours (excl. Admin, DON)]],Nurse[[#This Row],[LPN Hours (excl. Admin)]],Nurse[[#This Row],[CNA Hours]],Nurse[[#This Row],[NA TR Hours]],Nurse[[#This Row],[Med Aide/Tech Hours]])</f>
        <v>220.00869565217397</v>
      </c>
      <c r="L105" s="4">
        <f>SUM(Nurse[[#This Row],[RN Hours (excl. Admin, DON)]],Nurse[[#This Row],[RN Admin Hours]],Nurse[[#This Row],[RN DON Hours]])</f>
        <v>53.524891304347832</v>
      </c>
      <c r="M105" s="4">
        <v>45.451086956521742</v>
      </c>
      <c r="N105" s="4">
        <v>2.8564130434782613</v>
      </c>
      <c r="O105" s="4">
        <v>5.2173913043478262</v>
      </c>
      <c r="P105" s="4">
        <f>SUM(Nurse[[#This Row],[LPN Hours (excl. Admin)]],Nurse[[#This Row],[LPN Admin Hours]])</f>
        <v>43.518152173913045</v>
      </c>
      <c r="Q105" s="4">
        <v>43.076304347826088</v>
      </c>
      <c r="R105" s="4">
        <v>0.4418478260869565</v>
      </c>
      <c r="S105" s="4">
        <f>SUM(Nurse[[#This Row],[CNA Hours]],Nurse[[#This Row],[NA TR Hours]],Nurse[[#This Row],[Med Aide/Tech Hours]])</f>
        <v>131.48130434782615</v>
      </c>
      <c r="T105" s="4">
        <v>124.80847826086962</v>
      </c>
      <c r="U105" s="4">
        <v>6.6728260869565217</v>
      </c>
      <c r="V105" s="4">
        <v>0</v>
      </c>
      <c r="W1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13.91054347826087</v>
      </c>
      <c r="X105" s="4">
        <v>0</v>
      </c>
      <c r="Y105" s="4">
        <v>0</v>
      </c>
      <c r="Z105" s="4">
        <v>0</v>
      </c>
      <c r="AA105" s="4">
        <v>0</v>
      </c>
      <c r="AB105" s="4">
        <v>0</v>
      </c>
      <c r="AC105" s="4">
        <v>13.91054347826087</v>
      </c>
      <c r="AD105" s="4">
        <v>0</v>
      </c>
      <c r="AE105" s="4">
        <v>0</v>
      </c>
      <c r="AF105" s="1">
        <v>505500</v>
      </c>
      <c r="AG105" s="1">
        <v>10</v>
      </c>
      <c r="AH105"/>
    </row>
    <row r="106" spans="1:34" x14ac:dyDescent="0.25">
      <c r="A106" t="s">
        <v>239</v>
      </c>
      <c r="B106" t="s">
        <v>189</v>
      </c>
      <c r="C106" t="s">
        <v>313</v>
      </c>
      <c r="D106" t="s">
        <v>254</v>
      </c>
      <c r="E106" s="4">
        <v>36.902173913043477</v>
      </c>
      <c r="F106" s="4">
        <f>Nurse[[#This Row],[Total Nurse Staff Hours]]/Nurse[[#This Row],[MDS Census]]</f>
        <v>5.8235758468335783</v>
      </c>
      <c r="G106" s="4">
        <f>Nurse[[#This Row],[Total Direct Care Staff Hours]]/Nurse[[#This Row],[MDS Census]]</f>
        <v>5.3759528718703979</v>
      </c>
      <c r="H106" s="4">
        <f>Nurse[[#This Row],[Total RN Hours (w/ Admin, DON)]]/Nurse[[#This Row],[MDS Census]]</f>
        <v>1.5180353460972023</v>
      </c>
      <c r="I106" s="4">
        <f>Nurse[[#This Row],[RN Hours (excl. Admin, DON)]]/Nurse[[#This Row],[MDS Census]]</f>
        <v>1.2352665684830637</v>
      </c>
      <c r="J106" s="4">
        <f>SUM(Nurse[[#This Row],[RN Hours (excl. Admin, DON)]],Nurse[[#This Row],[RN Admin Hours]],Nurse[[#This Row],[RN DON Hours]],Nurse[[#This Row],[LPN Hours (excl. Admin)]],Nurse[[#This Row],[LPN Admin Hours]],Nurse[[#This Row],[CNA Hours]],Nurse[[#This Row],[NA TR Hours]],Nurse[[#This Row],[Med Aide/Tech Hours]])</f>
        <v>214.90260869565216</v>
      </c>
      <c r="K106" s="4">
        <f>SUM(Nurse[[#This Row],[RN Hours (excl. Admin, DON)]],Nurse[[#This Row],[LPN Hours (excl. Admin)]],Nurse[[#This Row],[CNA Hours]],Nurse[[#This Row],[NA TR Hours]],Nurse[[#This Row],[Med Aide/Tech Hours]])</f>
        <v>198.38434782608695</v>
      </c>
      <c r="L106" s="4">
        <f>SUM(Nurse[[#This Row],[RN Hours (excl. Admin, DON)]],Nurse[[#This Row],[RN Admin Hours]],Nurse[[#This Row],[RN DON Hours]])</f>
        <v>56.018804347826105</v>
      </c>
      <c r="M106" s="4">
        <v>45.584021739130449</v>
      </c>
      <c r="N106" s="4">
        <v>5.2173913043478262</v>
      </c>
      <c r="O106" s="4">
        <v>5.2173913043478262</v>
      </c>
      <c r="P106" s="4">
        <f>SUM(Nurse[[#This Row],[LPN Hours (excl. Admin)]],Nurse[[#This Row],[LPN Admin Hours]])</f>
        <v>36.533478260869565</v>
      </c>
      <c r="Q106" s="4">
        <v>30.45</v>
      </c>
      <c r="R106" s="4">
        <v>6.0834782608695663</v>
      </c>
      <c r="S106" s="4">
        <f>SUM(Nurse[[#This Row],[CNA Hours]],Nurse[[#This Row],[NA TR Hours]],Nurse[[#This Row],[Med Aide/Tech Hours]])</f>
        <v>122.3503260869565</v>
      </c>
      <c r="T106" s="4">
        <v>119.42043478260868</v>
      </c>
      <c r="U106" s="4">
        <v>2.9298913043478261</v>
      </c>
      <c r="V106" s="4">
        <v>0</v>
      </c>
      <c r="W1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7.6016304347826091</v>
      </c>
      <c r="X106" s="4">
        <v>0</v>
      </c>
      <c r="Y106" s="4">
        <v>0</v>
      </c>
      <c r="Z106" s="4">
        <v>0</v>
      </c>
      <c r="AA106" s="4">
        <v>0</v>
      </c>
      <c r="AB106" s="4">
        <v>0</v>
      </c>
      <c r="AC106" s="4">
        <v>7.6016304347826091</v>
      </c>
      <c r="AD106" s="4">
        <v>0</v>
      </c>
      <c r="AE106" s="4">
        <v>0</v>
      </c>
      <c r="AF106" s="1">
        <v>505532</v>
      </c>
      <c r="AG106" s="1">
        <v>10</v>
      </c>
      <c r="AH106"/>
    </row>
    <row r="107" spans="1:34" x14ac:dyDescent="0.25">
      <c r="A107" t="s">
        <v>239</v>
      </c>
      <c r="B107" t="s">
        <v>168</v>
      </c>
      <c r="C107" t="s">
        <v>354</v>
      </c>
      <c r="D107" t="s">
        <v>256</v>
      </c>
      <c r="E107" s="4">
        <v>72.619565217391298</v>
      </c>
      <c r="F107" s="4">
        <f>Nurse[[#This Row],[Total Nurse Staff Hours]]/Nurse[[#This Row],[MDS Census]]</f>
        <v>3.2782577458464308</v>
      </c>
      <c r="G107" s="4">
        <f>Nurse[[#This Row],[Total Direct Care Staff Hours]]/Nurse[[#This Row],[MDS Census]]</f>
        <v>3.0595419847328245</v>
      </c>
      <c r="H107" s="4">
        <f>Nurse[[#This Row],[Total RN Hours (w/ Admin, DON)]]/Nurse[[#This Row],[MDS Census]]</f>
        <v>0.40163149229157319</v>
      </c>
      <c r="I107" s="4">
        <f>Nurse[[#This Row],[RN Hours (excl. Admin, DON)]]/Nurse[[#This Row],[MDS Census]]</f>
        <v>0.25222122436760963</v>
      </c>
      <c r="J107" s="4">
        <f>SUM(Nurse[[#This Row],[RN Hours (excl. Admin, DON)]],Nurse[[#This Row],[RN Admin Hours]],Nurse[[#This Row],[RN DON Hours]],Nurse[[#This Row],[LPN Hours (excl. Admin)]],Nurse[[#This Row],[LPN Admin Hours]],Nurse[[#This Row],[CNA Hours]],Nurse[[#This Row],[NA TR Hours]],Nurse[[#This Row],[Med Aide/Tech Hours]])</f>
        <v>238.06565217391307</v>
      </c>
      <c r="K107" s="4">
        <f>SUM(Nurse[[#This Row],[RN Hours (excl. Admin, DON)]],Nurse[[#This Row],[LPN Hours (excl. Admin)]],Nurse[[#This Row],[CNA Hours]],Nurse[[#This Row],[NA TR Hours]],Nurse[[#This Row],[Med Aide/Tech Hours]])</f>
        <v>222.18260869565216</v>
      </c>
      <c r="L107" s="4">
        <f>SUM(Nurse[[#This Row],[RN Hours (excl. Admin, DON)]],Nurse[[#This Row],[RN Admin Hours]],Nurse[[#This Row],[RN DON Hours]])</f>
        <v>29.166304347826088</v>
      </c>
      <c r="M107" s="4">
        <v>18.31619565217391</v>
      </c>
      <c r="N107" s="4">
        <v>6.6761956521739148</v>
      </c>
      <c r="O107" s="4">
        <v>4.1739130434782608</v>
      </c>
      <c r="P107" s="4">
        <f>SUM(Nurse[[#This Row],[LPN Hours (excl. Admin)]],Nurse[[#This Row],[LPN Admin Hours]])</f>
        <v>83.297065217391307</v>
      </c>
      <c r="Q107" s="4">
        <v>78.264130434782615</v>
      </c>
      <c r="R107" s="4">
        <v>5.032934782608697</v>
      </c>
      <c r="S107" s="4">
        <f>SUM(Nurse[[#This Row],[CNA Hours]],Nurse[[#This Row],[NA TR Hours]],Nurse[[#This Row],[Med Aide/Tech Hours]])</f>
        <v>125.60228260869565</v>
      </c>
      <c r="T107" s="4">
        <v>116.73521739130435</v>
      </c>
      <c r="U107" s="4">
        <v>8.8670652173913034</v>
      </c>
      <c r="V107" s="4">
        <v>0</v>
      </c>
      <c r="W1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9.6669565217391291</v>
      </c>
      <c r="X107" s="4">
        <v>3.3409782608695648</v>
      </c>
      <c r="Y107" s="4">
        <v>0</v>
      </c>
      <c r="Z107" s="4">
        <v>0</v>
      </c>
      <c r="AA107" s="4">
        <v>3.1535869565217385</v>
      </c>
      <c r="AB107" s="4">
        <v>0</v>
      </c>
      <c r="AC107" s="4">
        <v>3.1723913043478258</v>
      </c>
      <c r="AD107" s="4">
        <v>0</v>
      </c>
      <c r="AE107" s="4">
        <v>0</v>
      </c>
      <c r="AF107" s="1">
        <v>505503</v>
      </c>
      <c r="AG107" s="1">
        <v>10</v>
      </c>
      <c r="AH107"/>
    </row>
    <row r="108" spans="1:34" x14ac:dyDescent="0.25">
      <c r="A108" t="s">
        <v>239</v>
      </c>
      <c r="B108" t="s">
        <v>130</v>
      </c>
      <c r="C108" t="s">
        <v>275</v>
      </c>
      <c r="D108" t="s">
        <v>266</v>
      </c>
      <c r="E108" s="4">
        <v>62.108695652173914</v>
      </c>
      <c r="F108" s="4">
        <f>Nurse[[#This Row],[Total Nurse Staff Hours]]/Nurse[[#This Row],[MDS Census]]</f>
        <v>3.3879926496324813</v>
      </c>
      <c r="G108" s="4">
        <f>Nurse[[#This Row],[Total Direct Care Staff Hours]]/Nurse[[#This Row],[MDS Census]]</f>
        <v>2.9615190759537975</v>
      </c>
      <c r="H108" s="4">
        <f>Nurse[[#This Row],[Total RN Hours (w/ Admin, DON)]]/Nurse[[#This Row],[MDS Census]]</f>
        <v>0.77050227511375557</v>
      </c>
      <c r="I108" s="4">
        <f>Nurse[[#This Row],[RN Hours (excl. Admin, DON)]]/Nurse[[#This Row],[MDS Census]]</f>
        <v>0.58970423521176052</v>
      </c>
      <c r="J108" s="4">
        <f>SUM(Nurse[[#This Row],[RN Hours (excl. Admin, DON)]],Nurse[[#This Row],[RN Admin Hours]],Nurse[[#This Row],[RN DON Hours]],Nurse[[#This Row],[LPN Hours (excl. Admin)]],Nurse[[#This Row],[LPN Admin Hours]],Nurse[[#This Row],[CNA Hours]],Nurse[[#This Row],[NA TR Hours]],Nurse[[#This Row],[Med Aide/Tech Hours]])</f>
        <v>210.42380434782606</v>
      </c>
      <c r="K108" s="4">
        <f>SUM(Nurse[[#This Row],[RN Hours (excl. Admin, DON)]],Nurse[[#This Row],[LPN Hours (excl. Admin)]],Nurse[[#This Row],[CNA Hours]],Nurse[[#This Row],[NA TR Hours]],Nurse[[#This Row],[Med Aide/Tech Hours]])</f>
        <v>183.93608695652173</v>
      </c>
      <c r="L108" s="4">
        <f>SUM(Nurse[[#This Row],[RN Hours (excl. Admin, DON)]],Nurse[[#This Row],[RN Admin Hours]],Nurse[[#This Row],[RN DON Hours]])</f>
        <v>47.854891304347817</v>
      </c>
      <c r="M108" s="4">
        <v>36.625760869565212</v>
      </c>
      <c r="N108" s="4">
        <v>5.9247826086956517</v>
      </c>
      <c r="O108" s="4">
        <v>5.3043478260869561</v>
      </c>
      <c r="P108" s="4">
        <f>SUM(Nurse[[#This Row],[LPN Hours (excl. Admin)]],Nurse[[#This Row],[LPN Admin Hours]])</f>
        <v>36.951847826086954</v>
      </c>
      <c r="Q108" s="4">
        <v>21.693260869565222</v>
      </c>
      <c r="R108" s="4">
        <v>15.258586956521734</v>
      </c>
      <c r="S108" s="4">
        <f>SUM(Nurse[[#This Row],[CNA Hours]],Nurse[[#This Row],[NA TR Hours]],Nurse[[#This Row],[Med Aide/Tech Hours]])</f>
        <v>125.61706521739129</v>
      </c>
      <c r="T108" s="4">
        <v>105.00913043478261</v>
      </c>
      <c r="U108" s="4">
        <v>20.607934782608687</v>
      </c>
      <c r="V108" s="4">
        <v>0</v>
      </c>
      <c r="W10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1.9673913043478262</v>
      </c>
      <c r="X108" s="4">
        <v>0.72282608695652173</v>
      </c>
      <c r="Y108" s="4">
        <v>0</v>
      </c>
      <c r="Z108" s="4">
        <v>0</v>
      </c>
      <c r="AA108" s="4">
        <v>0</v>
      </c>
      <c r="AB108" s="4">
        <v>1.1793478260869565</v>
      </c>
      <c r="AC108" s="4">
        <v>6.5217391304347824E-2</v>
      </c>
      <c r="AD108" s="4">
        <v>0</v>
      </c>
      <c r="AE108" s="4">
        <v>0</v>
      </c>
      <c r="AF108" s="1">
        <v>505407</v>
      </c>
      <c r="AG108" s="1">
        <v>10</v>
      </c>
      <c r="AH108"/>
    </row>
    <row r="109" spans="1:34" x14ac:dyDescent="0.25">
      <c r="A109" t="s">
        <v>239</v>
      </c>
      <c r="B109" t="s">
        <v>115</v>
      </c>
      <c r="C109" t="s">
        <v>303</v>
      </c>
      <c r="D109" t="s">
        <v>260</v>
      </c>
      <c r="E109" s="4">
        <v>54.130434782608695</v>
      </c>
      <c r="F109" s="4">
        <f>Nurse[[#This Row],[Total Nurse Staff Hours]]/Nurse[[#This Row],[MDS Census]]</f>
        <v>5.1989959839357436</v>
      </c>
      <c r="G109" s="4">
        <f>Nurse[[#This Row],[Total Direct Care Staff Hours]]/Nurse[[#This Row],[MDS Census]]</f>
        <v>4.9303714859437751</v>
      </c>
      <c r="H109" s="4">
        <f>Nurse[[#This Row],[Total RN Hours (w/ Admin, DON)]]/Nurse[[#This Row],[MDS Census]]</f>
        <v>1.6353413654618474</v>
      </c>
      <c r="I109" s="4">
        <f>Nurse[[#This Row],[RN Hours (excl. Admin, DON)]]/Nurse[[#This Row],[MDS Census]]</f>
        <v>1.3667168674698795</v>
      </c>
      <c r="J109" s="4">
        <f>SUM(Nurse[[#This Row],[RN Hours (excl. Admin, DON)]],Nurse[[#This Row],[RN Admin Hours]],Nurse[[#This Row],[RN DON Hours]],Nurse[[#This Row],[LPN Hours (excl. Admin)]],Nurse[[#This Row],[LPN Admin Hours]],Nurse[[#This Row],[CNA Hours]],Nurse[[#This Row],[NA TR Hours]],Nurse[[#This Row],[Med Aide/Tech Hours]])</f>
        <v>281.42391304347831</v>
      </c>
      <c r="K109" s="4">
        <f>SUM(Nurse[[#This Row],[RN Hours (excl. Admin, DON)]],Nurse[[#This Row],[LPN Hours (excl. Admin)]],Nurse[[#This Row],[CNA Hours]],Nurse[[#This Row],[NA TR Hours]],Nurse[[#This Row],[Med Aide/Tech Hours]])</f>
        <v>266.88315217391306</v>
      </c>
      <c r="L109" s="4">
        <f>SUM(Nurse[[#This Row],[RN Hours (excl. Admin, DON)]],Nurse[[#This Row],[RN Admin Hours]],Nurse[[#This Row],[RN DON Hours]])</f>
        <v>88.521739130434781</v>
      </c>
      <c r="M109" s="4">
        <v>73.980978260869563</v>
      </c>
      <c r="N109" s="4">
        <v>9.0625</v>
      </c>
      <c r="O109" s="4">
        <v>5.4782608695652177</v>
      </c>
      <c r="P109" s="4">
        <f>SUM(Nurse[[#This Row],[LPN Hours (excl. Admin)]],Nurse[[#This Row],[LPN Admin Hours]])</f>
        <v>28.807065217391305</v>
      </c>
      <c r="Q109" s="4">
        <v>28.807065217391305</v>
      </c>
      <c r="R109" s="4">
        <v>0</v>
      </c>
      <c r="S109" s="4">
        <f>SUM(Nurse[[#This Row],[CNA Hours]],Nurse[[#This Row],[NA TR Hours]],Nurse[[#This Row],[Med Aide/Tech Hours]])</f>
        <v>164.09510869565219</v>
      </c>
      <c r="T109" s="4">
        <v>145.20108695652175</v>
      </c>
      <c r="U109" s="4">
        <v>18.894021739130434</v>
      </c>
      <c r="V109" s="4">
        <v>0</v>
      </c>
      <c r="W10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9" s="4">
        <v>0</v>
      </c>
      <c r="Y109" s="4">
        <v>0</v>
      </c>
      <c r="Z109" s="4">
        <v>0</v>
      </c>
      <c r="AA109" s="4">
        <v>0</v>
      </c>
      <c r="AB109" s="4">
        <v>0</v>
      </c>
      <c r="AC109" s="4">
        <v>0</v>
      </c>
      <c r="AD109" s="4">
        <v>0</v>
      </c>
      <c r="AE109" s="4">
        <v>0</v>
      </c>
      <c r="AF109" s="1">
        <v>505376</v>
      </c>
      <c r="AG109" s="1">
        <v>10</v>
      </c>
      <c r="AH109"/>
    </row>
    <row r="110" spans="1:34" x14ac:dyDescent="0.25">
      <c r="A110" t="s">
        <v>239</v>
      </c>
      <c r="B110" t="s">
        <v>37</v>
      </c>
      <c r="C110" t="s">
        <v>273</v>
      </c>
      <c r="D110" t="s">
        <v>254</v>
      </c>
      <c r="E110" s="4">
        <v>50.478260869565219</v>
      </c>
      <c r="F110" s="4">
        <f>Nurse[[#This Row],[Total Nurse Staff Hours]]/Nurse[[#This Row],[MDS Census]]</f>
        <v>4.0572911283376394</v>
      </c>
      <c r="G110" s="4">
        <f>Nurse[[#This Row],[Total Direct Care Staff Hours]]/Nurse[[#This Row],[MDS Census]]</f>
        <v>3.8178639104220493</v>
      </c>
      <c r="H110" s="4">
        <f>Nurse[[#This Row],[Total RN Hours (w/ Admin, DON)]]/Nurse[[#This Row],[MDS Census]]</f>
        <v>0.75512273901808802</v>
      </c>
      <c r="I110" s="4">
        <f>Nurse[[#This Row],[RN Hours (excl. Admin, DON)]]/Nurse[[#This Row],[MDS Census]]</f>
        <v>0.52204780361757119</v>
      </c>
      <c r="J110" s="4">
        <f>SUM(Nurse[[#This Row],[RN Hours (excl. Admin, DON)]],Nurse[[#This Row],[RN Admin Hours]],Nurse[[#This Row],[RN DON Hours]],Nurse[[#This Row],[LPN Hours (excl. Admin)]],Nurse[[#This Row],[LPN Admin Hours]],Nurse[[#This Row],[CNA Hours]],Nurse[[#This Row],[NA TR Hours]],Nurse[[#This Row],[Med Aide/Tech Hours]])</f>
        <v>204.80499999999998</v>
      </c>
      <c r="K110" s="4">
        <f>SUM(Nurse[[#This Row],[RN Hours (excl. Admin, DON)]],Nurse[[#This Row],[LPN Hours (excl. Admin)]],Nurse[[#This Row],[CNA Hours]],Nurse[[#This Row],[NA TR Hours]],Nurse[[#This Row],[Med Aide/Tech Hours]])</f>
        <v>192.71913043478258</v>
      </c>
      <c r="L110" s="4">
        <f>SUM(Nurse[[#This Row],[RN Hours (excl. Admin, DON)]],Nurse[[#This Row],[RN Admin Hours]],Nurse[[#This Row],[RN DON Hours]])</f>
        <v>38.11728260869566</v>
      </c>
      <c r="M110" s="4">
        <v>26.352065217391313</v>
      </c>
      <c r="N110" s="4">
        <v>6.0260869565217385</v>
      </c>
      <c r="O110" s="4">
        <v>5.7391304347826084</v>
      </c>
      <c r="P110" s="4">
        <f>SUM(Nurse[[#This Row],[LPN Hours (excl. Admin)]],Nurse[[#This Row],[LPN Admin Hours]])</f>
        <v>43.727934782608671</v>
      </c>
      <c r="Q110" s="4">
        <v>43.407282608695624</v>
      </c>
      <c r="R110" s="4">
        <v>0.32065217391304346</v>
      </c>
      <c r="S110" s="4">
        <f>SUM(Nurse[[#This Row],[CNA Hours]],Nurse[[#This Row],[NA TR Hours]],Nurse[[#This Row],[Med Aide/Tech Hours]])</f>
        <v>122.95978260869565</v>
      </c>
      <c r="T110" s="4">
        <v>110.81554347826086</v>
      </c>
      <c r="U110" s="4">
        <v>12.144239130434778</v>
      </c>
      <c r="V110" s="4">
        <v>0</v>
      </c>
      <c r="W1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55.837065217391313</v>
      </c>
      <c r="X110" s="4">
        <v>7.4541304347826118</v>
      </c>
      <c r="Y110" s="4">
        <v>0.28695652173913044</v>
      </c>
      <c r="Z110" s="4">
        <v>0</v>
      </c>
      <c r="AA110" s="4">
        <v>4.8460869565217388</v>
      </c>
      <c r="AB110" s="4">
        <v>0.32065217391304346</v>
      </c>
      <c r="AC110" s="4">
        <v>42.929239130434787</v>
      </c>
      <c r="AD110" s="4">
        <v>0</v>
      </c>
      <c r="AE110" s="4">
        <v>0</v>
      </c>
      <c r="AF110" s="1">
        <v>505195</v>
      </c>
      <c r="AG110" s="1">
        <v>10</v>
      </c>
      <c r="AH110"/>
    </row>
    <row r="111" spans="1:34" x14ac:dyDescent="0.25">
      <c r="A111" t="s">
        <v>239</v>
      </c>
      <c r="B111" t="s">
        <v>97</v>
      </c>
      <c r="C111" t="s">
        <v>338</v>
      </c>
      <c r="D111" t="s">
        <v>254</v>
      </c>
      <c r="E111" s="4">
        <v>46.369565217391305</v>
      </c>
      <c r="F111" s="4">
        <f>Nurse[[#This Row],[Total Nurse Staff Hours]]/Nurse[[#This Row],[MDS Census]]</f>
        <v>3.1999999999999993</v>
      </c>
      <c r="G111" s="4">
        <f>Nurse[[#This Row],[Total Direct Care Staff Hours]]/Nurse[[#This Row],[MDS Census]]</f>
        <v>2.7596132208157522</v>
      </c>
      <c r="H111" s="4">
        <f>Nurse[[#This Row],[Total RN Hours (w/ Admin, DON)]]/Nurse[[#This Row],[MDS Census]]</f>
        <v>0.92886310360993907</v>
      </c>
      <c r="I111" s="4">
        <f>Nurse[[#This Row],[RN Hours (excl. Admin, DON)]]/Nurse[[#This Row],[MDS Census]]</f>
        <v>0.48847632442569155</v>
      </c>
      <c r="J111" s="4">
        <f>SUM(Nurse[[#This Row],[RN Hours (excl. Admin, DON)]],Nurse[[#This Row],[RN Admin Hours]],Nurse[[#This Row],[RN DON Hours]],Nurse[[#This Row],[LPN Hours (excl. Admin)]],Nurse[[#This Row],[LPN Admin Hours]],Nurse[[#This Row],[CNA Hours]],Nurse[[#This Row],[NA TR Hours]],Nurse[[#This Row],[Med Aide/Tech Hours]])</f>
        <v>148.38260869565215</v>
      </c>
      <c r="K111" s="4">
        <f>SUM(Nurse[[#This Row],[RN Hours (excl. Admin, DON)]],Nurse[[#This Row],[LPN Hours (excl. Admin)]],Nurse[[#This Row],[CNA Hours]],Nurse[[#This Row],[NA TR Hours]],Nurse[[#This Row],[Med Aide/Tech Hours]])</f>
        <v>127.96206521739128</v>
      </c>
      <c r="L111" s="4">
        <f>SUM(Nurse[[#This Row],[RN Hours (excl. Admin, DON)]],Nurse[[#This Row],[RN Admin Hours]],Nurse[[#This Row],[RN DON Hours]])</f>
        <v>43.070978260869566</v>
      </c>
      <c r="M111" s="4">
        <v>22.650434782608698</v>
      </c>
      <c r="N111" s="4">
        <v>1.631739130434783</v>
      </c>
      <c r="O111" s="4">
        <v>18.788804347826083</v>
      </c>
      <c r="P111" s="4">
        <f>SUM(Nurse[[#This Row],[LPN Hours (excl. Admin)]],Nurse[[#This Row],[LPN Admin Hours]])</f>
        <v>19.550543478260874</v>
      </c>
      <c r="Q111" s="4">
        <v>19.550543478260874</v>
      </c>
      <c r="R111" s="4">
        <v>0</v>
      </c>
      <c r="S111" s="4">
        <f>SUM(Nurse[[#This Row],[CNA Hours]],Nurse[[#This Row],[NA TR Hours]],Nurse[[#This Row],[Med Aide/Tech Hours]])</f>
        <v>85.761086956521723</v>
      </c>
      <c r="T111" s="4">
        <v>72.988043478260849</v>
      </c>
      <c r="U111" s="4">
        <v>12.606413043478263</v>
      </c>
      <c r="V111" s="4">
        <v>0.16663043478260869</v>
      </c>
      <c r="W1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45.599021739130436</v>
      </c>
      <c r="X111" s="4">
        <v>6.5607608695652173</v>
      </c>
      <c r="Y111" s="4">
        <v>0</v>
      </c>
      <c r="Z111" s="4">
        <v>0</v>
      </c>
      <c r="AA111" s="4">
        <v>7.1968478260869571</v>
      </c>
      <c r="AB111" s="4">
        <v>0</v>
      </c>
      <c r="AC111" s="4">
        <v>31.754456521739129</v>
      </c>
      <c r="AD111" s="4">
        <v>8.6956521739130432E-2</v>
      </c>
      <c r="AE111" s="4">
        <v>0</v>
      </c>
      <c r="AF111" s="1">
        <v>505339</v>
      </c>
      <c r="AG111" s="1">
        <v>10</v>
      </c>
      <c r="AH111"/>
    </row>
    <row r="112" spans="1:34" x14ac:dyDescent="0.25">
      <c r="A112" t="s">
        <v>239</v>
      </c>
      <c r="B112" t="s">
        <v>123</v>
      </c>
      <c r="C112" t="s">
        <v>303</v>
      </c>
      <c r="D112" t="s">
        <v>260</v>
      </c>
      <c r="E112" s="4">
        <v>82.913043478260875</v>
      </c>
      <c r="F112" s="4">
        <f>Nurse[[#This Row],[Total Nurse Staff Hours]]/Nurse[[#This Row],[MDS Census]]</f>
        <v>3.3280938647089671</v>
      </c>
      <c r="G112" s="4">
        <f>Nurse[[#This Row],[Total Direct Care Staff Hours]]/Nurse[[#This Row],[MDS Census]]</f>
        <v>2.9852123754588362</v>
      </c>
      <c r="H112" s="4">
        <f>Nurse[[#This Row],[Total RN Hours (w/ Admin, DON)]]/Nurse[[#This Row],[MDS Census]]</f>
        <v>0.93500917671735695</v>
      </c>
      <c r="I112" s="4">
        <f>Nurse[[#This Row],[RN Hours (excl. Admin, DON)]]/Nurse[[#This Row],[MDS Census]]</f>
        <v>0.71014682747771363</v>
      </c>
      <c r="J112" s="4">
        <f>SUM(Nurse[[#This Row],[RN Hours (excl. Admin, DON)]],Nurse[[#This Row],[RN Admin Hours]],Nurse[[#This Row],[RN DON Hours]],Nurse[[#This Row],[LPN Hours (excl. Admin)]],Nurse[[#This Row],[LPN Admin Hours]],Nurse[[#This Row],[CNA Hours]],Nurse[[#This Row],[NA TR Hours]],Nurse[[#This Row],[Med Aide/Tech Hours]])</f>
        <v>275.94239130434784</v>
      </c>
      <c r="K112" s="4">
        <f>SUM(Nurse[[#This Row],[RN Hours (excl. Admin, DON)]],Nurse[[#This Row],[LPN Hours (excl. Admin)]],Nurse[[#This Row],[CNA Hours]],Nurse[[#This Row],[NA TR Hours]],Nurse[[#This Row],[Med Aide/Tech Hours]])</f>
        <v>247.5130434782609</v>
      </c>
      <c r="L112" s="4">
        <f>SUM(Nurse[[#This Row],[RN Hours (excl. Admin, DON)]],Nurse[[#This Row],[RN Admin Hours]],Nurse[[#This Row],[RN DON Hours]])</f>
        <v>77.524456521739125</v>
      </c>
      <c r="M112" s="4">
        <v>58.880434782608695</v>
      </c>
      <c r="N112" s="4">
        <v>18.209239130434781</v>
      </c>
      <c r="O112" s="4">
        <v>0.43478260869565216</v>
      </c>
      <c r="P112" s="4">
        <f>SUM(Nurse[[#This Row],[LPN Hours (excl. Admin)]],Nurse[[#This Row],[LPN Admin Hours]])</f>
        <v>45.863152173913043</v>
      </c>
      <c r="Q112" s="4">
        <v>36.07782608695652</v>
      </c>
      <c r="R112" s="4">
        <v>9.7853260869565215</v>
      </c>
      <c r="S112" s="4">
        <f>SUM(Nurse[[#This Row],[CNA Hours]],Nurse[[#This Row],[NA TR Hours]],Nurse[[#This Row],[Med Aide/Tech Hours]])</f>
        <v>152.55478260869566</v>
      </c>
      <c r="T112" s="4">
        <v>101.94804347826089</v>
      </c>
      <c r="U112" s="4">
        <v>50.606739130434782</v>
      </c>
      <c r="V112" s="4">
        <v>0</v>
      </c>
      <c r="W1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31.844347826086956</v>
      </c>
      <c r="X112" s="4">
        <v>0</v>
      </c>
      <c r="Y112" s="4">
        <v>0</v>
      </c>
      <c r="Z112" s="4">
        <v>0</v>
      </c>
      <c r="AA112" s="4">
        <v>8.9555434782608696</v>
      </c>
      <c r="AB112" s="4">
        <v>0</v>
      </c>
      <c r="AC112" s="4">
        <v>15.836413043478261</v>
      </c>
      <c r="AD112" s="4">
        <v>7.0523913043478252</v>
      </c>
      <c r="AE112" s="4">
        <v>0</v>
      </c>
      <c r="AF112" s="1">
        <v>505393</v>
      </c>
      <c r="AG112" s="1">
        <v>10</v>
      </c>
      <c r="AH112"/>
    </row>
    <row r="113" spans="1:34" x14ac:dyDescent="0.25">
      <c r="A113" t="s">
        <v>239</v>
      </c>
      <c r="B113" t="s">
        <v>145</v>
      </c>
      <c r="C113" t="s">
        <v>297</v>
      </c>
      <c r="D113" t="s">
        <v>257</v>
      </c>
      <c r="E113" s="4">
        <v>60.815217391304351</v>
      </c>
      <c r="F113" s="4">
        <f>Nurse[[#This Row],[Total Nurse Staff Hours]]/Nurse[[#This Row],[MDS Census]]</f>
        <v>3.9449365504915104</v>
      </c>
      <c r="G113" s="4">
        <f>Nurse[[#This Row],[Total Direct Care Staff Hours]]/Nurse[[#This Row],[MDS Census]]</f>
        <v>3.7406470062555854</v>
      </c>
      <c r="H113" s="4">
        <f>Nurse[[#This Row],[Total RN Hours (w/ Admin, DON)]]/Nurse[[#This Row],[MDS Census]]</f>
        <v>0.52436639857015188</v>
      </c>
      <c r="I113" s="4">
        <f>Nurse[[#This Row],[RN Hours (excl. Admin, DON)]]/Nurse[[#This Row],[MDS Census]]</f>
        <v>0.37432171581769436</v>
      </c>
      <c r="J113" s="4">
        <f>SUM(Nurse[[#This Row],[RN Hours (excl. Admin, DON)]],Nurse[[#This Row],[RN Admin Hours]],Nurse[[#This Row],[RN DON Hours]],Nurse[[#This Row],[LPN Hours (excl. Admin)]],Nurse[[#This Row],[LPN Admin Hours]],Nurse[[#This Row],[CNA Hours]],Nurse[[#This Row],[NA TR Hours]],Nurse[[#This Row],[Med Aide/Tech Hours]])</f>
        <v>239.91217391304349</v>
      </c>
      <c r="K113" s="4">
        <f>SUM(Nurse[[#This Row],[RN Hours (excl. Admin, DON)]],Nurse[[#This Row],[LPN Hours (excl. Admin)]],Nurse[[#This Row],[CNA Hours]],Nurse[[#This Row],[NA TR Hours]],Nurse[[#This Row],[Med Aide/Tech Hours]])</f>
        <v>227.48826086956524</v>
      </c>
      <c r="L113" s="4">
        <f>SUM(Nurse[[#This Row],[RN Hours (excl. Admin, DON)]],Nurse[[#This Row],[RN Admin Hours]],Nurse[[#This Row],[RN DON Hours]])</f>
        <v>31.889456521739131</v>
      </c>
      <c r="M113" s="4">
        <v>22.764456521739131</v>
      </c>
      <c r="N113" s="4">
        <v>3.5679347826086958</v>
      </c>
      <c r="O113" s="4">
        <v>5.5570652173913047</v>
      </c>
      <c r="P113" s="4">
        <f>SUM(Nurse[[#This Row],[LPN Hours (excl. Admin)]],Nurse[[#This Row],[LPN Admin Hours]])</f>
        <v>64.535326086956516</v>
      </c>
      <c r="Q113" s="4">
        <v>61.236413043478258</v>
      </c>
      <c r="R113" s="4">
        <v>3.2989130434782608</v>
      </c>
      <c r="S113" s="4">
        <f>SUM(Nurse[[#This Row],[CNA Hours]],Nurse[[#This Row],[NA TR Hours]],Nurse[[#This Row],[Med Aide/Tech Hours]])</f>
        <v>143.48739130434785</v>
      </c>
      <c r="T113" s="4">
        <v>143.48739130434785</v>
      </c>
      <c r="U113" s="4">
        <v>0</v>
      </c>
      <c r="V113" s="4">
        <v>0</v>
      </c>
      <c r="W1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12.744456521739131</v>
      </c>
      <c r="X113" s="4">
        <v>0.20195652173913042</v>
      </c>
      <c r="Y113" s="4">
        <v>0</v>
      </c>
      <c r="Z113" s="4">
        <v>0</v>
      </c>
      <c r="AA113" s="4">
        <v>0.38043478260869568</v>
      </c>
      <c r="AB113" s="4">
        <v>0</v>
      </c>
      <c r="AC113" s="4">
        <v>12.162065217391305</v>
      </c>
      <c r="AD113" s="4">
        <v>0</v>
      </c>
      <c r="AE113" s="4">
        <v>0</v>
      </c>
      <c r="AF113" s="1">
        <v>505441</v>
      </c>
      <c r="AG113" s="1">
        <v>10</v>
      </c>
      <c r="AH113"/>
    </row>
    <row r="114" spans="1:34" x14ac:dyDescent="0.25">
      <c r="A114" t="s">
        <v>239</v>
      </c>
      <c r="B114" t="s">
        <v>148</v>
      </c>
      <c r="C114" t="s">
        <v>349</v>
      </c>
      <c r="D114" t="s">
        <v>270</v>
      </c>
      <c r="E114" s="4">
        <v>35.456521739130437</v>
      </c>
      <c r="F114" s="4">
        <f>Nurse[[#This Row],[Total Nurse Staff Hours]]/Nurse[[#This Row],[MDS Census]]</f>
        <v>3.8990128755364806</v>
      </c>
      <c r="G114" s="4">
        <f>Nurse[[#This Row],[Total Direct Care Staff Hours]]/Nurse[[#This Row],[MDS Census]]</f>
        <v>3.4356468424279578</v>
      </c>
      <c r="H114" s="4">
        <f>Nurse[[#This Row],[Total RN Hours (w/ Admin, DON)]]/Nurse[[#This Row],[MDS Census]]</f>
        <v>0.97240956468424278</v>
      </c>
      <c r="I114" s="4">
        <f>Nurse[[#This Row],[RN Hours (excl. Admin, DON)]]/Nurse[[#This Row],[MDS Census]]</f>
        <v>0.50904353157572035</v>
      </c>
      <c r="J114" s="4">
        <f>SUM(Nurse[[#This Row],[RN Hours (excl. Admin, DON)]],Nurse[[#This Row],[RN Admin Hours]],Nurse[[#This Row],[RN DON Hours]],Nurse[[#This Row],[LPN Hours (excl. Admin)]],Nurse[[#This Row],[LPN Admin Hours]],Nurse[[#This Row],[CNA Hours]],Nurse[[#This Row],[NA TR Hours]],Nurse[[#This Row],[Med Aide/Tech Hours]])</f>
        <v>138.2454347826087</v>
      </c>
      <c r="K114" s="4">
        <f>SUM(Nurse[[#This Row],[RN Hours (excl. Admin, DON)]],Nurse[[#This Row],[LPN Hours (excl. Admin)]],Nurse[[#This Row],[CNA Hours]],Nurse[[#This Row],[NA TR Hours]],Nurse[[#This Row],[Med Aide/Tech Hours]])</f>
        <v>121.81608695652173</v>
      </c>
      <c r="L114" s="4">
        <f>SUM(Nurse[[#This Row],[RN Hours (excl. Admin, DON)]],Nurse[[#This Row],[RN Admin Hours]],Nurse[[#This Row],[RN DON Hours]])</f>
        <v>34.478260869565219</v>
      </c>
      <c r="M114" s="4">
        <v>18.048913043478262</v>
      </c>
      <c r="N114" s="4">
        <v>11.646739130434783</v>
      </c>
      <c r="O114" s="4">
        <v>4.7826086956521738</v>
      </c>
      <c r="P114" s="4">
        <f>SUM(Nurse[[#This Row],[LPN Hours (excl. Admin)]],Nurse[[#This Row],[LPN Admin Hours]])</f>
        <v>18.745434782608694</v>
      </c>
      <c r="Q114" s="4">
        <v>18.745434782608694</v>
      </c>
      <c r="R114" s="4">
        <v>0</v>
      </c>
      <c r="S114" s="4">
        <f>SUM(Nurse[[#This Row],[CNA Hours]],Nurse[[#This Row],[NA TR Hours]],Nurse[[#This Row],[Med Aide/Tech Hours]])</f>
        <v>85.021739130434781</v>
      </c>
      <c r="T114" s="4">
        <v>69.961956521739125</v>
      </c>
      <c r="U114" s="4">
        <v>15.059782608695652</v>
      </c>
      <c r="V114" s="4">
        <v>0</v>
      </c>
      <c r="W1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2.2608695652173914E-2</v>
      </c>
      <c r="X114" s="4">
        <v>0</v>
      </c>
      <c r="Y114" s="4">
        <v>0</v>
      </c>
      <c r="Z114" s="4">
        <v>0</v>
      </c>
      <c r="AA114" s="4">
        <v>2.2608695652173914E-2</v>
      </c>
      <c r="AB114" s="4">
        <v>0</v>
      </c>
      <c r="AC114" s="4">
        <v>0</v>
      </c>
      <c r="AD114" s="4">
        <v>0</v>
      </c>
      <c r="AE114" s="4">
        <v>0</v>
      </c>
      <c r="AF114" s="1">
        <v>505454</v>
      </c>
      <c r="AG114" s="1">
        <v>10</v>
      </c>
      <c r="AH114"/>
    </row>
    <row r="115" spans="1:34" x14ac:dyDescent="0.25">
      <c r="A115" t="s">
        <v>239</v>
      </c>
      <c r="B115" t="s">
        <v>159</v>
      </c>
      <c r="C115" t="s">
        <v>352</v>
      </c>
      <c r="D115" t="s">
        <v>261</v>
      </c>
      <c r="E115" s="4">
        <v>34.891304347826086</v>
      </c>
      <c r="F115" s="4">
        <f>Nurse[[#This Row],[Total Nurse Staff Hours]]/Nurse[[#This Row],[MDS Census]]</f>
        <v>4.7660093457943917</v>
      </c>
      <c r="G115" s="4">
        <f>Nurse[[#This Row],[Total Direct Care Staff Hours]]/Nurse[[#This Row],[MDS Census]]</f>
        <v>3.9317943925233636</v>
      </c>
      <c r="H115" s="4">
        <f>Nurse[[#This Row],[Total RN Hours (w/ Admin, DON)]]/Nurse[[#This Row],[MDS Census]]</f>
        <v>1.611230529595016</v>
      </c>
      <c r="I115" s="4">
        <f>Nurse[[#This Row],[RN Hours (excl. Admin, DON)]]/Nurse[[#This Row],[MDS Census]]</f>
        <v>1.0343956386292839</v>
      </c>
      <c r="J115" s="4">
        <f>SUM(Nurse[[#This Row],[RN Hours (excl. Admin, DON)]],Nurse[[#This Row],[RN Admin Hours]],Nurse[[#This Row],[RN DON Hours]],Nurse[[#This Row],[LPN Hours (excl. Admin)]],Nurse[[#This Row],[LPN Admin Hours]],Nurse[[#This Row],[CNA Hours]],Nurse[[#This Row],[NA TR Hours]],Nurse[[#This Row],[Med Aide/Tech Hours]])</f>
        <v>166.29228260869561</v>
      </c>
      <c r="K115" s="4">
        <f>SUM(Nurse[[#This Row],[RN Hours (excl. Admin, DON)]],Nurse[[#This Row],[LPN Hours (excl. Admin)]],Nurse[[#This Row],[CNA Hours]],Nurse[[#This Row],[NA TR Hours]],Nurse[[#This Row],[Med Aide/Tech Hours]])</f>
        <v>137.18543478260867</v>
      </c>
      <c r="L115" s="4">
        <f>SUM(Nurse[[#This Row],[RN Hours (excl. Admin, DON)]],Nurse[[#This Row],[RN Admin Hours]],Nurse[[#This Row],[RN DON Hours]])</f>
        <v>56.217934782608708</v>
      </c>
      <c r="M115" s="4">
        <v>36.091413043478269</v>
      </c>
      <c r="N115" s="4">
        <v>14.213478260869572</v>
      </c>
      <c r="O115" s="4">
        <v>5.9130434782608692</v>
      </c>
      <c r="P115" s="4">
        <f>SUM(Nurse[[#This Row],[LPN Hours (excl. Admin)]],Nurse[[#This Row],[LPN Admin Hours]])</f>
        <v>24.641847826086959</v>
      </c>
      <c r="Q115" s="4">
        <v>15.661521739130441</v>
      </c>
      <c r="R115" s="4">
        <v>8.98032608695652</v>
      </c>
      <c r="S115" s="4">
        <f>SUM(Nurse[[#This Row],[CNA Hours]],Nurse[[#This Row],[NA TR Hours]],Nurse[[#This Row],[Med Aide/Tech Hours]])</f>
        <v>85.432499999999962</v>
      </c>
      <c r="T115" s="4">
        <v>83.17315217391301</v>
      </c>
      <c r="U115" s="4">
        <v>0</v>
      </c>
      <c r="V115" s="4">
        <v>2.2593478260869562</v>
      </c>
      <c r="W1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25.396304347826081</v>
      </c>
      <c r="X115" s="4">
        <v>0</v>
      </c>
      <c r="Y115" s="4">
        <v>0</v>
      </c>
      <c r="Z115" s="4">
        <v>0</v>
      </c>
      <c r="AA115" s="4">
        <v>0</v>
      </c>
      <c r="AB115" s="4">
        <v>0</v>
      </c>
      <c r="AC115" s="4">
        <v>23.136956521739126</v>
      </c>
      <c r="AD115" s="4">
        <v>0</v>
      </c>
      <c r="AE115" s="4">
        <v>2.2593478260869562</v>
      </c>
      <c r="AF115" s="1">
        <v>505484</v>
      </c>
      <c r="AG115" s="1">
        <v>10</v>
      </c>
      <c r="AH115"/>
    </row>
    <row r="116" spans="1:34" x14ac:dyDescent="0.25">
      <c r="A116" t="s">
        <v>239</v>
      </c>
      <c r="B116" t="s">
        <v>52</v>
      </c>
      <c r="C116" t="s">
        <v>320</v>
      </c>
      <c r="D116" t="s">
        <v>258</v>
      </c>
      <c r="E116" s="4">
        <v>85.347826086956516</v>
      </c>
      <c r="F116" s="4">
        <f>Nurse[[#This Row],[Total Nurse Staff Hours]]/Nurse[[#This Row],[MDS Census]]</f>
        <v>3.7781431482424859</v>
      </c>
      <c r="G116" s="4">
        <f>Nurse[[#This Row],[Total Direct Care Staff Hours]]/Nurse[[#This Row],[MDS Census]]</f>
        <v>3.5556520631686199</v>
      </c>
      <c r="H116" s="4">
        <f>Nurse[[#This Row],[Total RN Hours (w/ Admin, DON)]]/Nurse[[#This Row],[MDS Census]]</f>
        <v>0.73639709628120209</v>
      </c>
      <c r="I116" s="4">
        <f>Nurse[[#This Row],[RN Hours (excl. Admin, DON)]]/Nurse[[#This Row],[MDS Census]]</f>
        <v>0.61069663779928673</v>
      </c>
      <c r="J116" s="4">
        <f>SUM(Nurse[[#This Row],[RN Hours (excl. Admin, DON)]],Nurse[[#This Row],[RN Admin Hours]],Nurse[[#This Row],[RN DON Hours]],Nurse[[#This Row],[LPN Hours (excl. Admin)]],Nurse[[#This Row],[LPN Admin Hours]],Nurse[[#This Row],[CNA Hours]],Nurse[[#This Row],[NA TR Hours]],Nurse[[#This Row],[Med Aide/Tech Hours]])</f>
        <v>322.45630434782606</v>
      </c>
      <c r="K116" s="4">
        <f>SUM(Nurse[[#This Row],[RN Hours (excl. Admin, DON)]],Nurse[[#This Row],[LPN Hours (excl. Admin)]],Nurse[[#This Row],[CNA Hours]],Nurse[[#This Row],[NA TR Hours]],Nurse[[#This Row],[Med Aide/Tech Hours]])</f>
        <v>303.4671739130435</v>
      </c>
      <c r="L116" s="4">
        <f>SUM(Nurse[[#This Row],[RN Hours (excl. Admin, DON)]],Nurse[[#This Row],[RN Admin Hours]],Nurse[[#This Row],[RN DON Hours]])</f>
        <v>62.849891304347807</v>
      </c>
      <c r="M116" s="4">
        <v>52.121630434782595</v>
      </c>
      <c r="N116" s="4">
        <v>5.1739130434782608</v>
      </c>
      <c r="O116" s="4">
        <v>5.5543478260869561</v>
      </c>
      <c r="P116" s="4">
        <f>SUM(Nurse[[#This Row],[LPN Hours (excl. Admin)]],Nurse[[#This Row],[LPN Admin Hours]])</f>
        <v>70.091413043478241</v>
      </c>
      <c r="Q116" s="4">
        <v>61.83054347826085</v>
      </c>
      <c r="R116" s="4">
        <v>8.2608695652173907</v>
      </c>
      <c r="S116" s="4">
        <f>SUM(Nurse[[#This Row],[CNA Hours]],Nurse[[#This Row],[NA TR Hours]],Nurse[[#This Row],[Med Aide/Tech Hours]])</f>
        <v>189.51499999999999</v>
      </c>
      <c r="T116" s="4">
        <v>183.56608695652173</v>
      </c>
      <c r="U116" s="4">
        <v>5.9489130434782602</v>
      </c>
      <c r="V116" s="4">
        <v>0</v>
      </c>
      <c r="W1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22.611413043478258</v>
      </c>
      <c r="X116" s="4">
        <v>0.58695652173913049</v>
      </c>
      <c r="Y116" s="4">
        <v>0</v>
      </c>
      <c r="Z116" s="4">
        <v>0</v>
      </c>
      <c r="AA116" s="4">
        <v>0.30978260869565216</v>
      </c>
      <c r="AB116" s="4">
        <v>0</v>
      </c>
      <c r="AC116" s="4">
        <v>21.714673913043477</v>
      </c>
      <c r="AD116" s="4">
        <v>0</v>
      </c>
      <c r="AE116" s="4">
        <v>0</v>
      </c>
      <c r="AF116" s="1">
        <v>505243</v>
      </c>
      <c r="AG116" s="1">
        <v>10</v>
      </c>
      <c r="AH116"/>
    </row>
    <row r="117" spans="1:34" x14ac:dyDescent="0.25">
      <c r="A117" t="s">
        <v>239</v>
      </c>
      <c r="B117" t="s">
        <v>21</v>
      </c>
      <c r="C117" t="s">
        <v>304</v>
      </c>
      <c r="D117" t="s">
        <v>253</v>
      </c>
      <c r="E117" s="4">
        <v>105.39130434782609</v>
      </c>
      <c r="F117" s="4">
        <f>Nurse[[#This Row],[Total Nurse Staff Hours]]/Nurse[[#This Row],[MDS Census]]</f>
        <v>3.5636221122112204</v>
      </c>
      <c r="G117" s="4">
        <f>Nurse[[#This Row],[Total Direct Care Staff Hours]]/Nurse[[#This Row],[MDS Census]]</f>
        <v>3.2070565181518149</v>
      </c>
      <c r="H117" s="4">
        <f>Nurse[[#This Row],[Total RN Hours (w/ Admin, DON)]]/Nurse[[#This Row],[MDS Census]]</f>
        <v>0.59002372112211221</v>
      </c>
      <c r="I117" s="4">
        <f>Nurse[[#This Row],[RN Hours (excl. Admin, DON)]]/Nurse[[#This Row],[MDS Census]]</f>
        <v>0.38635726072607268</v>
      </c>
      <c r="J117" s="4">
        <f>SUM(Nurse[[#This Row],[RN Hours (excl. Admin, DON)]],Nurse[[#This Row],[RN Admin Hours]],Nurse[[#This Row],[RN DON Hours]],Nurse[[#This Row],[LPN Hours (excl. Admin)]],Nurse[[#This Row],[LPN Admin Hours]],Nurse[[#This Row],[CNA Hours]],Nurse[[#This Row],[NA TR Hours]],Nurse[[#This Row],[Med Aide/Tech Hours]])</f>
        <v>375.57478260869561</v>
      </c>
      <c r="K117" s="4">
        <f>SUM(Nurse[[#This Row],[RN Hours (excl. Admin, DON)]],Nurse[[#This Row],[LPN Hours (excl. Admin)]],Nurse[[#This Row],[CNA Hours]],Nurse[[#This Row],[NA TR Hours]],Nurse[[#This Row],[Med Aide/Tech Hours]])</f>
        <v>337.99586956521739</v>
      </c>
      <c r="L117" s="4">
        <f>SUM(Nurse[[#This Row],[RN Hours (excl. Admin, DON)]],Nurse[[#This Row],[RN Admin Hours]],Nurse[[#This Row],[RN DON Hours]])</f>
        <v>62.183369565217397</v>
      </c>
      <c r="M117" s="4">
        <v>40.718695652173921</v>
      </c>
      <c r="N117" s="4">
        <v>16.160326086956523</v>
      </c>
      <c r="O117" s="4">
        <v>5.3043478260869561</v>
      </c>
      <c r="P117" s="4">
        <f>SUM(Nurse[[#This Row],[LPN Hours (excl. Admin)]],Nurse[[#This Row],[LPN Admin Hours]])</f>
        <v>113.90010869565216</v>
      </c>
      <c r="Q117" s="4">
        <v>97.785869565217382</v>
      </c>
      <c r="R117" s="4">
        <v>16.114239130434786</v>
      </c>
      <c r="S117" s="4">
        <f>SUM(Nurse[[#This Row],[CNA Hours]],Nurse[[#This Row],[NA TR Hours]],Nurse[[#This Row],[Med Aide/Tech Hours]])</f>
        <v>199.49130434782609</v>
      </c>
      <c r="T117" s="4">
        <v>127.26152173913042</v>
      </c>
      <c r="U117" s="4">
        <v>72.229782608695672</v>
      </c>
      <c r="V117" s="4">
        <v>0</v>
      </c>
      <c r="W1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7" s="4">
        <v>0</v>
      </c>
      <c r="Y117" s="4">
        <v>0</v>
      </c>
      <c r="Z117" s="4">
        <v>0</v>
      </c>
      <c r="AA117" s="4">
        <v>0</v>
      </c>
      <c r="AB117" s="4">
        <v>0</v>
      </c>
      <c r="AC117" s="4">
        <v>0</v>
      </c>
      <c r="AD117" s="4">
        <v>0</v>
      </c>
      <c r="AE117" s="4">
        <v>0</v>
      </c>
      <c r="AF117" s="1">
        <v>505093</v>
      </c>
      <c r="AG117" s="1">
        <v>10</v>
      </c>
      <c r="AH117"/>
    </row>
    <row r="118" spans="1:34" x14ac:dyDescent="0.25">
      <c r="A118" t="s">
        <v>239</v>
      </c>
      <c r="B118" t="s">
        <v>17</v>
      </c>
      <c r="C118" t="s">
        <v>302</v>
      </c>
      <c r="D118" t="s">
        <v>256</v>
      </c>
      <c r="E118" s="4">
        <v>49.826086956521742</v>
      </c>
      <c r="F118" s="4">
        <f>Nurse[[#This Row],[Total Nurse Staff Hours]]/Nurse[[#This Row],[MDS Census]]</f>
        <v>4.3514288830715531</v>
      </c>
      <c r="G118" s="4">
        <f>Nurse[[#This Row],[Total Direct Care Staff Hours]]/Nurse[[#This Row],[MDS Census]]</f>
        <v>3.8941863001745198</v>
      </c>
      <c r="H118" s="4">
        <f>Nurse[[#This Row],[Total RN Hours (w/ Admin, DON)]]/Nurse[[#This Row],[MDS Census]]</f>
        <v>1.0826308900523562</v>
      </c>
      <c r="I118" s="4">
        <f>Nurse[[#This Row],[RN Hours (excl. Admin, DON)]]/Nurse[[#This Row],[MDS Census]]</f>
        <v>0.62538830715532312</v>
      </c>
      <c r="J118" s="4">
        <f>SUM(Nurse[[#This Row],[RN Hours (excl. Admin, DON)]],Nurse[[#This Row],[RN Admin Hours]],Nurse[[#This Row],[RN DON Hours]],Nurse[[#This Row],[LPN Hours (excl. Admin)]],Nurse[[#This Row],[LPN Admin Hours]],Nurse[[#This Row],[CNA Hours]],Nurse[[#This Row],[NA TR Hours]],Nurse[[#This Row],[Med Aide/Tech Hours]])</f>
        <v>216.81467391304349</v>
      </c>
      <c r="K118" s="4">
        <f>SUM(Nurse[[#This Row],[RN Hours (excl. Admin, DON)]],Nurse[[#This Row],[LPN Hours (excl. Admin)]],Nurse[[#This Row],[CNA Hours]],Nurse[[#This Row],[NA TR Hours]],Nurse[[#This Row],[Med Aide/Tech Hours]])</f>
        <v>194.03206521739131</v>
      </c>
      <c r="L118" s="4">
        <f>SUM(Nurse[[#This Row],[RN Hours (excl. Admin, DON)]],Nurse[[#This Row],[RN Admin Hours]],Nurse[[#This Row],[RN DON Hours]])</f>
        <v>53.943260869565236</v>
      </c>
      <c r="M118" s="4">
        <v>31.160652173913057</v>
      </c>
      <c r="N118" s="4">
        <v>17.043478260869566</v>
      </c>
      <c r="O118" s="4">
        <v>5.7391304347826084</v>
      </c>
      <c r="P118" s="4">
        <f>SUM(Nurse[[#This Row],[LPN Hours (excl. Admin)]],Nurse[[#This Row],[LPN Admin Hours]])</f>
        <v>38.592717391304348</v>
      </c>
      <c r="Q118" s="4">
        <v>38.592717391304348</v>
      </c>
      <c r="R118" s="4">
        <v>0</v>
      </c>
      <c r="S118" s="4">
        <f>SUM(Nurse[[#This Row],[CNA Hours]],Nurse[[#This Row],[NA TR Hours]],Nurse[[#This Row],[Med Aide/Tech Hours]])</f>
        <v>124.27869565217389</v>
      </c>
      <c r="T118" s="4">
        <v>109.83304347826086</v>
      </c>
      <c r="U118" s="4">
        <v>14.445652173913036</v>
      </c>
      <c r="V118" s="4">
        <v>0</v>
      </c>
      <c r="W1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8" s="4">
        <v>0</v>
      </c>
      <c r="Y118" s="4">
        <v>0</v>
      </c>
      <c r="Z118" s="4">
        <v>0</v>
      </c>
      <c r="AA118" s="4">
        <v>0</v>
      </c>
      <c r="AB118" s="4">
        <v>0</v>
      </c>
      <c r="AC118" s="4">
        <v>0</v>
      </c>
      <c r="AD118" s="4">
        <v>0</v>
      </c>
      <c r="AE118" s="4">
        <v>0</v>
      </c>
      <c r="AF118" s="1">
        <v>505081</v>
      </c>
      <c r="AG118" s="1">
        <v>10</v>
      </c>
      <c r="AH118"/>
    </row>
    <row r="119" spans="1:34" x14ac:dyDescent="0.25">
      <c r="A119" t="s">
        <v>239</v>
      </c>
      <c r="B119" t="s">
        <v>12</v>
      </c>
      <c r="C119" t="s">
        <v>298</v>
      </c>
      <c r="D119" t="s">
        <v>258</v>
      </c>
      <c r="E119" s="4">
        <v>96.478260869565219</v>
      </c>
      <c r="F119" s="4">
        <f>Nurse[[#This Row],[Total Nurse Staff Hours]]/Nurse[[#This Row],[MDS Census]]</f>
        <v>4.6245042812077513</v>
      </c>
      <c r="G119" s="4">
        <f>Nurse[[#This Row],[Total Direct Care Staff Hours]]/Nurse[[#This Row],[MDS Census]]</f>
        <v>3.8919107706173954</v>
      </c>
      <c r="H119" s="4">
        <f>Nurse[[#This Row],[Total RN Hours (w/ Admin, DON)]]/Nurse[[#This Row],[MDS Census]]</f>
        <v>0.81413361874718349</v>
      </c>
      <c r="I119" s="4">
        <f>Nurse[[#This Row],[RN Hours (excl. Admin, DON)]]/Nurse[[#This Row],[MDS Census]]</f>
        <v>0.39984227129337541</v>
      </c>
      <c r="J119" s="4">
        <f>SUM(Nurse[[#This Row],[RN Hours (excl. Admin, DON)]],Nurse[[#This Row],[RN Admin Hours]],Nurse[[#This Row],[RN DON Hours]],Nurse[[#This Row],[LPN Hours (excl. Admin)]],Nurse[[#This Row],[LPN Admin Hours]],Nurse[[#This Row],[CNA Hours]],Nurse[[#This Row],[NA TR Hours]],Nurse[[#This Row],[Med Aide/Tech Hours]])</f>
        <v>446.16413043478263</v>
      </c>
      <c r="K119" s="4">
        <f>SUM(Nurse[[#This Row],[RN Hours (excl. Admin, DON)]],Nurse[[#This Row],[LPN Hours (excl. Admin)]],Nurse[[#This Row],[CNA Hours]],Nurse[[#This Row],[NA TR Hours]],Nurse[[#This Row],[Med Aide/Tech Hours]])</f>
        <v>375.4847826086957</v>
      </c>
      <c r="L119" s="4">
        <f>SUM(Nurse[[#This Row],[RN Hours (excl. Admin, DON)]],Nurse[[#This Row],[RN Admin Hours]],Nurse[[#This Row],[RN DON Hours]])</f>
        <v>78.546195652173921</v>
      </c>
      <c r="M119" s="4">
        <v>38.576086956521742</v>
      </c>
      <c r="N119" s="4">
        <v>34.665760869565219</v>
      </c>
      <c r="O119" s="4">
        <v>5.3043478260869561</v>
      </c>
      <c r="P119" s="4">
        <f>SUM(Nurse[[#This Row],[LPN Hours (excl. Admin)]],Nurse[[#This Row],[LPN Admin Hours]])</f>
        <v>92.518478260869529</v>
      </c>
      <c r="Q119" s="4">
        <v>61.809239130434754</v>
      </c>
      <c r="R119" s="4">
        <v>30.709239130434781</v>
      </c>
      <c r="S119" s="4">
        <f>SUM(Nurse[[#This Row],[CNA Hours]],Nurse[[#This Row],[NA TR Hours]],Nurse[[#This Row],[Med Aide/Tech Hours]])</f>
        <v>275.09945652173917</v>
      </c>
      <c r="T119" s="4">
        <v>275.09945652173917</v>
      </c>
      <c r="U119" s="4">
        <v>0</v>
      </c>
      <c r="V119" s="4">
        <v>0</v>
      </c>
      <c r="W1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5.3391304347826081</v>
      </c>
      <c r="X119" s="4">
        <v>0</v>
      </c>
      <c r="Y119" s="4">
        <v>0</v>
      </c>
      <c r="Z119" s="4">
        <v>0</v>
      </c>
      <c r="AA119" s="4">
        <v>5.3391304347826081</v>
      </c>
      <c r="AB119" s="4">
        <v>0</v>
      </c>
      <c r="AC119" s="4">
        <v>0</v>
      </c>
      <c r="AD119" s="4">
        <v>0</v>
      </c>
      <c r="AE119" s="4">
        <v>0</v>
      </c>
      <c r="AF119" s="1">
        <v>505059</v>
      </c>
      <c r="AG119" s="1">
        <v>10</v>
      </c>
      <c r="AH119"/>
    </row>
    <row r="120" spans="1:34" x14ac:dyDescent="0.25">
      <c r="A120" t="s">
        <v>239</v>
      </c>
      <c r="B120" t="s">
        <v>14</v>
      </c>
      <c r="C120" t="s">
        <v>299</v>
      </c>
      <c r="D120" t="s">
        <v>259</v>
      </c>
      <c r="E120" s="4">
        <v>69.532608695652172</v>
      </c>
      <c r="F120" s="4">
        <f>Nurse[[#This Row],[Total Nurse Staff Hours]]/Nurse[[#This Row],[MDS Census]]</f>
        <v>3.5676379552915427</v>
      </c>
      <c r="G120" s="4">
        <f>Nurse[[#This Row],[Total Direct Care Staff Hours]]/Nurse[[#This Row],[MDS Census]]</f>
        <v>3.3428450836329531</v>
      </c>
      <c r="H120" s="4">
        <f>Nurse[[#This Row],[Total RN Hours (w/ Admin, DON)]]/Nurse[[#This Row],[MDS Census]]</f>
        <v>0.93063623573550103</v>
      </c>
      <c r="I120" s="4">
        <f>Nurse[[#This Row],[RN Hours (excl. Admin, DON)]]/Nurse[[#This Row],[MDS Census]]</f>
        <v>0.77462560575269657</v>
      </c>
      <c r="J120" s="4">
        <f>SUM(Nurse[[#This Row],[RN Hours (excl. Admin, DON)]],Nurse[[#This Row],[RN Admin Hours]],Nurse[[#This Row],[RN DON Hours]],Nurse[[#This Row],[LPN Hours (excl. Admin)]],Nurse[[#This Row],[LPN Admin Hours]],Nurse[[#This Row],[CNA Hours]],Nurse[[#This Row],[NA TR Hours]],Nurse[[#This Row],[Med Aide/Tech Hours]])</f>
        <v>248.06717391304346</v>
      </c>
      <c r="K120" s="4">
        <f>SUM(Nurse[[#This Row],[RN Hours (excl. Admin, DON)]],Nurse[[#This Row],[LPN Hours (excl. Admin)]],Nurse[[#This Row],[CNA Hours]],Nurse[[#This Row],[NA TR Hours]],Nurse[[#This Row],[Med Aide/Tech Hours]])</f>
        <v>232.43673913043477</v>
      </c>
      <c r="L120" s="4">
        <f>SUM(Nurse[[#This Row],[RN Hours (excl. Admin, DON)]],Nurse[[#This Row],[RN Admin Hours]],Nurse[[#This Row],[RN DON Hours]])</f>
        <v>64.709565217391301</v>
      </c>
      <c r="M120" s="4">
        <v>53.861739130434778</v>
      </c>
      <c r="N120" s="4">
        <v>5.9782608695652177</v>
      </c>
      <c r="O120" s="4">
        <v>4.8695652173913047</v>
      </c>
      <c r="P120" s="4">
        <f>SUM(Nurse[[#This Row],[LPN Hours (excl. Admin)]],Nurse[[#This Row],[LPN Admin Hours]])</f>
        <v>31.846086956521724</v>
      </c>
      <c r="Q120" s="4">
        <v>27.063478260869552</v>
      </c>
      <c r="R120" s="4">
        <v>4.7826086956521738</v>
      </c>
      <c r="S120" s="4">
        <f>SUM(Nurse[[#This Row],[CNA Hours]],Nurse[[#This Row],[NA TR Hours]],Nurse[[#This Row],[Med Aide/Tech Hours]])</f>
        <v>151.51152173913044</v>
      </c>
      <c r="T120" s="4">
        <v>122.4254347826087</v>
      </c>
      <c r="U120" s="4">
        <v>29.086086956521743</v>
      </c>
      <c r="V120" s="4">
        <v>0</v>
      </c>
      <c r="W1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4.9456521739130439</v>
      </c>
      <c r="X120" s="4">
        <v>4.9456521739130439</v>
      </c>
      <c r="Y120" s="4">
        <v>0</v>
      </c>
      <c r="Z120" s="4">
        <v>0</v>
      </c>
      <c r="AA120" s="4">
        <v>0</v>
      </c>
      <c r="AB120" s="4">
        <v>0</v>
      </c>
      <c r="AC120" s="4">
        <v>0</v>
      </c>
      <c r="AD120" s="4">
        <v>0</v>
      </c>
      <c r="AE120" s="4">
        <v>0</v>
      </c>
      <c r="AF120" s="1">
        <v>505074</v>
      </c>
      <c r="AG120" s="1">
        <v>10</v>
      </c>
      <c r="AH120"/>
    </row>
    <row r="121" spans="1:34" x14ac:dyDescent="0.25">
      <c r="A121" t="s">
        <v>239</v>
      </c>
      <c r="B121" t="s">
        <v>2</v>
      </c>
      <c r="C121" t="s">
        <v>295</v>
      </c>
      <c r="D121" t="s">
        <v>254</v>
      </c>
      <c r="E121" s="4">
        <v>82.347826086956516</v>
      </c>
      <c r="F121" s="4">
        <f>Nurse[[#This Row],[Total Nurse Staff Hours]]/Nurse[[#This Row],[MDS Census]]</f>
        <v>4.018380411826822</v>
      </c>
      <c r="G121" s="4">
        <f>Nurse[[#This Row],[Total Direct Care Staff Hours]]/Nurse[[#This Row],[MDS Census]]</f>
        <v>3.8783645723336857</v>
      </c>
      <c r="H121" s="4">
        <f>Nurse[[#This Row],[Total RN Hours (w/ Admin, DON)]]/Nurse[[#This Row],[MDS Census]]</f>
        <v>0.58687829989440332</v>
      </c>
      <c r="I121" s="4">
        <f>Nurse[[#This Row],[RN Hours (excl. Admin, DON)]]/Nurse[[#This Row],[MDS Census]]</f>
        <v>0.45509371700105583</v>
      </c>
      <c r="J121" s="4">
        <f>SUM(Nurse[[#This Row],[RN Hours (excl. Admin, DON)]],Nurse[[#This Row],[RN Admin Hours]],Nurse[[#This Row],[RN DON Hours]],Nurse[[#This Row],[LPN Hours (excl. Admin)]],Nurse[[#This Row],[LPN Admin Hours]],Nurse[[#This Row],[CNA Hours]],Nurse[[#This Row],[NA TR Hours]],Nurse[[#This Row],[Med Aide/Tech Hours]])</f>
        <v>330.90489130434787</v>
      </c>
      <c r="K121" s="4">
        <f>SUM(Nurse[[#This Row],[RN Hours (excl. Admin, DON)]],Nurse[[#This Row],[LPN Hours (excl. Admin)]],Nurse[[#This Row],[CNA Hours]],Nurse[[#This Row],[NA TR Hours]],Nurse[[#This Row],[Med Aide/Tech Hours]])</f>
        <v>319.37489130434784</v>
      </c>
      <c r="L121" s="4">
        <f>SUM(Nurse[[#This Row],[RN Hours (excl. Admin, DON)]],Nurse[[#This Row],[RN Admin Hours]],Nurse[[#This Row],[RN DON Hours]])</f>
        <v>48.328152173913033</v>
      </c>
      <c r="M121" s="4">
        <v>37.475978260869553</v>
      </c>
      <c r="N121" s="4">
        <v>5.6347826086956516</v>
      </c>
      <c r="O121" s="4">
        <v>5.2173913043478262</v>
      </c>
      <c r="P121" s="4">
        <f>SUM(Nurse[[#This Row],[LPN Hours (excl. Admin)]],Nurse[[#This Row],[LPN Admin Hours]])</f>
        <v>66.463586956521766</v>
      </c>
      <c r="Q121" s="4">
        <v>65.785760869565237</v>
      </c>
      <c r="R121" s="4">
        <v>0.67782608695652169</v>
      </c>
      <c r="S121" s="4">
        <f>SUM(Nurse[[#This Row],[CNA Hours]],Nurse[[#This Row],[NA TR Hours]],Nurse[[#This Row],[Med Aide/Tech Hours]])</f>
        <v>216.11315217391305</v>
      </c>
      <c r="T121" s="4">
        <v>216.11315217391305</v>
      </c>
      <c r="U121" s="4">
        <v>0</v>
      </c>
      <c r="V121" s="4">
        <v>0</v>
      </c>
      <c r="W1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1" s="4">
        <v>0</v>
      </c>
      <c r="Y121" s="4">
        <v>0</v>
      </c>
      <c r="Z121" s="4">
        <v>0</v>
      </c>
      <c r="AA121" s="4">
        <v>0</v>
      </c>
      <c r="AB121" s="4">
        <v>0</v>
      </c>
      <c r="AC121" s="4">
        <v>0</v>
      </c>
      <c r="AD121" s="4">
        <v>0</v>
      </c>
      <c r="AE121" s="4">
        <v>0</v>
      </c>
      <c r="AF121" s="1">
        <v>505009</v>
      </c>
      <c r="AG121" s="1">
        <v>10</v>
      </c>
      <c r="AH121"/>
    </row>
    <row r="122" spans="1:34" x14ac:dyDescent="0.25">
      <c r="A122" t="s">
        <v>239</v>
      </c>
      <c r="B122" t="s">
        <v>50</v>
      </c>
      <c r="C122" t="s">
        <v>304</v>
      </c>
      <c r="D122" t="s">
        <v>253</v>
      </c>
      <c r="E122" s="4">
        <v>78.532608695652172</v>
      </c>
      <c r="F122" s="4">
        <f>Nurse[[#This Row],[Total Nurse Staff Hours]]/Nurse[[#This Row],[MDS Census]]</f>
        <v>4.5473937716262993</v>
      </c>
      <c r="G122" s="4">
        <f>Nurse[[#This Row],[Total Direct Care Staff Hours]]/Nurse[[#This Row],[MDS Census]]</f>
        <v>4.264045674740486</v>
      </c>
      <c r="H122" s="4">
        <f>Nurse[[#This Row],[Total RN Hours (w/ Admin, DON)]]/Nurse[[#This Row],[MDS Census]]</f>
        <v>0.66475570934256067</v>
      </c>
      <c r="I122" s="4">
        <f>Nurse[[#This Row],[RN Hours (excl. Admin, DON)]]/Nurse[[#This Row],[MDS Census]]</f>
        <v>0.54054532871972316</v>
      </c>
      <c r="J122" s="4">
        <f>SUM(Nurse[[#This Row],[RN Hours (excl. Admin, DON)]],Nurse[[#This Row],[RN Admin Hours]],Nurse[[#This Row],[RN DON Hours]],Nurse[[#This Row],[LPN Hours (excl. Admin)]],Nurse[[#This Row],[LPN Admin Hours]],Nurse[[#This Row],[CNA Hours]],Nurse[[#This Row],[NA TR Hours]],Nurse[[#This Row],[Med Aide/Tech Hours]])</f>
        <v>357.11869565217404</v>
      </c>
      <c r="K122" s="4">
        <f>SUM(Nurse[[#This Row],[RN Hours (excl. Admin, DON)]],Nurse[[#This Row],[LPN Hours (excl. Admin)]],Nurse[[#This Row],[CNA Hours]],Nurse[[#This Row],[NA TR Hours]],Nurse[[#This Row],[Med Aide/Tech Hours]])</f>
        <v>334.86663043478273</v>
      </c>
      <c r="L122" s="4">
        <f>SUM(Nurse[[#This Row],[RN Hours (excl. Admin, DON)]],Nurse[[#This Row],[RN Admin Hours]],Nurse[[#This Row],[RN DON Hours]])</f>
        <v>52.205000000000005</v>
      </c>
      <c r="M122" s="4">
        <v>42.450434782608696</v>
      </c>
      <c r="N122" s="4">
        <v>4.3627173913043489</v>
      </c>
      <c r="O122" s="4">
        <v>5.3918478260869565</v>
      </c>
      <c r="P122" s="4">
        <f>SUM(Nurse[[#This Row],[LPN Hours (excl. Admin)]],Nurse[[#This Row],[LPN Admin Hours]])</f>
        <v>91.684565217391309</v>
      </c>
      <c r="Q122" s="4">
        <v>79.187065217391307</v>
      </c>
      <c r="R122" s="4">
        <v>12.497500000000004</v>
      </c>
      <c r="S122" s="4">
        <f>SUM(Nurse[[#This Row],[CNA Hours]],Nurse[[#This Row],[NA TR Hours]],Nurse[[#This Row],[Med Aide/Tech Hours]])</f>
        <v>213.22913043478272</v>
      </c>
      <c r="T122" s="4">
        <v>213.22913043478272</v>
      </c>
      <c r="U122" s="4">
        <v>0</v>
      </c>
      <c r="V122" s="4">
        <v>0</v>
      </c>
      <c r="W1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5.6281521739130431</v>
      </c>
      <c r="X122" s="4">
        <v>1.3689130434782608</v>
      </c>
      <c r="Y122" s="4">
        <v>0</v>
      </c>
      <c r="Z122" s="4">
        <v>0</v>
      </c>
      <c r="AA122" s="4">
        <v>2.628043478260869</v>
      </c>
      <c r="AB122" s="4">
        <v>0</v>
      </c>
      <c r="AC122" s="4">
        <v>1.631195652173913</v>
      </c>
      <c r="AD122" s="4">
        <v>0</v>
      </c>
      <c r="AE122" s="4">
        <v>0</v>
      </c>
      <c r="AF122" s="1">
        <v>505239</v>
      </c>
      <c r="AG122" s="1">
        <v>10</v>
      </c>
      <c r="AH122"/>
    </row>
    <row r="123" spans="1:34" x14ac:dyDescent="0.25">
      <c r="A123" t="s">
        <v>239</v>
      </c>
      <c r="B123" t="s">
        <v>163</v>
      </c>
      <c r="C123" t="s">
        <v>295</v>
      </c>
      <c r="D123" t="s">
        <v>254</v>
      </c>
      <c r="E123" s="4">
        <v>17.684782608695652</v>
      </c>
      <c r="F123" s="4">
        <f>Nurse[[#This Row],[Total Nurse Staff Hours]]/Nurse[[#This Row],[MDS Census]]</f>
        <v>7.416717885679164</v>
      </c>
      <c r="G123" s="4">
        <f>Nurse[[#This Row],[Total Direct Care Staff Hours]]/Nurse[[#This Row],[MDS Census]]</f>
        <v>7.1069452980946526</v>
      </c>
      <c r="H123" s="4">
        <f>Nurse[[#This Row],[Total RN Hours (w/ Admin, DON)]]/Nurse[[#This Row],[MDS Census]]</f>
        <v>1.7463122311001844</v>
      </c>
      <c r="I123" s="4">
        <f>Nurse[[#This Row],[RN Hours (excl. Admin, DON)]]/Nurse[[#This Row],[MDS Census]]</f>
        <v>1.436539643515673</v>
      </c>
      <c r="J123" s="4">
        <f>SUM(Nurse[[#This Row],[RN Hours (excl. Admin, DON)]],Nurse[[#This Row],[RN Admin Hours]],Nurse[[#This Row],[RN DON Hours]],Nurse[[#This Row],[LPN Hours (excl. Admin)]],Nurse[[#This Row],[LPN Admin Hours]],Nurse[[#This Row],[CNA Hours]],Nurse[[#This Row],[NA TR Hours]],Nurse[[#This Row],[Med Aide/Tech Hours]])</f>
        <v>131.16304347826087</v>
      </c>
      <c r="K123" s="4">
        <f>SUM(Nurse[[#This Row],[RN Hours (excl. Admin, DON)]],Nurse[[#This Row],[LPN Hours (excl. Admin)]],Nurse[[#This Row],[CNA Hours]],Nurse[[#This Row],[NA TR Hours]],Nurse[[#This Row],[Med Aide/Tech Hours]])</f>
        <v>125.68478260869566</v>
      </c>
      <c r="L123" s="4">
        <f>SUM(Nurse[[#This Row],[RN Hours (excl. Admin, DON)]],Nurse[[#This Row],[RN Admin Hours]],Nurse[[#This Row],[RN DON Hours]])</f>
        <v>30.883152173913043</v>
      </c>
      <c r="M123" s="4">
        <v>25.404891304347824</v>
      </c>
      <c r="N123" s="4">
        <v>0</v>
      </c>
      <c r="O123" s="4">
        <v>5.4782608695652177</v>
      </c>
      <c r="P123" s="4">
        <f>SUM(Nurse[[#This Row],[LPN Hours (excl. Admin)]],Nurse[[#This Row],[LPN Admin Hours]])</f>
        <v>10.323369565217391</v>
      </c>
      <c r="Q123" s="4">
        <v>10.323369565217391</v>
      </c>
      <c r="R123" s="4">
        <v>0</v>
      </c>
      <c r="S123" s="4">
        <f>SUM(Nurse[[#This Row],[CNA Hours]],Nurse[[#This Row],[NA TR Hours]],Nurse[[#This Row],[Med Aide/Tech Hours]])</f>
        <v>89.956521739130437</v>
      </c>
      <c r="T123" s="4">
        <v>89.956521739130437</v>
      </c>
      <c r="U123" s="4">
        <v>0</v>
      </c>
      <c r="V123" s="4">
        <v>0</v>
      </c>
      <c r="W1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50.521739130434781</v>
      </c>
      <c r="X123" s="4">
        <v>2.0869565217391304</v>
      </c>
      <c r="Y123" s="4">
        <v>0</v>
      </c>
      <c r="Z123" s="4">
        <v>0</v>
      </c>
      <c r="AA123" s="4">
        <v>0</v>
      </c>
      <c r="AB123" s="4">
        <v>0</v>
      </c>
      <c r="AC123" s="4">
        <v>48.434782608695649</v>
      </c>
      <c r="AD123" s="4">
        <v>0</v>
      </c>
      <c r="AE123" s="4">
        <v>0</v>
      </c>
      <c r="AF123" s="1">
        <v>505493</v>
      </c>
      <c r="AG123" s="1">
        <v>10</v>
      </c>
      <c r="AH123"/>
    </row>
    <row r="124" spans="1:34" x14ac:dyDescent="0.25">
      <c r="A124" t="s">
        <v>239</v>
      </c>
      <c r="B124" t="s">
        <v>66</v>
      </c>
      <c r="C124" t="s">
        <v>295</v>
      </c>
      <c r="D124" t="s">
        <v>254</v>
      </c>
      <c r="E124" s="4">
        <v>86.293478260869563</v>
      </c>
      <c r="F124" s="4">
        <f>Nurse[[#This Row],[Total Nurse Staff Hours]]/Nurse[[#This Row],[MDS Census]]</f>
        <v>3.7866431540496275</v>
      </c>
      <c r="G124" s="4">
        <f>Nurse[[#This Row],[Total Direct Care Staff Hours]]/Nurse[[#This Row],[MDS Census]]</f>
        <v>3.5854692026703612</v>
      </c>
      <c r="H124" s="4">
        <f>Nurse[[#This Row],[Total RN Hours (w/ Admin, DON)]]/Nurse[[#This Row],[MDS Census]]</f>
        <v>0.87800604610152411</v>
      </c>
      <c r="I124" s="4">
        <f>Nurse[[#This Row],[RN Hours (excl. Admin, DON)]]/Nurse[[#This Row],[MDS Census]]</f>
        <v>0.7530532812696813</v>
      </c>
      <c r="J124" s="4">
        <f>SUM(Nurse[[#This Row],[RN Hours (excl. Admin, DON)]],Nurse[[#This Row],[RN Admin Hours]],Nurse[[#This Row],[RN DON Hours]],Nurse[[#This Row],[LPN Hours (excl. Admin)]],Nurse[[#This Row],[LPN Admin Hours]],Nurse[[#This Row],[CNA Hours]],Nurse[[#This Row],[NA TR Hours]],Nurse[[#This Row],[Med Aide/Tech Hours]])</f>
        <v>326.76260869565209</v>
      </c>
      <c r="K124" s="4">
        <f>SUM(Nurse[[#This Row],[RN Hours (excl. Admin, DON)]],Nurse[[#This Row],[LPN Hours (excl. Admin)]],Nurse[[#This Row],[CNA Hours]],Nurse[[#This Row],[NA TR Hours]],Nurse[[#This Row],[Med Aide/Tech Hours]])</f>
        <v>309.40260869565213</v>
      </c>
      <c r="L124" s="4">
        <f>SUM(Nurse[[#This Row],[RN Hours (excl. Admin, DON)]],Nurse[[#This Row],[RN Admin Hours]],Nurse[[#This Row],[RN DON Hours]])</f>
        <v>75.766195652173906</v>
      </c>
      <c r="M124" s="4">
        <v>64.983586956521734</v>
      </c>
      <c r="N124" s="4">
        <v>5.4782608695652177</v>
      </c>
      <c r="O124" s="4">
        <v>5.3043478260869561</v>
      </c>
      <c r="P124" s="4">
        <f>SUM(Nurse[[#This Row],[LPN Hours (excl. Admin)]],Nurse[[#This Row],[LPN Admin Hours]])</f>
        <v>61.693043478260854</v>
      </c>
      <c r="Q124" s="4">
        <v>55.115652173913027</v>
      </c>
      <c r="R124" s="4">
        <v>6.5773913043478265</v>
      </c>
      <c r="S124" s="4">
        <f>SUM(Nurse[[#This Row],[CNA Hours]],Nurse[[#This Row],[NA TR Hours]],Nurse[[#This Row],[Med Aide/Tech Hours]])</f>
        <v>189.30336956521734</v>
      </c>
      <c r="T124" s="4">
        <v>189.30336956521734</v>
      </c>
      <c r="U124" s="4">
        <v>0</v>
      </c>
      <c r="V124" s="4">
        <v>0</v>
      </c>
      <c r="W1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0.46880434782608693</v>
      </c>
      <c r="X124" s="4">
        <v>0</v>
      </c>
      <c r="Y124" s="4">
        <v>0</v>
      </c>
      <c r="Z124" s="4">
        <v>0</v>
      </c>
      <c r="AA124" s="4">
        <v>0.1481521739130435</v>
      </c>
      <c r="AB124" s="4">
        <v>0</v>
      </c>
      <c r="AC124" s="4">
        <v>0.32065217391304346</v>
      </c>
      <c r="AD124" s="4">
        <v>0</v>
      </c>
      <c r="AE124" s="4">
        <v>0</v>
      </c>
      <c r="AF124" s="1">
        <v>505270</v>
      </c>
      <c r="AG124" s="1">
        <v>10</v>
      </c>
      <c r="AH124"/>
    </row>
    <row r="125" spans="1:34" x14ac:dyDescent="0.25">
      <c r="A125" t="s">
        <v>239</v>
      </c>
      <c r="B125" t="s">
        <v>68</v>
      </c>
      <c r="C125" t="s">
        <v>327</v>
      </c>
      <c r="D125" t="s">
        <v>247</v>
      </c>
      <c r="E125" s="4">
        <v>53.793478260869563</v>
      </c>
      <c r="F125" s="4">
        <f>Nurse[[#This Row],[Total Nurse Staff Hours]]/Nurse[[#This Row],[MDS Census]]</f>
        <v>3.9594564558496663</v>
      </c>
      <c r="G125" s="4">
        <f>Nurse[[#This Row],[Total Direct Care Staff Hours]]/Nurse[[#This Row],[MDS Census]]</f>
        <v>3.7973994746413413</v>
      </c>
      <c r="H125" s="4">
        <f>Nurse[[#This Row],[Total RN Hours (w/ Admin, DON)]]/Nurse[[#This Row],[MDS Census]]</f>
        <v>1.2538068296625586</v>
      </c>
      <c r="I125" s="4">
        <f>Nurse[[#This Row],[RN Hours (excl. Admin, DON)]]/Nurse[[#This Row],[MDS Census]]</f>
        <v>1.0917498484542336</v>
      </c>
      <c r="J125" s="4">
        <f>SUM(Nurse[[#This Row],[RN Hours (excl. Admin, DON)]],Nurse[[#This Row],[RN Admin Hours]],Nurse[[#This Row],[RN DON Hours]],Nurse[[#This Row],[LPN Hours (excl. Admin)]],Nurse[[#This Row],[LPN Admin Hours]],Nurse[[#This Row],[CNA Hours]],Nurse[[#This Row],[NA TR Hours]],Nurse[[#This Row],[Med Aide/Tech Hours]])</f>
        <v>212.99293478260867</v>
      </c>
      <c r="K125" s="4">
        <f>SUM(Nurse[[#This Row],[RN Hours (excl. Admin, DON)]],Nurse[[#This Row],[LPN Hours (excl. Admin)]],Nurse[[#This Row],[CNA Hours]],Nurse[[#This Row],[NA TR Hours]],Nurse[[#This Row],[Med Aide/Tech Hours]])</f>
        <v>204.27532608695648</v>
      </c>
      <c r="L125" s="4">
        <f>SUM(Nurse[[#This Row],[RN Hours (excl. Admin, DON)]],Nurse[[#This Row],[RN Admin Hours]],Nurse[[#This Row],[RN DON Hours]])</f>
        <v>67.446630434782634</v>
      </c>
      <c r="M125" s="4">
        <v>58.729021739130452</v>
      </c>
      <c r="N125" s="4">
        <v>3.5817391304347823</v>
      </c>
      <c r="O125" s="4">
        <v>5.1358695652173916</v>
      </c>
      <c r="P125" s="4">
        <f>SUM(Nurse[[#This Row],[LPN Hours (excl. Admin)]],Nurse[[#This Row],[LPN Admin Hours]])</f>
        <v>22.444456521739124</v>
      </c>
      <c r="Q125" s="4">
        <v>22.444456521739124</v>
      </c>
      <c r="R125" s="4">
        <v>0</v>
      </c>
      <c r="S125" s="4">
        <f>SUM(Nurse[[#This Row],[CNA Hours]],Nurse[[#This Row],[NA TR Hours]],Nurse[[#This Row],[Med Aide/Tech Hours]])</f>
        <v>123.1018478260869</v>
      </c>
      <c r="T125" s="4">
        <v>104.73489130434777</v>
      </c>
      <c r="U125" s="4">
        <v>18.366956521739134</v>
      </c>
      <c r="V125" s="4">
        <v>0</v>
      </c>
      <c r="W1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1.875</v>
      </c>
      <c r="X125" s="4">
        <v>0</v>
      </c>
      <c r="Y125" s="4">
        <v>0</v>
      </c>
      <c r="Z125" s="4">
        <v>0</v>
      </c>
      <c r="AA125" s="4">
        <v>0.40760869565217389</v>
      </c>
      <c r="AB125" s="4">
        <v>0</v>
      </c>
      <c r="AC125" s="4">
        <v>1.4673913043478262</v>
      </c>
      <c r="AD125" s="4">
        <v>0</v>
      </c>
      <c r="AE125" s="4">
        <v>0</v>
      </c>
      <c r="AF125" s="1">
        <v>505273</v>
      </c>
      <c r="AG125" s="1">
        <v>10</v>
      </c>
      <c r="AH125"/>
    </row>
    <row r="126" spans="1:34" x14ac:dyDescent="0.25">
      <c r="A126" t="s">
        <v>239</v>
      </c>
      <c r="B126" t="s">
        <v>69</v>
      </c>
      <c r="C126" t="s">
        <v>328</v>
      </c>
      <c r="D126" t="s">
        <v>251</v>
      </c>
      <c r="E126" s="4">
        <v>47.422535211267608</v>
      </c>
      <c r="F126" s="4">
        <f>Nurse[[#This Row],[Total Nurse Staff Hours]]/Nurse[[#This Row],[MDS Census]]</f>
        <v>3.7618829818829815</v>
      </c>
      <c r="G126" s="4">
        <f>Nurse[[#This Row],[Total Direct Care Staff Hours]]/Nurse[[#This Row],[MDS Census]]</f>
        <v>3.638479358479358</v>
      </c>
      <c r="H126" s="4">
        <f>Nurse[[#This Row],[Total RN Hours (w/ Admin, DON)]]/Nurse[[#This Row],[MDS Census]]</f>
        <v>0.90087912087912081</v>
      </c>
      <c r="I126" s="4">
        <f>Nurse[[#This Row],[RN Hours (excl. Admin, DON)]]/Nurse[[#This Row],[MDS Census]]</f>
        <v>0.77747549747549749</v>
      </c>
      <c r="J126" s="4">
        <f>SUM(Nurse[[#This Row],[RN Hours (excl. Admin, DON)]],Nurse[[#This Row],[RN Admin Hours]],Nurse[[#This Row],[RN DON Hours]],Nurse[[#This Row],[LPN Hours (excl. Admin)]],Nurse[[#This Row],[LPN Admin Hours]],Nurse[[#This Row],[CNA Hours]],Nurse[[#This Row],[NA TR Hours]],Nurse[[#This Row],[Med Aide/Tech Hours]])</f>
        <v>178.39802816901408</v>
      </c>
      <c r="K126" s="4">
        <f>SUM(Nurse[[#This Row],[RN Hours (excl. Admin, DON)]],Nurse[[#This Row],[LPN Hours (excl. Admin)]],Nurse[[#This Row],[CNA Hours]],Nurse[[#This Row],[NA TR Hours]],Nurse[[#This Row],[Med Aide/Tech Hours]])</f>
        <v>172.54591549295773</v>
      </c>
      <c r="L126" s="4">
        <f>SUM(Nurse[[#This Row],[RN Hours (excl. Admin, DON)]],Nurse[[#This Row],[RN Admin Hours]],Nurse[[#This Row],[RN DON Hours]])</f>
        <v>42.721971830985915</v>
      </c>
      <c r="M126" s="4">
        <v>36.869859154929578</v>
      </c>
      <c r="N126" s="4">
        <v>0.99295774647887325</v>
      </c>
      <c r="O126" s="4">
        <v>4.859154929577465</v>
      </c>
      <c r="P126" s="4">
        <f>SUM(Nurse[[#This Row],[LPN Hours (excl. Admin)]],Nurse[[#This Row],[LPN Admin Hours]])</f>
        <v>18.470845070422534</v>
      </c>
      <c r="Q126" s="4">
        <v>18.470845070422534</v>
      </c>
      <c r="R126" s="4">
        <v>0</v>
      </c>
      <c r="S126" s="4">
        <f>SUM(Nurse[[#This Row],[CNA Hours]],Nurse[[#This Row],[NA TR Hours]],Nurse[[#This Row],[Med Aide/Tech Hours]])</f>
        <v>117.20521126760562</v>
      </c>
      <c r="T126" s="4">
        <v>105.49521126760563</v>
      </c>
      <c r="U126" s="4">
        <v>11.709999999999999</v>
      </c>
      <c r="V126" s="4">
        <v>0</v>
      </c>
      <c r="W1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3.9577464788732395</v>
      </c>
      <c r="X126" s="4">
        <v>3.112676056338028</v>
      </c>
      <c r="Y126" s="4">
        <v>0</v>
      </c>
      <c r="Z126" s="4">
        <v>0</v>
      </c>
      <c r="AA126" s="4">
        <v>0</v>
      </c>
      <c r="AB126" s="4">
        <v>0</v>
      </c>
      <c r="AC126" s="4">
        <v>0.63380281690140849</v>
      </c>
      <c r="AD126" s="4">
        <v>0.21126760563380281</v>
      </c>
      <c r="AE126" s="4">
        <v>0</v>
      </c>
      <c r="AF126" s="1">
        <v>505275</v>
      </c>
      <c r="AG126" s="1">
        <v>10</v>
      </c>
      <c r="AH126"/>
    </row>
    <row r="127" spans="1:34" x14ac:dyDescent="0.25">
      <c r="A127" t="s">
        <v>239</v>
      </c>
      <c r="B127" t="s">
        <v>46</v>
      </c>
      <c r="C127" t="s">
        <v>318</v>
      </c>
      <c r="D127" t="s">
        <v>255</v>
      </c>
      <c r="E127" s="4">
        <v>58.098591549295776</v>
      </c>
      <c r="F127" s="4">
        <f>Nurse[[#This Row],[Total Nurse Staff Hours]]/Nurse[[#This Row],[MDS Census]]</f>
        <v>3.8354012121212118</v>
      </c>
      <c r="G127" s="4">
        <f>Nurse[[#This Row],[Total Direct Care Staff Hours]]/Nurse[[#This Row],[MDS Census]]</f>
        <v>3.6323709090909082</v>
      </c>
      <c r="H127" s="4">
        <f>Nurse[[#This Row],[Total RN Hours (w/ Admin, DON)]]/Nurse[[#This Row],[MDS Census]]</f>
        <v>0.88323636363636382</v>
      </c>
      <c r="I127" s="4">
        <f>Nurse[[#This Row],[RN Hours (excl. Admin, DON)]]/Nurse[[#This Row],[MDS Census]]</f>
        <v>0.72610424242424265</v>
      </c>
      <c r="J127" s="4">
        <f>SUM(Nurse[[#This Row],[RN Hours (excl. Admin, DON)]],Nurse[[#This Row],[RN Admin Hours]],Nurse[[#This Row],[RN DON Hours]],Nurse[[#This Row],[LPN Hours (excl. Admin)]],Nurse[[#This Row],[LPN Admin Hours]],Nurse[[#This Row],[CNA Hours]],Nurse[[#This Row],[NA TR Hours]],Nurse[[#This Row],[Med Aide/Tech Hours]])</f>
        <v>222.8314084507042</v>
      </c>
      <c r="K127" s="4">
        <f>SUM(Nurse[[#This Row],[RN Hours (excl. Admin, DON)]],Nurse[[#This Row],[LPN Hours (excl. Admin)]],Nurse[[#This Row],[CNA Hours]],Nurse[[#This Row],[NA TR Hours]],Nurse[[#This Row],[Med Aide/Tech Hours]])</f>
        <v>211.03563380281685</v>
      </c>
      <c r="L127" s="4">
        <f>SUM(Nurse[[#This Row],[RN Hours (excl. Admin, DON)]],Nurse[[#This Row],[RN Admin Hours]],Nurse[[#This Row],[RN DON Hours]])</f>
        <v>51.314788732394376</v>
      </c>
      <c r="M127" s="4">
        <v>42.185633802816916</v>
      </c>
      <c r="N127" s="4">
        <v>3.7418309859154926</v>
      </c>
      <c r="O127" s="4">
        <v>5.387323943661972</v>
      </c>
      <c r="P127" s="4">
        <f>SUM(Nurse[[#This Row],[LPN Hours (excl. Admin)]],Nurse[[#This Row],[LPN Admin Hours]])</f>
        <v>24.956197183098592</v>
      </c>
      <c r="Q127" s="4">
        <v>22.289577464788731</v>
      </c>
      <c r="R127" s="4">
        <v>2.6666197183098599</v>
      </c>
      <c r="S127" s="4">
        <f>SUM(Nurse[[#This Row],[CNA Hours]],Nurse[[#This Row],[NA TR Hours]],Nurse[[#This Row],[Med Aide/Tech Hours]])</f>
        <v>146.56042253521122</v>
      </c>
      <c r="T127" s="4">
        <v>146.56042253521122</v>
      </c>
      <c r="U127" s="4">
        <v>0</v>
      </c>
      <c r="V127" s="4">
        <v>0</v>
      </c>
      <c r="W1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1.6901408450704225</v>
      </c>
      <c r="X127" s="4">
        <v>0.42253521126760563</v>
      </c>
      <c r="Y127" s="4">
        <v>0</v>
      </c>
      <c r="Z127" s="4">
        <v>0</v>
      </c>
      <c r="AA127" s="4">
        <v>1.1619718309859155</v>
      </c>
      <c r="AB127" s="4">
        <v>0</v>
      </c>
      <c r="AC127" s="4">
        <v>0.10563380281690141</v>
      </c>
      <c r="AD127" s="4">
        <v>0</v>
      </c>
      <c r="AE127" s="4">
        <v>0</v>
      </c>
      <c r="AF127" s="1">
        <v>505226</v>
      </c>
      <c r="AG127" s="1">
        <v>10</v>
      </c>
      <c r="AH127"/>
    </row>
    <row r="128" spans="1:34" x14ac:dyDescent="0.25">
      <c r="A128" t="s">
        <v>239</v>
      </c>
      <c r="B128" t="s">
        <v>62</v>
      </c>
      <c r="C128" t="s">
        <v>325</v>
      </c>
      <c r="D128" t="s">
        <v>268</v>
      </c>
      <c r="E128" s="4">
        <v>50.456521739130437</v>
      </c>
      <c r="F128" s="4">
        <f>Nurse[[#This Row],[Total Nurse Staff Hours]]/Nurse[[#This Row],[MDS Census]]</f>
        <v>4.1325721671693225</v>
      </c>
      <c r="G128" s="4">
        <f>Nurse[[#This Row],[Total Direct Care Staff Hours]]/Nurse[[#This Row],[MDS Census]]</f>
        <v>3.9407776820336053</v>
      </c>
      <c r="H128" s="4">
        <f>Nurse[[#This Row],[Total RN Hours (w/ Admin, DON)]]/Nurse[[#This Row],[MDS Census]]</f>
        <v>0.68939681171908651</v>
      </c>
      <c r="I128" s="4">
        <f>Nurse[[#This Row],[RN Hours (excl. Admin, DON)]]/Nurse[[#This Row],[MDS Census]]</f>
        <v>0.58276174062903929</v>
      </c>
      <c r="J128" s="4">
        <f>SUM(Nurse[[#This Row],[RN Hours (excl. Admin, DON)]],Nurse[[#This Row],[RN Admin Hours]],Nurse[[#This Row],[RN DON Hours]],Nurse[[#This Row],[LPN Hours (excl. Admin)]],Nurse[[#This Row],[LPN Admin Hours]],Nurse[[#This Row],[CNA Hours]],Nurse[[#This Row],[NA TR Hours]],Nurse[[#This Row],[Med Aide/Tech Hours]])</f>
        <v>208.5152173913043</v>
      </c>
      <c r="K128" s="4">
        <f>SUM(Nurse[[#This Row],[RN Hours (excl. Admin, DON)]],Nurse[[#This Row],[LPN Hours (excl. Admin)]],Nurse[[#This Row],[CNA Hours]],Nurse[[#This Row],[NA TR Hours]],Nurse[[#This Row],[Med Aide/Tech Hours]])</f>
        <v>198.83793478260867</v>
      </c>
      <c r="L128" s="4">
        <f>SUM(Nurse[[#This Row],[RN Hours (excl. Admin, DON)]],Nurse[[#This Row],[RN Admin Hours]],Nurse[[#This Row],[RN DON Hours]])</f>
        <v>34.784565217391304</v>
      </c>
      <c r="M128" s="4">
        <v>29.404130434782612</v>
      </c>
      <c r="N128" s="4">
        <v>0</v>
      </c>
      <c r="O128" s="4">
        <v>5.3804347826086953</v>
      </c>
      <c r="P128" s="4">
        <f>SUM(Nurse[[#This Row],[LPN Hours (excl. Admin)]],Nurse[[#This Row],[LPN Admin Hours]])</f>
        <v>32.248804347826081</v>
      </c>
      <c r="Q128" s="4">
        <v>27.951956521739124</v>
      </c>
      <c r="R128" s="4">
        <v>4.2968478260869567</v>
      </c>
      <c r="S128" s="4">
        <f>SUM(Nurse[[#This Row],[CNA Hours]],Nurse[[#This Row],[NA TR Hours]],Nurse[[#This Row],[Med Aide/Tech Hours]])</f>
        <v>141.48184782608695</v>
      </c>
      <c r="T128" s="4">
        <v>104.12956521739129</v>
      </c>
      <c r="U128" s="4">
        <v>37.352282608695653</v>
      </c>
      <c r="V128" s="4">
        <v>0</v>
      </c>
      <c r="W1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12.365326086956523</v>
      </c>
      <c r="X128" s="4">
        <v>0.625</v>
      </c>
      <c r="Y128" s="4">
        <v>0</v>
      </c>
      <c r="Z128" s="4">
        <v>0</v>
      </c>
      <c r="AA128" s="4">
        <v>0.33967391304347827</v>
      </c>
      <c r="AB128" s="4">
        <v>0</v>
      </c>
      <c r="AC128" s="4">
        <v>11.400652173913045</v>
      </c>
      <c r="AD128" s="4">
        <v>0</v>
      </c>
      <c r="AE128" s="4">
        <v>0</v>
      </c>
      <c r="AF128" s="1">
        <v>505263</v>
      </c>
      <c r="AG128" s="1">
        <v>10</v>
      </c>
      <c r="AH128"/>
    </row>
    <row r="129" spans="1:34" x14ac:dyDescent="0.25">
      <c r="A129" t="s">
        <v>239</v>
      </c>
      <c r="B129" t="s">
        <v>114</v>
      </c>
      <c r="C129" t="s">
        <v>283</v>
      </c>
      <c r="D129" t="s">
        <v>252</v>
      </c>
      <c r="E129" s="4">
        <v>77.413043478260875</v>
      </c>
      <c r="F129" s="4">
        <f>Nurse[[#This Row],[Total Nurse Staff Hours]]/Nurse[[#This Row],[MDS Census]]</f>
        <v>4.1190831227183375</v>
      </c>
      <c r="G129" s="4">
        <f>Nurse[[#This Row],[Total Direct Care Staff Hours]]/Nurse[[#This Row],[MDS Census]]</f>
        <v>4.0019292333614152</v>
      </c>
      <c r="H129" s="4">
        <f>Nurse[[#This Row],[Total RN Hours (w/ Admin, DON)]]/Nurse[[#This Row],[MDS Census]]</f>
        <v>0.79293035664139278</v>
      </c>
      <c r="I129" s="4">
        <f>Nurse[[#This Row],[RN Hours (excl. Admin, DON)]]/Nurse[[#This Row],[MDS Census]]</f>
        <v>0.67577646728447061</v>
      </c>
      <c r="J129" s="4">
        <f>SUM(Nurse[[#This Row],[RN Hours (excl. Admin, DON)]],Nurse[[#This Row],[RN Admin Hours]],Nurse[[#This Row],[RN DON Hours]],Nurse[[#This Row],[LPN Hours (excl. Admin)]],Nurse[[#This Row],[LPN Admin Hours]],Nurse[[#This Row],[CNA Hours]],Nurse[[#This Row],[NA TR Hours]],Nurse[[#This Row],[Med Aide/Tech Hours]])</f>
        <v>318.87076086956523</v>
      </c>
      <c r="K129" s="4">
        <f>SUM(Nurse[[#This Row],[RN Hours (excl. Admin, DON)]],Nurse[[#This Row],[LPN Hours (excl. Admin)]],Nurse[[#This Row],[CNA Hours]],Nurse[[#This Row],[NA TR Hours]],Nurse[[#This Row],[Med Aide/Tech Hours]])</f>
        <v>309.80152173913046</v>
      </c>
      <c r="L129" s="4">
        <f>SUM(Nurse[[#This Row],[RN Hours (excl. Admin, DON)]],Nurse[[#This Row],[RN Admin Hours]],Nurse[[#This Row],[RN DON Hours]])</f>
        <v>61.383152173913039</v>
      </c>
      <c r="M129" s="4">
        <v>52.313913043478259</v>
      </c>
      <c r="N129" s="4">
        <v>5.2535869565217395</v>
      </c>
      <c r="O129" s="4">
        <v>3.8156521739130431</v>
      </c>
      <c r="P129" s="4">
        <f>SUM(Nurse[[#This Row],[LPN Hours (excl. Admin)]],Nurse[[#This Row],[LPN Admin Hours]])</f>
        <v>53.913586956521733</v>
      </c>
      <c r="Q129" s="4">
        <v>53.913586956521733</v>
      </c>
      <c r="R129" s="4">
        <v>0</v>
      </c>
      <c r="S129" s="4">
        <f>SUM(Nurse[[#This Row],[CNA Hours]],Nurse[[#This Row],[NA TR Hours]],Nurse[[#This Row],[Med Aide/Tech Hours]])</f>
        <v>203.57402173913044</v>
      </c>
      <c r="T129" s="4">
        <v>186.33445652173913</v>
      </c>
      <c r="U129" s="4">
        <v>17.239565217391306</v>
      </c>
      <c r="V129" s="4">
        <v>0</v>
      </c>
      <c r="W1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31.793695652173913</v>
      </c>
      <c r="X129" s="4">
        <v>1.9076086956521738</v>
      </c>
      <c r="Y129" s="4">
        <v>1.0869565217391304E-2</v>
      </c>
      <c r="Z129" s="4">
        <v>0</v>
      </c>
      <c r="AA129" s="4">
        <v>7.4485869565217389</v>
      </c>
      <c r="AB129" s="4">
        <v>0</v>
      </c>
      <c r="AC129" s="4">
        <v>22.019021739130434</v>
      </c>
      <c r="AD129" s="4">
        <v>0.40760869565217389</v>
      </c>
      <c r="AE129" s="4">
        <v>0</v>
      </c>
      <c r="AF129" s="1">
        <v>505373</v>
      </c>
      <c r="AG129" s="1">
        <v>10</v>
      </c>
      <c r="AH129"/>
    </row>
    <row r="130" spans="1:34" x14ac:dyDescent="0.25">
      <c r="A130" t="s">
        <v>239</v>
      </c>
      <c r="B130" t="s">
        <v>184</v>
      </c>
      <c r="C130" t="s">
        <v>319</v>
      </c>
      <c r="D130" t="s">
        <v>266</v>
      </c>
      <c r="E130" s="4">
        <v>66.673913043478265</v>
      </c>
      <c r="F130" s="4">
        <f>Nurse[[#This Row],[Total Nurse Staff Hours]]/Nurse[[#This Row],[MDS Census]]</f>
        <v>4.3136338441473754</v>
      </c>
      <c r="G130" s="4">
        <f>Nurse[[#This Row],[Total Direct Care Staff Hours]]/Nurse[[#This Row],[MDS Census]]</f>
        <v>3.7692272579067501</v>
      </c>
      <c r="H130" s="4">
        <f>Nurse[[#This Row],[Total RN Hours (w/ Admin, DON)]]/Nurse[[#This Row],[MDS Census]]</f>
        <v>1.373883273557222</v>
      </c>
      <c r="I130" s="4">
        <f>Nurse[[#This Row],[RN Hours (excl. Admin, DON)]]/Nurse[[#This Row],[MDS Census]]</f>
        <v>0.82947668731659585</v>
      </c>
      <c r="J130" s="4">
        <f>SUM(Nurse[[#This Row],[RN Hours (excl. Admin, DON)]],Nurse[[#This Row],[RN Admin Hours]],Nurse[[#This Row],[RN DON Hours]],Nurse[[#This Row],[LPN Hours (excl. Admin)]],Nurse[[#This Row],[LPN Admin Hours]],Nurse[[#This Row],[CNA Hours]],Nurse[[#This Row],[NA TR Hours]],Nurse[[#This Row],[Med Aide/Tech Hours]])</f>
        <v>287.60684782608701</v>
      </c>
      <c r="K130" s="4">
        <f>SUM(Nurse[[#This Row],[RN Hours (excl. Admin, DON)]],Nurse[[#This Row],[LPN Hours (excl. Admin)]],Nurse[[#This Row],[CNA Hours]],Nurse[[#This Row],[NA TR Hours]],Nurse[[#This Row],[Med Aide/Tech Hours]])</f>
        <v>251.30913043478267</v>
      </c>
      <c r="L130" s="4">
        <f>SUM(Nurse[[#This Row],[RN Hours (excl. Admin, DON)]],Nurse[[#This Row],[RN Admin Hours]],Nurse[[#This Row],[RN DON Hours]])</f>
        <v>91.602173913043472</v>
      </c>
      <c r="M130" s="4">
        <v>55.30445652173912</v>
      </c>
      <c r="N130" s="4">
        <v>36.297717391304353</v>
      </c>
      <c r="O130" s="4">
        <v>0</v>
      </c>
      <c r="P130" s="4">
        <f>SUM(Nurse[[#This Row],[LPN Hours (excl. Admin)]],Nurse[[#This Row],[LPN Admin Hours]])</f>
        <v>42.551086956521736</v>
      </c>
      <c r="Q130" s="4">
        <v>42.551086956521736</v>
      </c>
      <c r="R130" s="4">
        <v>0</v>
      </c>
      <c r="S130" s="4">
        <f>SUM(Nurse[[#This Row],[CNA Hours]],Nurse[[#This Row],[NA TR Hours]],Nurse[[#This Row],[Med Aide/Tech Hours]])</f>
        <v>153.45358695652183</v>
      </c>
      <c r="T130" s="4">
        <v>141.28728260869573</v>
      </c>
      <c r="U130" s="4">
        <v>12.166304347826086</v>
      </c>
      <c r="V130" s="4">
        <v>0</v>
      </c>
      <c r="W1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0" s="4">
        <v>0</v>
      </c>
      <c r="Y130" s="4">
        <v>0</v>
      </c>
      <c r="Z130" s="4">
        <v>0</v>
      </c>
      <c r="AA130" s="4">
        <v>0</v>
      </c>
      <c r="AB130" s="4">
        <v>0</v>
      </c>
      <c r="AC130" s="4">
        <v>0</v>
      </c>
      <c r="AD130" s="4">
        <v>0</v>
      </c>
      <c r="AE130" s="4">
        <v>0</v>
      </c>
      <c r="AF130" s="1">
        <v>505527</v>
      </c>
      <c r="AG130" s="1">
        <v>10</v>
      </c>
      <c r="AH130"/>
    </row>
    <row r="131" spans="1:34" x14ac:dyDescent="0.25">
      <c r="A131" t="s">
        <v>239</v>
      </c>
      <c r="B131" t="s">
        <v>88</v>
      </c>
      <c r="C131" t="s">
        <v>297</v>
      </c>
      <c r="D131" t="s">
        <v>257</v>
      </c>
      <c r="E131" s="4">
        <v>67.413043478260875</v>
      </c>
      <c r="F131" s="4">
        <f>Nurse[[#This Row],[Total Nurse Staff Hours]]/Nurse[[#This Row],[MDS Census]]</f>
        <v>3.6311189938729442</v>
      </c>
      <c r="G131" s="4">
        <f>Nurse[[#This Row],[Total Direct Care Staff Hours]]/Nurse[[#This Row],[MDS Census]]</f>
        <v>3.2996436633344084</v>
      </c>
      <c r="H131" s="4">
        <f>Nurse[[#This Row],[Total RN Hours (w/ Admin, DON)]]/Nurse[[#This Row],[MDS Census]]</f>
        <v>0.72413415027410499</v>
      </c>
      <c r="I131" s="4">
        <f>Nurse[[#This Row],[RN Hours (excl. Admin, DON)]]/Nurse[[#This Row],[MDS Census]]</f>
        <v>0.47558529506610753</v>
      </c>
      <c r="J131" s="4">
        <f>SUM(Nurse[[#This Row],[RN Hours (excl. Admin, DON)]],Nurse[[#This Row],[RN Admin Hours]],Nurse[[#This Row],[RN DON Hours]],Nurse[[#This Row],[LPN Hours (excl. Admin)]],Nurse[[#This Row],[LPN Admin Hours]],Nurse[[#This Row],[CNA Hours]],Nurse[[#This Row],[NA TR Hours]],Nurse[[#This Row],[Med Aide/Tech Hours]])</f>
        <v>244.78478260869568</v>
      </c>
      <c r="K131" s="4">
        <f>SUM(Nurse[[#This Row],[RN Hours (excl. Admin, DON)]],Nurse[[#This Row],[LPN Hours (excl. Admin)]],Nurse[[#This Row],[CNA Hours]],Nurse[[#This Row],[NA TR Hours]],Nurse[[#This Row],[Med Aide/Tech Hours]])</f>
        <v>222.43902173913045</v>
      </c>
      <c r="L131" s="4">
        <f>SUM(Nurse[[#This Row],[RN Hours (excl. Admin, DON)]],Nurse[[#This Row],[RN Admin Hours]],Nurse[[#This Row],[RN DON Hours]])</f>
        <v>48.816086956521737</v>
      </c>
      <c r="M131" s="4">
        <v>32.060652173913034</v>
      </c>
      <c r="N131" s="4">
        <v>11.141304347826091</v>
      </c>
      <c r="O131" s="4">
        <v>5.6141304347826084</v>
      </c>
      <c r="P131" s="4">
        <f>SUM(Nurse[[#This Row],[LPN Hours (excl. Admin)]],Nurse[[#This Row],[LPN Admin Hours]])</f>
        <v>62.494565217391305</v>
      </c>
      <c r="Q131" s="4">
        <v>56.904239130434782</v>
      </c>
      <c r="R131" s="4">
        <v>5.5903260869565239</v>
      </c>
      <c r="S131" s="4">
        <f>SUM(Nurse[[#This Row],[CNA Hours]],Nurse[[#This Row],[NA TR Hours]],Nurse[[#This Row],[Med Aide/Tech Hours]])</f>
        <v>133.47413043478264</v>
      </c>
      <c r="T131" s="4">
        <v>121.33956521739134</v>
      </c>
      <c r="U131" s="4">
        <v>12.134565217391303</v>
      </c>
      <c r="V131" s="4">
        <v>0</v>
      </c>
      <c r="W1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57.694891304347827</v>
      </c>
      <c r="X131" s="4">
        <v>2.4076086956521738</v>
      </c>
      <c r="Y131" s="4">
        <v>0</v>
      </c>
      <c r="Z131" s="4">
        <v>0</v>
      </c>
      <c r="AA131" s="4">
        <v>0</v>
      </c>
      <c r="AB131" s="4">
        <v>0</v>
      </c>
      <c r="AC131" s="4">
        <v>55.287282608695655</v>
      </c>
      <c r="AD131" s="4">
        <v>0</v>
      </c>
      <c r="AE131" s="4">
        <v>0</v>
      </c>
      <c r="AF131" s="1">
        <v>505322</v>
      </c>
      <c r="AG131" s="1">
        <v>10</v>
      </c>
      <c r="AH131"/>
    </row>
    <row r="132" spans="1:34" x14ac:dyDescent="0.25">
      <c r="A132" t="s">
        <v>239</v>
      </c>
      <c r="B132" t="s">
        <v>137</v>
      </c>
      <c r="C132" t="s">
        <v>294</v>
      </c>
      <c r="D132" t="s">
        <v>254</v>
      </c>
      <c r="E132" s="4">
        <v>65.260869565217391</v>
      </c>
      <c r="F132" s="4">
        <f>Nurse[[#This Row],[Total Nurse Staff Hours]]/Nurse[[#This Row],[MDS Census]]</f>
        <v>4.2024966688874086</v>
      </c>
      <c r="G132" s="4">
        <f>Nurse[[#This Row],[Total Direct Care Staff Hours]]/Nurse[[#This Row],[MDS Census]]</f>
        <v>3.7873267821452377</v>
      </c>
      <c r="H132" s="4">
        <f>Nurse[[#This Row],[Total RN Hours (w/ Admin, DON)]]/Nurse[[#This Row],[MDS Census]]</f>
        <v>1.1510393071285812</v>
      </c>
      <c r="I132" s="4">
        <f>Nurse[[#This Row],[RN Hours (excl. Admin, DON)]]/Nurse[[#This Row],[MDS Census]]</f>
        <v>0.81592938041305818</v>
      </c>
      <c r="J132" s="4">
        <f>SUM(Nurse[[#This Row],[RN Hours (excl. Admin, DON)]],Nurse[[#This Row],[RN Admin Hours]],Nurse[[#This Row],[RN DON Hours]],Nurse[[#This Row],[LPN Hours (excl. Admin)]],Nurse[[#This Row],[LPN Admin Hours]],Nurse[[#This Row],[CNA Hours]],Nurse[[#This Row],[NA TR Hours]],Nurse[[#This Row],[Med Aide/Tech Hours]])</f>
        <v>274.25858695652175</v>
      </c>
      <c r="K132" s="4">
        <f>SUM(Nurse[[#This Row],[RN Hours (excl. Admin, DON)]],Nurse[[#This Row],[LPN Hours (excl. Admin)]],Nurse[[#This Row],[CNA Hours]],Nurse[[#This Row],[NA TR Hours]],Nurse[[#This Row],[Med Aide/Tech Hours]])</f>
        <v>247.16423913043485</v>
      </c>
      <c r="L132" s="4">
        <f>SUM(Nurse[[#This Row],[RN Hours (excl. Admin, DON)]],Nurse[[#This Row],[RN Admin Hours]],Nurse[[#This Row],[RN DON Hours]])</f>
        <v>75.117826086956541</v>
      </c>
      <c r="M132" s="4">
        <v>53.248260869565229</v>
      </c>
      <c r="N132" s="4">
        <v>21.869565217391305</v>
      </c>
      <c r="O132" s="4">
        <v>0</v>
      </c>
      <c r="P132" s="4">
        <f>SUM(Nurse[[#This Row],[LPN Hours (excl. Admin)]],Nurse[[#This Row],[LPN Admin Hours]])</f>
        <v>39.351630434782614</v>
      </c>
      <c r="Q132" s="4">
        <v>34.126847826086959</v>
      </c>
      <c r="R132" s="4">
        <v>5.2247826086956524</v>
      </c>
      <c r="S132" s="4">
        <f>SUM(Nurse[[#This Row],[CNA Hours]],Nurse[[#This Row],[NA TR Hours]],Nurse[[#This Row],[Med Aide/Tech Hours]])</f>
        <v>159.78913043478263</v>
      </c>
      <c r="T132" s="4">
        <v>156.58663043478265</v>
      </c>
      <c r="U132" s="4">
        <v>3.2025000000000006</v>
      </c>
      <c r="V132" s="4">
        <v>0</v>
      </c>
      <c r="W1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13.836956521739131</v>
      </c>
      <c r="X132" s="4">
        <v>0</v>
      </c>
      <c r="Y132" s="4">
        <v>0</v>
      </c>
      <c r="Z132" s="4">
        <v>0</v>
      </c>
      <c r="AA132" s="4">
        <v>0.88315217391304346</v>
      </c>
      <c r="AB132" s="4">
        <v>0</v>
      </c>
      <c r="AC132" s="4">
        <v>12.953804347826088</v>
      </c>
      <c r="AD132" s="4">
        <v>0</v>
      </c>
      <c r="AE132" s="4">
        <v>0</v>
      </c>
      <c r="AF132" s="1">
        <v>505418</v>
      </c>
      <c r="AG132" s="1">
        <v>10</v>
      </c>
      <c r="AH132"/>
    </row>
    <row r="133" spans="1:34" x14ac:dyDescent="0.25">
      <c r="A133" t="s">
        <v>239</v>
      </c>
      <c r="B133" t="s">
        <v>120</v>
      </c>
      <c r="C133" t="s">
        <v>320</v>
      </c>
      <c r="D133" t="s">
        <v>258</v>
      </c>
      <c r="E133" s="4">
        <v>63.869565217391305</v>
      </c>
      <c r="F133" s="4">
        <f>Nurse[[#This Row],[Total Nurse Staff Hours]]/Nurse[[#This Row],[MDS Census]]</f>
        <v>4.5721272974812797</v>
      </c>
      <c r="G133" s="4">
        <f>Nurse[[#This Row],[Total Direct Care Staff Hours]]/Nurse[[#This Row],[MDS Census]]</f>
        <v>3.4053199455411853</v>
      </c>
      <c r="H133" s="4">
        <f>Nurse[[#This Row],[Total RN Hours (w/ Admin, DON)]]/Nurse[[#This Row],[MDS Census]]</f>
        <v>1.3812014976174267</v>
      </c>
      <c r="I133" s="4">
        <f>Nurse[[#This Row],[RN Hours (excl. Admin, DON)]]/Nurse[[#This Row],[MDS Census]]</f>
        <v>0.52533015656909476</v>
      </c>
      <c r="J133" s="4">
        <f>SUM(Nurse[[#This Row],[RN Hours (excl. Admin, DON)]],Nurse[[#This Row],[RN Admin Hours]],Nurse[[#This Row],[RN DON Hours]],Nurse[[#This Row],[LPN Hours (excl. Admin)]],Nurse[[#This Row],[LPN Admin Hours]],Nurse[[#This Row],[CNA Hours]],Nurse[[#This Row],[NA TR Hours]],Nurse[[#This Row],[Med Aide/Tech Hours]])</f>
        <v>292.01978260869566</v>
      </c>
      <c r="K133" s="4">
        <f>SUM(Nurse[[#This Row],[RN Hours (excl. Admin, DON)]],Nurse[[#This Row],[LPN Hours (excl. Admin)]],Nurse[[#This Row],[CNA Hours]],Nurse[[#This Row],[NA TR Hours]],Nurse[[#This Row],[Med Aide/Tech Hours]])</f>
        <v>217.49630434782614</v>
      </c>
      <c r="L133" s="4">
        <f>SUM(Nurse[[#This Row],[RN Hours (excl. Admin, DON)]],Nurse[[#This Row],[RN Admin Hours]],Nurse[[#This Row],[RN DON Hours]])</f>
        <v>88.216739130434775</v>
      </c>
      <c r="M133" s="4">
        <v>33.552608695652182</v>
      </c>
      <c r="N133" s="4">
        <v>54.664130434782592</v>
      </c>
      <c r="O133" s="4">
        <v>0</v>
      </c>
      <c r="P133" s="4">
        <f>SUM(Nurse[[#This Row],[LPN Hours (excl. Admin)]],Nurse[[#This Row],[LPN Admin Hours]])</f>
        <v>61.885326086956525</v>
      </c>
      <c r="Q133" s="4">
        <v>42.025978260869572</v>
      </c>
      <c r="R133" s="4">
        <v>19.859347826086957</v>
      </c>
      <c r="S133" s="4">
        <f>SUM(Nurse[[#This Row],[CNA Hours]],Nurse[[#This Row],[NA TR Hours]],Nurse[[#This Row],[Med Aide/Tech Hours]])</f>
        <v>141.91771739130439</v>
      </c>
      <c r="T133" s="4">
        <v>136.69445652173917</v>
      </c>
      <c r="U133" s="4">
        <v>0</v>
      </c>
      <c r="V133" s="4">
        <v>5.2232608695652178</v>
      </c>
      <c r="W1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8.7146739130434785</v>
      </c>
      <c r="X133" s="4">
        <v>1.7119565217391304</v>
      </c>
      <c r="Y133" s="4">
        <v>0</v>
      </c>
      <c r="Z133" s="4">
        <v>0</v>
      </c>
      <c r="AA133" s="4">
        <v>2.1630434782608696</v>
      </c>
      <c r="AB133" s="4">
        <v>0</v>
      </c>
      <c r="AC133" s="4">
        <v>4.8396739130434785</v>
      </c>
      <c r="AD133" s="4">
        <v>0</v>
      </c>
      <c r="AE133" s="4">
        <v>0</v>
      </c>
      <c r="AF133" s="1">
        <v>505387</v>
      </c>
      <c r="AG133" s="1">
        <v>10</v>
      </c>
      <c r="AH133"/>
    </row>
    <row r="134" spans="1:34" x14ac:dyDescent="0.25">
      <c r="A134" t="s">
        <v>239</v>
      </c>
      <c r="B134" t="s">
        <v>33</v>
      </c>
      <c r="C134" t="s">
        <v>295</v>
      </c>
      <c r="D134" t="s">
        <v>254</v>
      </c>
      <c r="E134" s="4">
        <v>154.65217391304347</v>
      </c>
      <c r="F134" s="4">
        <f>Nurse[[#This Row],[Total Nurse Staff Hours]]/Nurse[[#This Row],[MDS Census]]</f>
        <v>4.9451813325836378</v>
      </c>
      <c r="G134" s="4">
        <f>Nurse[[#This Row],[Total Direct Care Staff Hours]]/Nurse[[#This Row],[MDS Census]]</f>
        <v>4.6633778464998583</v>
      </c>
      <c r="H134" s="4">
        <f>Nurse[[#This Row],[Total RN Hours (w/ Admin, DON)]]/Nurse[[#This Row],[MDS Census]]</f>
        <v>1.3243252741073941</v>
      </c>
      <c r="I134" s="4">
        <f>Nurse[[#This Row],[RN Hours (excl. Admin, DON)]]/Nurse[[#This Row],[MDS Census]]</f>
        <v>1.0425217880236157</v>
      </c>
      <c r="J134" s="4">
        <f>SUM(Nurse[[#This Row],[RN Hours (excl. Admin, DON)]],Nurse[[#This Row],[RN Admin Hours]],Nurse[[#This Row],[RN DON Hours]],Nurse[[#This Row],[LPN Hours (excl. Admin)]],Nurse[[#This Row],[LPN Admin Hours]],Nurse[[#This Row],[CNA Hours]],Nurse[[#This Row],[NA TR Hours]],Nurse[[#This Row],[Med Aide/Tech Hours]])</f>
        <v>764.78304347826077</v>
      </c>
      <c r="K134" s="4">
        <f>SUM(Nurse[[#This Row],[RN Hours (excl. Admin, DON)]],Nurse[[#This Row],[LPN Hours (excl. Admin)]],Nurse[[#This Row],[CNA Hours]],Nurse[[#This Row],[NA TR Hours]],Nurse[[#This Row],[Med Aide/Tech Hours]])</f>
        <v>721.20152173913027</v>
      </c>
      <c r="L134" s="4">
        <f>SUM(Nurse[[#This Row],[RN Hours (excl. Admin, DON)]],Nurse[[#This Row],[RN Admin Hours]],Nurse[[#This Row],[RN DON Hours]])</f>
        <v>204.80978260869568</v>
      </c>
      <c r="M134" s="4">
        <v>161.22826086956525</v>
      </c>
      <c r="N134" s="4">
        <v>43.581521739130437</v>
      </c>
      <c r="O134" s="4">
        <v>0</v>
      </c>
      <c r="P134" s="4">
        <f>SUM(Nurse[[#This Row],[LPN Hours (excl. Admin)]],Nurse[[#This Row],[LPN Admin Hours]])</f>
        <v>84.723043478260877</v>
      </c>
      <c r="Q134" s="4">
        <v>84.723043478260877</v>
      </c>
      <c r="R134" s="4">
        <v>0</v>
      </c>
      <c r="S134" s="4">
        <f>SUM(Nurse[[#This Row],[CNA Hours]],Nurse[[#This Row],[NA TR Hours]],Nurse[[#This Row],[Med Aide/Tech Hours]])</f>
        <v>475.25021739130415</v>
      </c>
      <c r="T134" s="4">
        <v>473.47576086956502</v>
      </c>
      <c r="U134" s="4">
        <v>1.7744565217391304</v>
      </c>
      <c r="V134" s="4">
        <v>0</v>
      </c>
      <c r="W1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43.002391304347825</v>
      </c>
      <c r="X134" s="4">
        <v>13.461956521739131</v>
      </c>
      <c r="Y134" s="4">
        <v>0</v>
      </c>
      <c r="Z134" s="4">
        <v>0</v>
      </c>
      <c r="AA134" s="4">
        <v>5.8614130434782608</v>
      </c>
      <c r="AB134" s="4">
        <v>0</v>
      </c>
      <c r="AC134" s="4">
        <v>23.679021739130437</v>
      </c>
      <c r="AD134" s="4">
        <v>0</v>
      </c>
      <c r="AE134" s="4">
        <v>0</v>
      </c>
      <c r="AF134" s="1">
        <v>505182</v>
      </c>
      <c r="AG134" s="1">
        <v>10</v>
      </c>
      <c r="AH134"/>
    </row>
    <row r="135" spans="1:34" x14ac:dyDescent="0.25">
      <c r="A135" t="s">
        <v>239</v>
      </c>
      <c r="B135" t="s">
        <v>134</v>
      </c>
      <c r="C135" t="s">
        <v>297</v>
      </c>
      <c r="D135" t="s">
        <v>257</v>
      </c>
      <c r="E135" s="4">
        <v>63.847826086956523</v>
      </c>
      <c r="F135" s="4">
        <f>Nurse[[#This Row],[Total Nurse Staff Hours]]/Nurse[[#This Row],[MDS Census]]</f>
        <v>4.9316019748042219</v>
      </c>
      <c r="G135" s="4">
        <f>Nurse[[#This Row],[Total Direct Care Staff Hours]]/Nurse[[#This Row],[MDS Census]]</f>
        <v>4.1798978549540342</v>
      </c>
      <c r="H135" s="4">
        <f>Nurse[[#This Row],[Total RN Hours (w/ Admin, DON)]]/Nurse[[#This Row],[MDS Census]]</f>
        <v>1.4106469186244461</v>
      </c>
      <c r="I135" s="4">
        <f>Nurse[[#This Row],[RN Hours (excl. Admin, DON)]]/Nurse[[#This Row],[MDS Census]]</f>
        <v>1.0439581205311539</v>
      </c>
      <c r="J135" s="4">
        <f>SUM(Nurse[[#This Row],[RN Hours (excl. Admin, DON)]],Nurse[[#This Row],[RN Admin Hours]],Nurse[[#This Row],[RN DON Hours]],Nurse[[#This Row],[LPN Hours (excl. Admin)]],Nurse[[#This Row],[LPN Admin Hours]],Nurse[[#This Row],[CNA Hours]],Nurse[[#This Row],[NA TR Hours]],Nurse[[#This Row],[Med Aide/Tech Hours]])</f>
        <v>314.87206521739131</v>
      </c>
      <c r="K135" s="4">
        <f>SUM(Nurse[[#This Row],[RN Hours (excl. Admin, DON)]],Nurse[[#This Row],[LPN Hours (excl. Admin)]],Nurse[[#This Row],[CNA Hours]],Nurse[[#This Row],[NA TR Hours]],Nurse[[#This Row],[Med Aide/Tech Hours]])</f>
        <v>266.87739130434778</v>
      </c>
      <c r="L135" s="4">
        <f>SUM(Nurse[[#This Row],[RN Hours (excl. Admin, DON)]],Nurse[[#This Row],[RN Admin Hours]],Nurse[[#This Row],[RN DON Hours]])</f>
        <v>90.066739130434755</v>
      </c>
      <c r="M135" s="4">
        <v>66.654456521739107</v>
      </c>
      <c r="N135" s="4">
        <v>23.412282608695651</v>
      </c>
      <c r="O135" s="4">
        <v>0</v>
      </c>
      <c r="P135" s="4">
        <f>SUM(Nurse[[#This Row],[LPN Hours (excl. Admin)]],Nurse[[#This Row],[LPN Admin Hours]])</f>
        <v>40.038478260869574</v>
      </c>
      <c r="Q135" s="4">
        <v>15.456086956521734</v>
      </c>
      <c r="R135" s="4">
        <v>24.582391304347841</v>
      </c>
      <c r="S135" s="4">
        <f>SUM(Nurse[[#This Row],[CNA Hours]],Nurse[[#This Row],[NA TR Hours]],Nurse[[#This Row],[Med Aide/Tech Hours]])</f>
        <v>184.76684782608694</v>
      </c>
      <c r="T135" s="4">
        <v>184.76684782608694</v>
      </c>
      <c r="U135" s="4">
        <v>0</v>
      </c>
      <c r="V135" s="4">
        <v>0</v>
      </c>
      <c r="W1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59.244565217391305</v>
      </c>
      <c r="X135" s="4">
        <v>1.7391304347826086</v>
      </c>
      <c r="Y135" s="4">
        <v>0</v>
      </c>
      <c r="Z135" s="4">
        <v>0</v>
      </c>
      <c r="AA135" s="4">
        <v>8.3967391304347831</v>
      </c>
      <c r="AB135" s="4">
        <v>0</v>
      </c>
      <c r="AC135" s="4">
        <v>49.108695652173914</v>
      </c>
      <c r="AD135" s="4">
        <v>0</v>
      </c>
      <c r="AE135" s="4">
        <v>0</v>
      </c>
      <c r="AF135" s="1">
        <v>505414</v>
      </c>
      <c r="AG135" s="1">
        <v>10</v>
      </c>
      <c r="AH135"/>
    </row>
    <row r="136" spans="1:34" x14ac:dyDescent="0.25">
      <c r="A136" t="s">
        <v>239</v>
      </c>
      <c r="B136" t="s">
        <v>77</v>
      </c>
      <c r="C136" t="s">
        <v>320</v>
      </c>
      <c r="D136" t="s">
        <v>258</v>
      </c>
      <c r="E136" s="4">
        <v>75.021739130434781</v>
      </c>
      <c r="F136" s="4">
        <f>Nurse[[#This Row],[Total Nurse Staff Hours]]/Nurse[[#This Row],[MDS Census]]</f>
        <v>3.7972268907563018</v>
      </c>
      <c r="G136" s="4">
        <f>Nurse[[#This Row],[Total Direct Care Staff Hours]]/Nurse[[#This Row],[MDS Census]]</f>
        <v>3.4825876557519555</v>
      </c>
      <c r="H136" s="4">
        <f>Nurse[[#This Row],[Total RN Hours (w/ Admin, DON)]]/Nurse[[#This Row],[MDS Census]]</f>
        <v>0.81246450304259621</v>
      </c>
      <c r="I136" s="4">
        <f>Nurse[[#This Row],[RN Hours (excl. Admin, DON)]]/Nurse[[#This Row],[MDS Census]]</f>
        <v>0.49782526803824961</v>
      </c>
      <c r="J136" s="4">
        <f>SUM(Nurse[[#This Row],[RN Hours (excl. Admin, DON)]],Nurse[[#This Row],[RN Admin Hours]],Nurse[[#This Row],[RN DON Hours]],Nurse[[#This Row],[LPN Hours (excl. Admin)]],Nurse[[#This Row],[LPN Admin Hours]],Nurse[[#This Row],[CNA Hours]],Nurse[[#This Row],[NA TR Hours]],Nurse[[#This Row],[Med Aide/Tech Hours]])</f>
        <v>284.87456521739125</v>
      </c>
      <c r="K136" s="4">
        <f>SUM(Nurse[[#This Row],[RN Hours (excl. Admin, DON)]],Nurse[[#This Row],[LPN Hours (excl. Admin)]],Nurse[[#This Row],[CNA Hours]],Nurse[[#This Row],[NA TR Hours]],Nurse[[#This Row],[Med Aide/Tech Hours]])</f>
        <v>261.26978260869561</v>
      </c>
      <c r="L136" s="4">
        <f>SUM(Nurse[[#This Row],[RN Hours (excl. Admin, DON)]],Nurse[[#This Row],[RN Admin Hours]],Nurse[[#This Row],[RN DON Hours]])</f>
        <v>60.952499999999986</v>
      </c>
      <c r="M136" s="4">
        <v>37.347717391304336</v>
      </c>
      <c r="N136" s="4">
        <v>17.865652173913041</v>
      </c>
      <c r="O136" s="4">
        <v>5.7391304347826084</v>
      </c>
      <c r="P136" s="4">
        <f>SUM(Nurse[[#This Row],[LPN Hours (excl. Admin)]],Nurse[[#This Row],[LPN Admin Hours]])</f>
        <v>45.645217391304364</v>
      </c>
      <c r="Q136" s="4">
        <v>45.645217391304364</v>
      </c>
      <c r="R136" s="4">
        <v>0</v>
      </c>
      <c r="S136" s="4">
        <f>SUM(Nurse[[#This Row],[CNA Hours]],Nurse[[#This Row],[NA TR Hours]],Nurse[[#This Row],[Med Aide/Tech Hours]])</f>
        <v>178.27684782608691</v>
      </c>
      <c r="T136" s="4">
        <v>100.02826086956522</v>
      </c>
      <c r="U136" s="4">
        <v>78.248586956521706</v>
      </c>
      <c r="V136" s="4">
        <v>0</v>
      </c>
      <c r="W1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0.75652173913043486</v>
      </c>
      <c r="X136" s="4">
        <v>0</v>
      </c>
      <c r="Y136" s="4">
        <v>0.75652173913043486</v>
      </c>
      <c r="Z136" s="4">
        <v>0</v>
      </c>
      <c r="AA136" s="4">
        <v>0</v>
      </c>
      <c r="AB136" s="4">
        <v>0</v>
      </c>
      <c r="AC136" s="4">
        <v>0</v>
      </c>
      <c r="AD136" s="4">
        <v>0</v>
      </c>
      <c r="AE136" s="4">
        <v>0</v>
      </c>
      <c r="AF136" s="1">
        <v>505299</v>
      </c>
      <c r="AG136" s="1">
        <v>10</v>
      </c>
      <c r="AH136"/>
    </row>
    <row r="137" spans="1:34" x14ac:dyDescent="0.25">
      <c r="A137" t="s">
        <v>239</v>
      </c>
      <c r="B137" t="s">
        <v>42</v>
      </c>
      <c r="C137" t="s">
        <v>316</v>
      </c>
      <c r="D137" t="s">
        <v>253</v>
      </c>
      <c r="E137" s="4">
        <v>58.271739130434781</v>
      </c>
      <c r="F137" s="4">
        <f>Nurse[[#This Row],[Total Nurse Staff Hours]]/Nurse[[#This Row],[MDS Census]]</f>
        <v>4.5769445998880807</v>
      </c>
      <c r="G137" s="4">
        <f>Nurse[[#This Row],[Total Direct Care Staff Hours]]/Nurse[[#This Row],[MDS Census]]</f>
        <v>4.2165174407759745</v>
      </c>
      <c r="H137" s="4">
        <f>Nurse[[#This Row],[Total RN Hours (w/ Admin, DON)]]/Nurse[[#This Row],[MDS Census]]</f>
        <v>0.72402536840141762</v>
      </c>
      <c r="I137" s="4">
        <f>Nurse[[#This Row],[RN Hours (excl. Admin, DON)]]/Nurse[[#This Row],[MDS Census]]</f>
        <v>0.46134116769259464</v>
      </c>
      <c r="J137" s="4">
        <f>SUM(Nurse[[#This Row],[RN Hours (excl. Admin, DON)]],Nurse[[#This Row],[RN Admin Hours]],Nurse[[#This Row],[RN DON Hours]],Nurse[[#This Row],[LPN Hours (excl. Admin)]],Nurse[[#This Row],[LPN Admin Hours]],Nurse[[#This Row],[CNA Hours]],Nurse[[#This Row],[NA TR Hours]],Nurse[[#This Row],[Med Aide/Tech Hours]])</f>
        <v>266.70652173913044</v>
      </c>
      <c r="K137" s="4">
        <f>SUM(Nurse[[#This Row],[RN Hours (excl. Admin, DON)]],Nurse[[#This Row],[LPN Hours (excl. Admin)]],Nurse[[#This Row],[CNA Hours]],Nurse[[#This Row],[NA TR Hours]],Nurse[[#This Row],[Med Aide/Tech Hours]])</f>
        <v>245.70380434782606</v>
      </c>
      <c r="L137" s="4">
        <f>SUM(Nurse[[#This Row],[RN Hours (excl. Admin, DON)]],Nurse[[#This Row],[RN Admin Hours]],Nurse[[#This Row],[RN DON Hours]])</f>
        <v>42.190217391304344</v>
      </c>
      <c r="M137" s="4">
        <v>26.883152173913043</v>
      </c>
      <c r="N137" s="4">
        <v>10.002717391304348</v>
      </c>
      <c r="O137" s="4">
        <v>5.3043478260869561</v>
      </c>
      <c r="P137" s="4">
        <f>SUM(Nurse[[#This Row],[LPN Hours (excl. Admin)]],Nurse[[#This Row],[LPN Admin Hours]])</f>
        <v>59.595108695652179</v>
      </c>
      <c r="Q137" s="4">
        <v>53.899456521739133</v>
      </c>
      <c r="R137" s="4">
        <v>5.6956521739130439</v>
      </c>
      <c r="S137" s="4">
        <f>SUM(Nurse[[#This Row],[CNA Hours]],Nurse[[#This Row],[NA TR Hours]],Nurse[[#This Row],[Med Aide/Tech Hours]])</f>
        <v>164.92119565217391</v>
      </c>
      <c r="T137" s="4">
        <v>164.92119565217391</v>
      </c>
      <c r="U137" s="4">
        <v>0</v>
      </c>
      <c r="V137" s="4">
        <v>0</v>
      </c>
      <c r="W1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7" s="4">
        <v>0</v>
      </c>
      <c r="Y137" s="4">
        <v>0</v>
      </c>
      <c r="Z137" s="4">
        <v>0</v>
      </c>
      <c r="AA137" s="4">
        <v>0</v>
      </c>
      <c r="AB137" s="4">
        <v>0</v>
      </c>
      <c r="AC137" s="4">
        <v>0</v>
      </c>
      <c r="AD137" s="4">
        <v>0</v>
      </c>
      <c r="AE137" s="4">
        <v>0</v>
      </c>
      <c r="AF137" s="1">
        <v>505211</v>
      </c>
      <c r="AG137" s="1">
        <v>10</v>
      </c>
      <c r="AH137"/>
    </row>
    <row r="138" spans="1:34" x14ac:dyDescent="0.25">
      <c r="A138" t="s">
        <v>239</v>
      </c>
      <c r="B138" t="s">
        <v>39</v>
      </c>
      <c r="C138" t="s">
        <v>295</v>
      </c>
      <c r="D138" t="s">
        <v>254</v>
      </c>
      <c r="E138" s="4">
        <v>107.81521739130434</v>
      </c>
      <c r="F138" s="4">
        <f>Nurse[[#This Row],[Total Nurse Staff Hours]]/Nurse[[#This Row],[MDS Census]]</f>
        <v>4.3937644923883452</v>
      </c>
      <c r="G138" s="4">
        <f>Nurse[[#This Row],[Total Direct Care Staff Hours]]/Nurse[[#This Row],[MDS Census]]</f>
        <v>4.123853211009175</v>
      </c>
      <c r="H138" s="4">
        <f>Nurse[[#This Row],[Total RN Hours (w/ Admin, DON)]]/Nurse[[#This Row],[MDS Census]]</f>
        <v>1.0837534025607418</v>
      </c>
      <c r="I138" s="4">
        <f>Nurse[[#This Row],[RN Hours (excl. Admin, DON)]]/Nurse[[#This Row],[MDS Census]]</f>
        <v>0.90369492892428671</v>
      </c>
      <c r="J138" s="4">
        <f>SUM(Nurse[[#This Row],[RN Hours (excl. Admin, DON)]],Nurse[[#This Row],[RN Admin Hours]],Nurse[[#This Row],[RN DON Hours]],Nurse[[#This Row],[LPN Hours (excl. Admin)]],Nurse[[#This Row],[LPN Admin Hours]],Nurse[[#This Row],[CNA Hours]],Nurse[[#This Row],[NA TR Hours]],Nurse[[#This Row],[Med Aide/Tech Hours]])</f>
        <v>473.71467391304344</v>
      </c>
      <c r="K138" s="4">
        <f>SUM(Nurse[[#This Row],[RN Hours (excl. Admin, DON)]],Nurse[[#This Row],[LPN Hours (excl. Admin)]],Nurse[[#This Row],[CNA Hours]],Nurse[[#This Row],[NA TR Hours]],Nurse[[#This Row],[Med Aide/Tech Hours]])</f>
        <v>444.61413043478262</v>
      </c>
      <c r="L138" s="4">
        <f>SUM(Nurse[[#This Row],[RN Hours (excl. Admin, DON)]],Nurse[[#This Row],[RN Admin Hours]],Nurse[[#This Row],[RN DON Hours]])</f>
        <v>116.84510869565216</v>
      </c>
      <c r="M138" s="4">
        <v>97.432065217391298</v>
      </c>
      <c r="N138" s="4">
        <v>14.347826086956522</v>
      </c>
      <c r="O138" s="4">
        <v>5.0652173913043477</v>
      </c>
      <c r="P138" s="4">
        <f>SUM(Nurse[[#This Row],[LPN Hours (excl. Admin)]],Nurse[[#This Row],[LPN Admin Hours]])</f>
        <v>71.345108695652172</v>
      </c>
      <c r="Q138" s="4">
        <v>61.657608695652172</v>
      </c>
      <c r="R138" s="4">
        <v>9.6875</v>
      </c>
      <c r="S138" s="4">
        <f>SUM(Nurse[[#This Row],[CNA Hours]],Nurse[[#This Row],[NA TR Hours]],Nurse[[#This Row],[Med Aide/Tech Hours]])</f>
        <v>285.52445652173913</v>
      </c>
      <c r="T138" s="4">
        <v>238.95380434782609</v>
      </c>
      <c r="U138" s="4">
        <v>46.570652173913047</v>
      </c>
      <c r="V138" s="4">
        <v>0</v>
      </c>
      <c r="W1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8" s="4">
        <v>0</v>
      </c>
      <c r="Y138" s="4">
        <v>0</v>
      </c>
      <c r="Z138" s="4">
        <v>0</v>
      </c>
      <c r="AA138" s="4">
        <v>0</v>
      </c>
      <c r="AB138" s="4">
        <v>0</v>
      </c>
      <c r="AC138" s="4">
        <v>0</v>
      </c>
      <c r="AD138" s="4">
        <v>0</v>
      </c>
      <c r="AE138" s="4">
        <v>0</v>
      </c>
      <c r="AF138" s="1">
        <v>505204</v>
      </c>
      <c r="AG138" s="1">
        <v>10</v>
      </c>
      <c r="AH138"/>
    </row>
    <row r="139" spans="1:34" x14ac:dyDescent="0.25">
      <c r="A139" t="s">
        <v>239</v>
      </c>
      <c r="B139" t="s">
        <v>79</v>
      </c>
      <c r="C139" t="s">
        <v>316</v>
      </c>
      <c r="D139" t="s">
        <v>253</v>
      </c>
      <c r="E139" s="4">
        <v>95.304347826086953</v>
      </c>
      <c r="F139" s="4">
        <f>Nurse[[#This Row],[Total Nurse Staff Hours]]/Nurse[[#This Row],[MDS Census]]</f>
        <v>4.4268989507299281</v>
      </c>
      <c r="G139" s="4">
        <f>Nurse[[#This Row],[Total Direct Care Staff Hours]]/Nurse[[#This Row],[MDS Census]]</f>
        <v>4.1858188868613144</v>
      </c>
      <c r="H139" s="4">
        <f>Nurse[[#This Row],[Total RN Hours (w/ Admin, DON)]]/Nurse[[#This Row],[MDS Census]]</f>
        <v>1.0292940237226276</v>
      </c>
      <c r="I139" s="4">
        <f>Nurse[[#This Row],[RN Hours (excl. Admin, DON)]]/Nurse[[#This Row],[MDS Census]]</f>
        <v>0.91495780109489033</v>
      </c>
      <c r="J139" s="4">
        <f>SUM(Nurse[[#This Row],[RN Hours (excl. Admin, DON)]],Nurse[[#This Row],[RN Admin Hours]],Nurse[[#This Row],[RN DON Hours]],Nurse[[#This Row],[LPN Hours (excl. Admin)]],Nurse[[#This Row],[LPN Admin Hours]],Nurse[[#This Row],[CNA Hours]],Nurse[[#This Row],[NA TR Hours]],Nurse[[#This Row],[Med Aide/Tech Hours]])</f>
        <v>421.90271739130441</v>
      </c>
      <c r="K139" s="4">
        <f>SUM(Nurse[[#This Row],[RN Hours (excl. Admin, DON)]],Nurse[[#This Row],[LPN Hours (excl. Admin)]],Nurse[[#This Row],[CNA Hours]],Nurse[[#This Row],[NA TR Hours]],Nurse[[#This Row],[Med Aide/Tech Hours]])</f>
        <v>398.92673913043484</v>
      </c>
      <c r="L139" s="4">
        <f>SUM(Nurse[[#This Row],[RN Hours (excl. Admin, DON)]],Nurse[[#This Row],[RN Admin Hours]],Nurse[[#This Row],[RN DON Hours]])</f>
        <v>98.09619565217389</v>
      </c>
      <c r="M139" s="4">
        <v>87.199456521739108</v>
      </c>
      <c r="N139" s="4">
        <v>5.5923913043478262</v>
      </c>
      <c r="O139" s="4">
        <v>5.3043478260869561</v>
      </c>
      <c r="P139" s="4">
        <f>SUM(Nurse[[#This Row],[LPN Hours (excl. Admin)]],Nurse[[#This Row],[LPN Admin Hours]])</f>
        <v>91.287499999999994</v>
      </c>
      <c r="Q139" s="4">
        <v>79.208260869565208</v>
      </c>
      <c r="R139" s="4">
        <v>12.079239130434782</v>
      </c>
      <c r="S139" s="4">
        <f>SUM(Nurse[[#This Row],[CNA Hours]],Nurse[[#This Row],[NA TR Hours]],Nurse[[#This Row],[Med Aide/Tech Hours]])</f>
        <v>232.51902173913049</v>
      </c>
      <c r="T139" s="4">
        <v>231.82054347826093</v>
      </c>
      <c r="U139" s="4">
        <v>0.69847826086956533</v>
      </c>
      <c r="V139" s="4">
        <v>0</v>
      </c>
      <c r="W1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9" s="4">
        <v>0</v>
      </c>
      <c r="Y139" s="4">
        <v>0</v>
      </c>
      <c r="Z139" s="4">
        <v>0</v>
      </c>
      <c r="AA139" s="4">
        <v>0</v>
      </c>
      <c r="AB139" s="4">
        <v>0</v>
      </c>
      <c r="AC139" s="4">
        <v>0</v>
      </c>
      <c r="AD139" s="4">
        <v>0</v>
      </c>
      <c r="AE139" s="4">
        <v>0</v>
      </c>
      <c r="AF139" s="1">
        <v>505304</v>
      </c>
      <c r="AG139" s="1">
        <v>10</v>
      </c>
      <c r="AH139"/>
    </row>
    <row r="140" spans="1:34" x14ac:dyDescent="0.25">
      <c r="A140" t="s">
        <v>239</v>
      </c>
      <c r="B140" t="s">
        <v>32</v>
      </c>
      <c r="C140" t="s">
        <v>292</v>
      </c>
      <c r="D140" t="s">
        <v>254</v>
      </c>
      <c r="E140" s="4">
        <v>64.869565217391298</v>
      </c>
      <c r="F140" s="4">
        <f>Nurse[[#This Row],[Total Nurse Staff Hours]]/Nurse[[#This Row],[MDS Census]]</f>
        <v>3.377980898123325</v>
      </c>
      <c r="G140" s="4">
        <f>Nurse[[#This Row],[Total Direct Care Staff Hours]]/Nurse[[#This Row],[MDS Census]]</f>
        <v>3.1664158847184996</v>
      </c>
      <c r="H140" s="4">
        <f>Nurse[[#This Row],[Total RN Hours (w/ Admin, DON)]]/Nurse[[#This Row],[MDS Census]]</f>
        <v>0.42108411528150147</v>
      </c>
      <c r="I140" s="4">
        <f>Nurse[[#This Row],[RN Hours (excl. Admin, DON)]]/Nurse[[#This Row],[MDS Census]]</f>
        <v>0.29396950402144778</v>
      </c>
      <c r="J140" s="4">
        <f>SUM(Nurse[[#This Row],[RN Hours (excl. Admin, DON)]],Nurse[[#This Row],[RN Admin Hours]],Nurse[[#This Row],[RN DON Hours]],Nurse[[#This Row],[LPN Hours (excl. Admin)]],Nurse[[#This Row],[LPN Admin Hours]],Nurse[[#This Row],[CNA Hours]],Nurse[[#This Row],[NA TR Hours]],Nurse[[#This Row],[Med Aide/Tech Hours]])</f>
        <v>219.12815217391307</v>
      </c>
      <c r="K140" s="4">
        <f>SUM(Nurse[[#This Row],[RN Hours (excl. Admin, DON)]],Nurse[[#This Row],[LPN Hours (excl. Admin)]],Nurse[[#This Row],[CNA Hours]],Nurse[[#This Row],[NA TR Hours]],Nurse[[#This Row],[Med Aide/Tech Hours]])</f>
        <v>205.40402173913049</v>
      </c>
      <c r="L140" s="4">
        <f>SUM(Nurse[[#This Row],[RN Hours (excl. Admin, DON)]],Nurse[[#This Row],[RN Admin Hours]],Nurse[[#This Row],[RN DON Hours]])</f>
        <v>27.315543478260874</v>
      </c>
      <c r="M140" s="4">
        <v>19.069673913043481</v>
      </c>
      <c r="N140" s="4">
        <v>2.506739130434783</v>
      </c>
      <c r="O140" s="4">
        <v>5.7391304347826084</v>
      </c>
      <c r="P140" s="4">
        <f>SUM(Nurse[[#This Row],[LPN Hours (excl. Admin)]],Nurse[[#This Row],[LPN Admin Hours]])</f>
        <v>65.984347826086974</v>
      </c>
      <c r="Q140" s="4">
        <v>60.506086956521756</v>
      </c>
      <c r="R140" s="4">
        <v>5.4782608695652177</v>
      </c>
      <c r="S140" s="4">
        <f>SUM(Nurse[[#This Row],[CNA Hours]],Nurse[[#This Row],[NA TR Hours]],Nurse[[#This Row],[Med Aide/Tech Hours]])</f>
        <v>125.82826086956523</v>
      </c>
      <c r="T140" s="4">
        <v>125.82826086956523</v>
      </c>
      <c r="U140" s="4">
        <v>0</v>
      </c>
      <c r="V140" s="4">
        <v>0</v>
      </c>
      <c r="W1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11.26934782608696</v>
      </c>
      <c r="X140" s="4">
        <v>0.76206521739130439</v>
      </c>
      <c r="Y140" s="4">
        <v>0</v>
      </c>
      <c r="Z140" s="4">
        <v>0</v>
      </c>
      <c r="AA140" s="4">
        <v>8.552608695652177</v>
      </c>
      <c r="AB140" s="4">
        <v>0</v>
      </c>
      <c r="AC140" s="4">
        <v>1.9546739130434785</v>
      </c>
      <c r="AD140" s="4">
        <v>0</v>
      </c>
      <c r="AE140" s="4">
        <v>0</v>
      </c>
      <c r="AF140" s="1">
        <v>505181</v>
      </c>
      <c r="AG140" s="1">
        <v>10</v>
      </c>
      <c r="AH140"/>
    </row>
    <row r="141" spans="1:34" x14ac:dyDescent="0.25">
      <c r="A141" t="s">
        <v>239</v>
      </c>
      <c r="B141" t="s">
        <v>111</v>
      </c>
      <c r="C141" t="s">
        <v>297</v>
      </c>
      <c r="D141" t="s">
        <v>257</v>
      </c>
      <c r="E141" s="4">
        <v>84.184782608695656</v>
      </c>
      <c r="F141" s="4">
        <f>Nurse[[#This Row],[Total Nurse Staff Hours]]/Nurse[[#This Row],[MDS Census]]</f>
        <v>3.8891633311814076</v>
      </c>
      <c r="G141" s="4">
        <f>Nurse[[#This Row],[Total Direct Care Staff Hours]]/Nurse[[#This Row],[MDS Census]]</f>
        <v>3.7181239509360879</v>
      </c>
      <c r="H141" s="4">
        <f>Nurse[[#This Row],[Total RN Hours (w/ Admin, DON)]]/Nurse[[#This Row],[MDS Census]]</f>
        <v>0.87278502259522261</v>
      </c>
      <c r="I141" s="4">
        <f>Nurse[[#This Row],[RN Hours (excl. Admin, DON)]]/Nurse[[#This Row],[MDS Census]]</f>
        <v>0.701745642349903</v>
      </c>
      <c r="J141" s="4">
        <f>SUM(Nurse[[#This Row],[RN Hours (excl. Admin, DON)]],Nurse[[#This Row],[RN Admin Hours]],Nurse[[#This Row],[RN DON Hours]],Nurse[[#This Row],[LPN Hours (excl. Admin)]],Nurse[[#This Row],[LPN Admin Hours]],Nurse[[#This Row],[CNA Hours]],Nurse[[#This Row],[NA TR Hours]],Nurse[[#This Row],[Med Aide/Tech Hours]])</f>
        <v>327.40836956521741</v>
      </c>
      <c r="K141" s="4">
        <f>SUM(Nurse[[#This Row],[RN Hours (excl. Admin, DON)]],Nurse[[#This Row],[LPN Hours (excl. Admin)]],Nurse[[#This Row],[CNA Hours]],Nurse[[#This Row],[NA TR Hours]],Nurse[[#This Row],[Med Aide/Tech Hours]])</f>
        <v>313.00945652173914</v>
      </c>
      <c r="L141" s="4">
        <f>SUM(Nurse[[#This Row],[RN Hours (excl. Admin, DON)]],Nurse[[#This Row],[RN Admin Hours]],Nurse[[#This Row],[RN DON Hours]])</f>
        <v>73.475217391304341</v>
      </c>
      <c r="M141" s="4">
        <v>59.076304347826074</v>
      </c>
      <c r="N141" s="4">
        <v>9.5290217391304335</v>
      </c>
      <c r="O141" s="4">
        <v>4.8698913043478278</v>
      </c>
      <c r="P141" s="4">
        <f>SUM(Nurse[[#This Row],[LPN Hours (excl. Admin)]],Nurse[[#This Row],[LPN Admin Hours]])</f>
        <v>56.925326086956503</v>
      </c>
      <c r="Q141" s="4">
        <v>56.925326086956503</v>
      </c>
      <c r="R141" s="4">
        <v>0</v>
      </c>
      <c r="S141" s="4">
        <f>SUM(Nurse[[#This Row],[CNA Hours]],Nurse[[#This Row],[NA TR Hours]],Nurse[[#This Row],[Med Aide/Tech Hours]])</f>
        <v>197.00782608695656</v>
      </c>
      <c r="T141" s="4">
        <v>196.83032608695655</v>
      </c>
      <c r="U141" s="4">
        <v>0</v>
      </c>
      <c r="V141" s="4">
        <v>0.17749999999999999</v>
      </c>
      <c r="W1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1" s="4">
        <v>0</v>
      </c>
      <c r="Y141" s="4">
        <v>0</v>
      </c>
      <c r="Z141" s="4">
        <v>0</v>
      </c>
      <c r="AA141" s="4">
        <v>0</v>
      </c>
      <c r="AB141" s="4">
        <v>0</v>
      </c>
      <c r="AC141" s="4">
        <v>0</v>
      </c>
      <c r="AD141" s="4">
        <v>0</v>
      </c>
      <c r="AE141" s="4">
        <v>0</v>
      </c>
      <c r="AF141" s="1">
        <v>505369</v>
      </c>
      <c r="AG141" s="1">
        <v>10</v>
      </c>
      <c r="AH141"/>
    </row>
    <row r="142" spans="1:34" x14ac:dyDescent="0.25">
      <c r="A142" t="s">
        <v>239</v>
      </c>
      <c r="B142" t="s">
        <v>15</v>
      </c>
      <c r="C142" t="s">
        <v>300</v>
      </c>
      <c r="D142" t="s">
        <v>259</v>
      </c>
      <c r="E142" s="4">
        <v>66.141304347826093</v>
      </c>
      <c r="F142" s="4">
        <f>Nurse[[#This Row],[Total Nurse Staff Hours]]/Nurse[[#This Row],[MDS Census]]</f>
        <v>3.8155760065735409</v>
      </c>
      <c r="G142" s="4">
        <f>Nurse[[#This Row],[Total Direct Care Staff Hours]]/Nurse[[#This Row],[MDS Census]]</f>
        <v>3.6356861133935907</v>
      </c>
      <c r="H142" s="4">
        <f>Nurse[[#This Row],[Total RN Hours (w/ Admin, DON)]]/Nurse[[#This Row],[MDS Census]]</f>
        <v>1.3176121610517666</v>
      </c>
      <c r="I142" s="4">
        <f>Nurse[[#This Row],[RN Hours (excl. Admin, DON)]]/Nurse[[#This Row],[MDS Census]]</f>
        <v>1.137722267871816</v>
      </c>
      <c r="J142" s="4">
        <f>SUM(Nurse[[#This Row],[RN Hours (excl. Admin, DON)]],Nurse[[#This Row],[RN Admin Hours]],Nurse[[#This Row],[RN DON Hours]],Nurse[[#This Row],[LPN Hours (excl. Admin)]],Nurse[[#This Row],[LPN Admin Hours]],Nurse[[#This Row],[CNA Hours]],Nurse[[#This Row],[NA TR Hours]],Nurse[[#This Row],[Med Aide/Tech Hours]])</f>
        <v>252.36717391304347</v>
      </c>
      <c r="K142" s="4">
        <f>SUM(Nurse[[#This Row],[RN Hours (excl. Admin, DON)]],Nurse[[#This Row],[LPN Hours (excl. Admin)]],Nurse[[#This Row],[CNA Hours]],Nurse[[#This Row],[NA TR Hours]],Nurse[[#This Row],[Med Aide/Tech Hours]])</f>
        <v>240.46902173913045</v>
      </c>
      <c r="L142" s="4">
        <f>SUM(Nurse[[#This Row],[RN Hours (excl. Admin, DON)]],Nurse[[#This Row],[RN Admin Hours]],Nurse[[#This Row],[RN DON Hours]])</f>
        <v>87.14858695652174</v>
      </c>
      <c r="M142" s="4">
        <v>75.250434782608707</v>
      </c>
      <c r="N142" s="4">
        <v>6.4945652173913047</v>
      </c>
      <c r="O142" s="4">
        <v>5.4035869565217407</v>
      </c>
      <c r="P142" s="4">
        <f>SUM(Nurse[[#This Row],[LPN Hours (excl. Admin)]],Nurse[[#This Row],[LPN Admin Hours]])</f>
        <v>19.062717391304353</v>
      </c>
      <c r="Q142" s="4">
        <v>19.062717391304353</v>
      </c>
      <c r="R142" s="4">
        <v>0</v>
      </c>
      <c r="S142" s="4">
        <f>SUM(Nurse[[#This Row],[CNA Hours]],Nurse[[#This Row],[NA TR Hours]],Nurse[[#This Row],[Med Aide/Tech Hours]])</f>
        <v>146.15586956521739</v>
      </c>
      <c r="T142" s="4">
        <v>146.15586956521739</v>
      </c>
      <c r="U142" s="4">
        <v>0</v>
      </c>
      <c r="V142" s="4">
        <v>0</v>
      </c>
      <c r="W1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9.4891304347826093</v>
      </c>
      <c r="X142" s="4">
        <v>0</v>
      </c>
      <c r="Y142" s="4">
        <v>0</v>
      </c>
      <c r="Z142" s="4">
        <v>0</v>
      </c>
      <c r="AA142" s="4">
        <v>0</v>
      </c>
      <c r="AB142" s="4">
        <v>0</v>
      </c>
      <c r="AC142" s="4">
        <v>9.4891304347826093</v>
      </c>
      <c r="AD142" s="4">
        <v>0</v>
      </c>
      <c r="AE142" s="4">
        <v>0</v>
      </c>
      <c r="AF142" s="1">
        <v>505075</v>
      </c>
      <c r="AG142" s="1">
        <v>10</v>
      </c>
      <c r="AH142"/>
    </row>
    <row r="143" spans="1:34" x14ac:dyDescent="0.25">
      <c r="A143" t="s">
        <v>239</v>
      </c>
      <c r="B143" t="s">
        <v>113</v>
      </c>
      <c r="C143" t="s">
        <v>301</v>
      </c>
      <c r="D143" t="s">
        <v>245</v>
      </c>
      <c r="E143" s="4">
        <v>30.369565217391305</v>
      </c>
      <c r="F143" s="4">
        <f>Nurse[[#This Row],[Total Nurse Staff Hours]]/Nurse[[#This Row],[MDS Census]]</f>
        <v>3.5781388690050111</v>
      </c>
      <c r="G143" s="4">
        <f>Nurse[[#This Row],[Total Direct Care Staff Hours]]/Nurse[[#This Row],[MDS Census]]</f>
        <v>3.2338367931281318</v>
      </c>
      <c r="H143" s="4">
        <f>Nurse[[#This Row],[Total RN Hours (w/ Admin, DON)]]/Nurse[[#This Row],[MDS Census]]</f>
        <v>0.94219756621331441</v>
      </c>
      <c r="I143" s="4">
        <f>Nurse[[#This Row],[RN Hours (excl. Admin, DON)]]/Nurse[[#This Row],[MDS Census]]</f>
        <v>0.59789549033643519</v>
      </c>
      <c r="J143" s="4">
        <f>SUM(Nurse[[#This Row],[RN Hours (excl. Admin, DON)]],Nurse[[#This Row],[RN Admin Hours]],Nurse[[#This Row],[RN DON Hours]],Nurse[[#This Row],[LPN Hours (excl. Admin)]],Nurse[[#This Row],[LPN Admin Hours]],Nurse[[#This Row],[CNA Hours]],Nurse[[#This Row],[NA TR Hours]],Nurse[[#This Row],[Med Aide/Tech Hours]])</f>
        <v>108.66652173913045</v>
      </c>
      <c r="K143" s="4">
        <f>SUM(Nurse[[#This Row],[RN Hours (excl. Admin, DON)]],Nurse[[#This Row],[LPN Hours (excl. Admin)]],Nurse[[#This Row],[CNA Hours]],Nurse[[#This Row],[NA TR Hours]],Nurse[[#This Row],[Med Aide/Tech Hours]])</f>
        <v>98.210217391304354</v>
      </c>
      <c r="L143" s="4">
        <f>SUM(Nurse[[#This Row],[RN Hours (excl. Admin, DON)]],Nurse[[#This Row],[RN Admin Hours]],Nurse[[#This Row],[RN DON Hours]])</f>
        <v>28.614130434782613</v>
      </c>
      <c r="M143" s="4">
        <v>18.157826086956522</v>
      </c>
      <c r="N143" s="4">
        <v>6.1076086956521749</v>
      </c>
      <c r="O143" s="4">
        <v>4.3486956521739151</v>
      </c>
      <c r="P143" s="4">
        <f>SUM(Nurse[[#This Row],[LPN Hours (excl. Admin)]],Nurse[[#This Row],[LPN Admin Hours]])</f>
        <v>15.274347826086959</v>
      </c>
      <c r="Q143" s="4">
        <v>15.274347826086959</v>
      </c>
      <c r="R143" s="4">
        <v>0</v>
      </c>
      <c r="S143" s="4">
        <f>SUM(Nurse[[#This Row],[CNA Hours]],Nurse[[#This Row],[NA TR Hours]],Nurse[[#This Row],[Med Aide/Tech Hours]])</f>
        <v>64.778043478260869</v>
      </c>
      <c r="T143" s="4">
        <v>64.778043478260869</v>
      </c>
      <c r="U143" s="4">
        <v>0</v>
      </c>
      <c r="V143" s="4">
        <v>0</v>
      </c>
      <c r="W1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0.21086956521739131</v>
      </c>
      <c r="X143" s="4">
        <v>0.12065217391304348</v>
      </c>
      <c r="Y143" s="4">
        <v>0</v>
      </c>
      <c r="Z143" s="4">
        <v>0</v>
      </c>
      <c r="AA143" s="4">
        <v>9.0217391304347833E-2</v>
      </c>
      <c r="AB143" s="4">
        <v>0</v>
      </c>
      <c r="AC143" s="4">
        <v>0</v>
      </c>
      <c r="AD143" s="4">
        <v>0</v>
      </c>
      <c r="AE143" s="4">
        <v>0</v>
      </c>
      <c r="AF143" s="1">
        <v>505372</v>
      </c>
      <c r="AG143" s="1">
        <v>10</v>
      </c>
      <c r="AH143"/>
    </row>
    <row r="144" spans="1:34" x14ac:dyDescent="0.25">
      <c r="A144" t="s">
        <v>239</v>
      </c>
      <c r="B144" t="s">
        <v>104</v>
      </c>
      <c r="C144" t="s">
        <v>277</v>
      </c>
      <c r="D144" t="s">
        <v>266</v>
      </c>
      <c r="E144" s="4">
        <v>65.271739130434781</v>
      </c>
      <c r="F144" s="4">
        <f>Nurse[[#This Row],[Total Nurse Staff Hours]]/Nurse[[#This Row],[MDS Census]]</f>
        <v>3.8606261448792667</v>
      </c>
      <c r="G144" s="4">
        <f>Nurse[[#This Row],[Total Direct Care Staff Hours]]/Nurse[[#This Row],[MDS Census]]</f>
        <v>3.6712572855953369</v>
      </c>
      <c r="H144" s="4">
        <f>Nurse[[#This Row],[Total RN Hours (w/ Admin, DON)]]/Nurse[[#This Row],[MDS Census]]</f>
        <v>0.92574687760199803</v>
      </c>
      <c r="I144" s="4">
        <f>Nurse[[#This Row],[RN Hours (excl. Admin, DON)]]/Nurse[[#This Row],[MDS Census]]</f>
        <v>0.73637801831806804</v>
      </c>
      <c r="J144" s="4">
        <f>SUM(Nurse[[#This Row],[RN Hours (excl. Admin, DON)]],Nurse[[#This Row],[RN Admin Hours]],Nurse[[#This Row],[RN DON Hours]],Nurse[[#This Row],[LPN Hours (excl. Admin)]],Nurse[[#This Row],[LPN Admin Hours]],Nurse[[#This Row],[CNA Hours]],Nurse[[#This Row],[NA TR Hours]],Nurse[[#This Row],[Med Aide/Tech Hours]])</f>
        <v>251.98978260869561</v>
      </c>
      <c r="K144" s="4">
        <f>SUM(Nurse[[#This Row],[RN Hours (excl. Admin, DON)]],Nurse[[#This Row],[LPN Hours (excl. Admin)]],Nurse[[#This Row],[CNA Hours]],Nurse[[#This Row],[NA TR Hours]],Nurse[[#This Row],[Med Aide/Tech Hours]])</f>
        <v>239.62934782608693</v>
      </c>
      <c r="L144" s="4">
        <f>SUM(Nurse[[#This Row],[RN Hours (excl. Admin, DON)]],Nurse[[#This Row],[RN Admin Hours]],Nurse[[#This Row],[RN DON Hours]])</f>
        <v>60.425108695652156</v>
      </c>
      <c r="M144" s="4">
        <v>48.064673913043464</v>
      </c>
      <c r="N144" s="4">
        <v>7.2605434782608684</v>
      </c>
      <c r="O144" s="4">
        <v>5.0998913043478247</v>
      </c>
      <c r="P144" s="4">
        <f>SUM(Nurse[[#This Row],[LPN Hours (excl. Admin)]],Nurse[[#This Row],[LPN Admin Hours]])</f>
        <v>34.349021739130443</v>
      </c>
      <c r="Q144" s="4">
        <v>34.349021739130443</v>
      </c>
      <c r="R144" s="4">
        <v>0</v>
      </c>
      <c r="S144" s="4">
        <f>SUM(Nurse[[#This Row],[CNA Hours]],Nurse[[#This Row],[NA TR Hours]],Nurse[[#This Row],[Med Aide/Tech Hours]])</f>
        <v>157.21565217391301</v>
      </c>
      <c r="T144" s="4">
        <v>157.21565217391301</v>
      </c>
      <c r="U144" s="4">
        <v>0</v>
      </c>
      <c r="V144" s="4">
        <v>0</v>
      </c>
      <c r="W1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0.15217391304347827</v>
      </c>
      <c r="X144" s="4">
        <v>0.15217391304347827</v>
      </c>
      <c r="Y144" s="4">
        <v>0</v>
      </c>
      <c r="Z144" s="4">
        <v>0</v>
      </c>
      <c r="AA144" s="4">
        <v>0</v>
      </c>
      <c r="AB144" s="4">
        <v>0</v>
      </c>
      <c r="AC144" s="4">
        <v>0</v>
      </c>
      <c r="AD144" s="4">
        <v>0</v>
      </c>
      <c r="AE144" s="4">
        <v>0</v>
      </c>
      <c r="AF144" s="1">
        <v>505350</v>
      </c>
      <c r="AG144" s="1">
        <v>10</v>
      </c>
      <c r="AH144"/>
    </row>
    <row r="145" spans="1:34" x14ac:dyDescent="0.25">
      <c r="A145" t="s">
        <v>239</v>
      </c>
      <c r="B145" t="s">
        <v>81</v>
      </c>
      <c r="C145" t="s">
        <v>331</v>
      </c>
      <c r="D145" t="s">
        <v>271</v>
      </c>
      <c r="E145" s="4">
        <v>53.195652173913047</v>
      </c>
      <c r="F145" s="4">
        <f>Nurse[[#This Row],[Total Nurse Staff Hours]]/Nurse[[#This Row],[MDS Census]]</f>
        <v>3.9173171230077641</v>
      </c>
      <c r="G145" s="4">
        <f>Nurse[[#This Row],[Total Direct Care Staff Hours]]/Nurse[[#This Row],[MDS Census]]</f>
        <v>3.5529199019207183</v>
      </c>
      <c r="H145" s="4">
        <f>Nurse[[#This Row],[Total RN Hours (w/ Admin, DON)]]/Nurse[[#This Row],[MDS Census]]</f>
        <v>0.96871883939517811</v>
      </c>
      <c r="I145" s="4">
        <f>Nurse[[#This Row],[RN Hours (excl. Admin, DON)]]/Nurse[[#This Row],[MDS Census]]</f>
        <v>0.7011687780956275</v>
      </c>
      <c r="J145" s="4">
        <f>SUM(Nurse[[#This Row],[RN Hours (excl. Admin, DON)]],Nurse[[#This Row],[RN Admin Hours]],Nurse[[#This Row],[RN DON Hours]],Nurse[[#This Row],[LPN Hours (excl. Admin)]],Nurse[[#This Row],[LPN Admin Hours]],Nurse[[#This Row],[CNA Hours]],Nurse[[#This Row],[NA TR Hours]],Nurse[[#This Row],[Med Aide/Tech Hours]])</f>
        <v>208.38423913043476</v>
      </c>
      <c r="K145" s="4">
        <f>SUM(Nurse[[#This Row],[RN Hours (excl. Admin, DON)]],Nurse[[#This Row],[LPN Hours (excl. Admin)]],Nurse[[#This Row],[CNA Hours]],Nurse[[#This Row],[NA TR Hours]],Nurse[[#This Row],[Med Aide/Tech Hours]])</f>
        <v>188.99989130434778</v>
      </c>
      <c r="L145" s="4">
        <f>SUM(Nurse[[#This Row],[RN Hours (excl. Admin, DON)]],Nurse[[#This Row],[RN Admin Hours]],Nurse[[#This Row],[RN DON Hours]])</f>
        <v>51.531630434782628</v>
      </c>
      <c r="M145" s="4">
        <v>37.299130434782619</v>
      </c>
      <c r="N145" s="4">
        <v>9.4494565217391351</v>
      </c>
      <c r="O145" s="4">
        <v>4.7830434782608684</v>
      </c>
      <c r="P145" s="4">
        <f>SUM(Nurse[[#This Row],[LPN Hours (excl. Admin)]],Nurse[[#This Row],[LPN Admin Hours]])</f>
        <v>38.117608695652166</v>
      </c>
      <c r="Q145" s="4">
        <v>32.965760869565209</v>
      </c>
      <c r="R145" s="4">
        <v>5.1518478260869554</v>
      </c>
      <c r="S145" s="4">
        <f>SUM(Nurse[[#This Row],[CNA Hours]],Nurse[[#This Row],[NA TR Hours]],Nurse[[#This Row],[Med Aide/Tech Hours]])</f>
        <v>118.73499999999997</v>
      </c>
      <c r="T145" s="4">
        <v>118.73499999999997</v>
      </c>
      <c r="U145" s="4">
        <v>0</v>
      </c>
      <c r="V145" s="4">
        <v>0</v>
      </c>
      <c r="W1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14.160326086956522</v>
      </c>
      <c r="X145" s="4">
        <v>0.4891304347826087</v>
      </c>
      <c r="Y145" s="4">
        <v>0</v>
      </c>
      <c r="Z145" s="4">
        <v>0</v>
      </c>
      <c r="AA145" s="4">
        <v>0</v>
      </c>
      <c r="AB145" s="4">
        <v>0</v>
      </c>
      <c r="AC145" s="4">
        <v>13.671195652173912</v>
      </c>
      <c r="AD145" s="4">
        <v>0</v>
      </c>
      <c r="AE145" s="4">
        <v>0</v>
      </c>
      <c r="AF145" s="1">
        <v>505309</v>
      </c>
      <c r="AG145" s="1">
        <v>10</v>
      </c>
      <c r="AH145"/>
    </row>
    <row r="146" spans="1:34" x14ac:dyDescent="0.25">
      <c r="A146" t="s">
        <v>239</v>
      </c>
      <c r="B146" t="s">
        <v>139</v>
      </c>
      <c r="C146" t="s">
        <v>288</v>
      </c>
      <c r="D146" t="s">
        <v>270</v>
      </c>
      <c r="E146" s="4">
        <v>39.130434782608695</v>
      </c>
      <c r="F146" s="4">
        <f>Nurse[[#This Row],[Total Nurse Staff Hours]]/Nurse[[#This Row],[MDS Census]]</f>
        <v>4.2720750000000001</v>
      </c>
      <c r="G146" s="4">
        <f>Nurse[[#This Row],[Total Direct Care Staff Hours]]/Nurse[[#This Row],[MDS Census]]</f>
        <v>4.0181444444444443</v>
      </c>
      <c r="H146" s="4">
        <f>Nurse[[#This Row],[Total RN Hours (w/ Admin, DON)]]/Nurse[[#This Row],[MDS Census]]</f>
        <v>0.80508888888888885</v>
      </c>
      <c r="I146" s="4">
        <f>Nurse[[#This Row],[RN Hours (excl. Admin, DON)]]/Nurse[[#This Row],[MDS Census]]</f>
        <v>0.55115833333333331</v>
      </c>
      <c r="J146" s="4">
        <f>SUM(Nurse[[#This Row],[RN Hours (excl. Admin, DON)]],Nurse[[#This Row],[RN Admin Hours]],Nurse[[#This Row],[RN DON Hours]],Nurse[[#This Row],[LPN Hours (excl. Admin)]],Nurse[[#This Row],[LPN Admin Hours]],Nurse[[#This Row],[CNA Hours]],Nurse[[#This Row],[NA TR Hours]],Nurse[[#This Row],[Med Aide/Tech Hours]])</f>
        <v>167.16815217391303</v>
      </c>
      <c r="K146" s="4">
        <f>SUM(Nurse[[#This Row],[RN Hours (excl. Admin, DON)]],Nurse[[#This Row],[LPN Hours (excl. Admin)]],Nurse[[#This Row],[CNA Hours]],Nurse[[#This Row],[NA TR Hours]],Nurse[[#This Row],[Med Aide/Tech Hours]])</f>
        <v>157.23173913043476</v>
      </c>
      <c r="L146" s="4">
        <f>SUM(Nurse[[#This Row],[RN Hours (excl. Admin, DON)]],Nurse[[#This Row],[RN Admin Hours]],Nurse[[#This Row],[RN DON Hours]])</f>
        <v>31.503478260869564</v>
      </c>
      <c r="M146" s="4">
        <v>21.567065217391303</v>
      </c>
      <c r="N146" s="4">
        <v>5.414782608695651</v>
      </c>
      <c r="O146" s="4">
        <v>4.5216304347826082</v>
      </c>
      <c r="P146" s="4">
        <f>SUM(Nurse[[#This Row],[LPN Hours (excl. Admin)]],Nurse[[#This Row],[LPN Admin Hours]])</f>
        <v>18.384456521739139</v>
      </c>
      <c r="Q146" s="4">
        <v>18.384456521739139</v>
      </c>
      <c r="R146" s="4">
        <v>0</v>
      </c>
      <c r="S146" s="4">
        <f>SUM(Nurse[[#This Row],[CNA Hours]],Nurse[[#This Row],[NA TR Hours]],Nurse[[#This Row],[Med Aide/Tech Hours]])</f>
        <v>117.28021739130432</v>
      </c>
      <c r="T146" s="4">
        <v>117.28021739130432</v>
      </c>
      <c r="U146" s="4">
        <v>0</v>
      </c>
      <c r="V146" s="4">
        <v>0</v>
      </c>
      <c r="W1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6" s="4">
        <v>0</v>
      </c>
      <c r="Y146" s="4">
        <v>0</v>
      </c>
      <c r="Z146" s="4">
        <v>0</v>
      </c>
      <c r="AA146" s="4">
        <v>0</v>
      </c>
      <c r="AB146" s="4">
        <v>0</v>
      </c>
      <c r="AC146" s="4">
        <v>0</v>
      </c>
      <c r="AD146" s="4">
        <v>0</v>
      </c>
      <c r="AE146" s="4">
        <v>0</v>
      </c>
      <c r="AF146" s="1">
        <v>505430</v>
      </c>
      <c r="AG146" s="1">
        <v>10</v>
      </c>
      <c r="AH146"/>
    </row>
    <row r="147" spans="1:34" x14ac:dyDescent="0.25">
      <c r="A147" t="s">
        <v>239</v>
      </c>
      <c r="B147" t="s">
        <v>176</v>
      </c>
      <c r="C147" t="s">
        <v>320</v>
      </c>
      <c r="D147" t="s">
        <v>258</v>
      </c>
      <c r="E147" s="4">
        <v>19.184782608695652</v>
      </c>
      <c r="F147" s="4">
        <f>Nurse[[#This Row],[Total Nurse Staff Hours]]/Nurse[[#This Row],[MDS Census]]</f>
        <v>4.3388725212464587</v>
      </c>
      <c r="G147" s="4">
        <f>Nurse[[#This Row],[Total Direct Care Staff Hours]]/Nurse[[#This Row],[MDS Census]]</f>
        <v>4.072776203966006</v>
      </c>
      <c r="H147" s="4">
        <f>Nurse[[#This Row],[Total RN Hours (w/ Admin, DON)]]/Nurse[[#This Row],[MDS Census]]</f>
        <v>0.80687252124645881</v>
      </c>
      <c r="I147" s="4">
        <f>Nurse[[#This Row],[RN Hours (excl. Admin, DON)]]/Nurse[[#This Row],[MDS Census]]</f>
        <v>0.54077620396600556</v>
      </c>
      <c r="J147" s="4">
        <f>SUM(Nurse[[#This Row],[RN Hours (excl. Admin, DON)]],Nurse[[#This Row],[RN Admin Hours]],Nurse[[#This Row],[RN DON Hours]],Nurse[[#This Row],[LPN Hours (excl. Admin)]],Nurse[[#This Row],[LPN Admin Hours]],Nurse[[#This Row],[CNA Hours]],Nurse[[#This Row],[NA TR Hours]],Nurse[[#This Row],[Med Aide/Tech Hours]])</f>
        <v>83.240326086956514</v>
      </c>
      <c r="K147" s="4">
        <f>SUM(Nurse[[#This Row],[RN Hours (excl. Admin, DON)]],Nurse[[#This Row],[LPN Hours (excl. Admin)]],Nurse[[#This Row],[CNA Hours]],Nurse[[#This Row],[NA TR Hours]],Nurse[[#This Row],[Med Aide/Tech Hours]])</f>
        <v>78.135326086956525</v>
      </c>
      <c r="L147" s="4">
        <f>SUM(Nurse[[#This Row],[RN Hours (excl. Admin, DON)]],Nurse[[#This Row],[RN Admin Hours]],Nurse[[#This Row],[RN DON Hours]])</f>
        <v>15.479673913043476</v>
      </c>
      <c r="M147" s="4">
        <v>10.374673913043477</v>
      </c>
      <c r="N147" s="4">
        <v>1.5978260869565217</v>
      </c>
      <c r="O147" s="4">
        <v>3.5071739130434771</v>
      </c>
      <c r="P147" s="4">
        <f>SUM(Nurse[[#This Row],[LPN Hours (excl. Admin)]],Nurse[[#This Row],[LPN Admin Hours]])</f>
        <v>21.451630434782611</v>
      </c>
      <c r="Q147" s="4">
        <v>21.451630434782611</v>
      </c>
      <c r="R147" s="4">
        <v>0</v>
      </c>
      <c r="S147" s="4">
        <f>SUM(Nurse[[#This Row],[CNA Hours]],Nurse[[#This Row],[NA TR Hours]],Nurse[[#This Row],[Med Aide/Tech Hours]])</f>
        <v>46.309021739130429</v>
      </c>
      <c r="T147" s="4">
        <v>46.309021739130429</v>
      </c>
      <c r="U147" s="4">
        <v>0</v>
      </c>
      <c r="V147" s="4">
        <v>0</v>
      </c>
      <c r="W1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7.1634782608695655</v>
      </c>
      <c r="X147" s="4">
        <v>1.673913043478261</v>
      </c>
      <c r="Y147" s="4">
        <v>0</v>
      </c>
      <c r="Z147" s="4">
        <v>0</v>
      </c>
      <c r="AA147" s="4">
        <v>4.0575000000000001</v>
      </c>
      <c r="AB147" s="4">
        <v>0</v>
      </c>
      <c r="AC147" s="4">
        <v>1.4320652173913044</v>
      </c>
      <c r="AD147" s="4">
        <v>0</v>
      </c>
      <c r="AE147" s="4">
        <v>0</v>
      </c>
      <c r="AF147" s="1">
        <v>505515</v>
      </c>
      <c r="AG147" s="1">
        <v>10</v>
      </c>
      <c r="AH147"/>
    </row>
    <row r="148" spans="1:34" x14ac:dyDescent="0.25">
      <c r="A148" t="s">
        <v>239</v>
      </c>
      <c r="B148" t="s">
        <v>78</v>
      </c>
      <c r="C148" t="s">
        <v>329</v>
      </c>
      <c r="D148" t="s">
        <v>270</v>
      </c>
      <c r="E148" s="4">
        <v>36.445652173913047</v>
      </c>
      <c r="F148" s="4">
        <f>Nurse[[#This Row],[Total Nurse Staff Hours]]/Nurse[[#This Row],[MDS Census]]</f>
        <v>3.9507724425887276</v>
      </c>
      <c r="G148" s="4">
        <f>Nurse[[#This Row],[Total Direct Care Staff Hours]]/Nurse[[#This Row],[MDS Census]]</f>
        <v>3.7255084998508803</v>
      </c>
      <c r="H148" s="4">
        <f>Nurse[[#This Row],[Total RN Hours (w/ Admin, DON)]]/Nurse[[#This Row],[MDS Census]]</f>
        <v>0.80935580077542535</v>
      </c>
      <c r="I148" s="4">
        <f>Nurse[[#This Row],[RN Hours (excl. Admin, DON)]]/Nurse[[#This Row],[MDS Census]]</f>
        <v>0.66379958246346582</v>
      </c>
      <c r="J148" s="4">
        <f>SUM(Nurse[[#This Row],[RN Hours (excl. Admin, DON)]],Nurse[[#This Row],[RN Admin Hours]],Nurse[[#This Row],[RN DON Hours]],Nurse[[#This Row],[LPN Hours (excl. Admin)]],Nurse[[#This Row],[LPN Admin Hours]],Nurse[[#This Row],[CNA Hours]],Nurse[[#This Row],[NA TR Hours]],Nurse[[#This Row],[Med Aide/Tech Hours]])</f>
        <v>143.98847826086961</v>
      </c>
      <c r="K148" s="4">
        <f>SUM(Nurse[[#This Row],[RN Hours (excl. Admin, DON)]],Nurse[[#This Row],[LPN Hours (excl. Admin)]],Nurse[[#This Row],[CNA Hours]],Nurse[[#This Row],[NA TR Hours]],Nurse[[#This Row],[Med Aide/Tech Hours]])</f>
        <v>135.77858695652176</v>
      </c>
      <c r="L148" s="4">
        <f>SUM(Nurse[[#This Row],[RN Hours (excl. Admin, DON)]],Nurse[[#This Row],[RN Admin Hours]],Nurse[[#This Row],[RN DON Hours]])</f>
        <v>29.497500000000016</v>
      </c>
      <c r="M148" s="4">
        <v>24.192608695652186</v>
      </c>
      <c r="N148" s="4">
        <v>0</v>
      </c>
      <c r="O148" s="4">
        <v>5.3048913043478283</v>
      </c>
      <c r="P148" s="4">
        <f>SUM(Nurse[[#This Row],[LPN Hours (excl. Admin)]],Nurse[[#This Row],[LPN Admin Hours]])</f>
        <v>15.668043478260872</v>
      </c>
      <c r="Q148" s="4">
        <v>12.763043478260872</v>
      </c>
      <c r="R148" s="4">
        <v>2.9049999999999998</v>
      </c>
      <c r="S148" s="4">
        <f>SUM(Nurse[[#This Row],[CNA Hours]],Nurse[[#This Row],[NA TR Hours]],Nurse[[#This Row],[Med Aide/Tech Hours]])</f>
        <v>98.822934782608712</v>
      </c>
      <c r="T148" s="4">
        <v>98.822934782608712</v>
      </c>
      <c r="U148" s="4">
        <v>0</v>
      </c>
      <c r="V148" s="4">
        <v>0</v>
      </c>
      <c r="W1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8" s="4">
        <v>0</v>
      </c>
      <c r="Y148" s="4">
        <v>0</v>
      </c>
      <c r="Z148" s="4">
        <v>0</v>
      </c>
      <c r="AA148" s="4">
        <v>0</v>
      </c>
      <c r="AB148" s="4">
        <v>0</v>
      </c>
      <c r="AC148" s="4">
        <v>0</v>
      </c>
      <c r="AD148" s="4">
        <v>0</v>
      </c>
      <c r="AE148" s="4">
        <v>0</v>
      </c>
      <c r="AF148" s="1">
        <v>505303</v>
      </c>
      <c r="AG148" s="1">
        <v>10</v>
      </c>
      <c r="AH148"/>
    </row>
    <row r="149" spans="1:34" x14ac:dyDescent="0.25">
      <c r="A149" t="s">
        <v>239</v>
      </c>
      <c r="B149" t="s">
        <v>117</v>
      </c>
      <c r="C149" t="s">
        <v>340</v>
      </c>
      <c r="D149" t="s">
        <v>263</v>
      </c>
      <c r="E149" s="4">
        <v>35.5</v>
      </c>
      <c r="F149" s="4">
        <f>Nurse[[#This Row],[Total Nurse Staff Hours]]/Nurse[[#This Row],[MDS Census]]</f>
        <v>4.2994856093080225</v>
      </c>
      <c r="G149" s="4">
        <f>Nurse[[#This Row],[Total Direct Care Staff Hours]]/Nurse[[#This Row],[MDS Census]]</f>
        <v>3.7698683404776485</v>
      </c>
      <c r="H149" s="4">
        <f>Nurse[[#This Row],[Total RN Hours (w/ Admin, DON)]]/Nurse[[#This Row],[MDS Census]]</f>
        <v>0.97471218616044075</v>
      </c>
      <c r="I149" s="4">
        <f>Nurse[[#This Row],[RN Hours (excl. Admin, DON)]]/Nurse[[#This Row],[MDS Census]]</f>
        <v>0.59696264543784439</v>
      </c>
      <c r="J149" s="4">
        <f>SUM(Nurse[[#This Row],[RN Hours (excl. Admin, DON)]],Nurse[[#This Row],[RN Admin Hours]],Nurse[[#This Row],[RN DON Hours]],Nurse[[#This Row],[LPN Hours (excl. Admin)]],Nurse[[#This Row],[LPN Admin Hours]],Nurse[[#This Row],[CNA Hours]],Nurse[[#This Row],[NA TR Hours]],Nurse[[#This Row],[Med Aide/Tech Hours]])</f>
        <v>152.6317391304348</v>
      </c>
      <c r="K149" s="4">
        <f>SUM(Nurse[[#This Row],[RN Hours (excl. Admin, DON)]],Nurse[[#This Row],[LPN Hours (excl. Admin)]],Nurse[[#This Row],[CNA Hours]],Nurse[[#This Row],[NA TR Hours]],Nurse[[#This Row],[Med Aide/Tech Hours]])</f>
        <v>133.83032608695652</v>
      </c>
      <c r="L149" s="4">
        <f>SUM(Nurse[[#This Row],[RN Hours (excl. Admin, DON)]],Nurse[[#This Row],[RN Admin Hours]],Nurse[[#This Row],[RN DON Hours]])</f>
        <v>34.602282608695646</v>
      </c>
      <c r="M149" s="4">
        <v>21.192173913043476</v>
      </c>
      <c r="N149" s="4">
        <v>8.2804347826086957</v>
      </c>
      <c r="O149" s="4">
        <v>5.1296739130434776</v>
      </c>
      <c r="P149" s="4">
        <f>SUM(Nurse[[#This Row],[LPN Hours (excl. Admin)]],Nurse[[#This Row],[LPN Admin Hours]])</f>
        <v>24.741195652173918</v>
      </c>
      <c r="Q149" s="4">
        <v>19.349891304347832</v>
      </c>
      <c r="R149" s="4">
        <v>5.3913043478260869</v>
      </c>
      <c r="S149" s="4">
        <f>SUM(Nurse[[#This Row],[CNA Hours]],Nurse[[#This Row],[NA TR Hours]],Nurse[[#This Row],[Med Aide/Tech Hours]])</f>
        <v>93.288260869565221</v>
      </c>
      <c r="T149" s="4">
        <v>93.288260869565221</v>
      </c>
      <c r="U149" s="4">
        <v>0</v>
      </c>
      <c r="V149" s="4">
        <v>0</v>
      </c>
      <c r="W1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9" s="4">
        <v>0</v>
      </c>
      <c r="Y149" s="4">
        <v>0</v>
      </c>
      <c r="Z149" s="4">
        <v>0</v>
      </c>
      <c r="AA149" s="4">
        <v>0</v>
      </c>
      <c r="AB149" s="4">
        <v>0</v>
      </c>
      <c r="AC149" s="4">
        <v>0</v>
      </c>
      <c r="AD149" s="4">
        <v>0</v>
      </c>
      <c r="AE149" s="4">
        <v>0</v>
      </c>
      <c r="AF149" s="1">
        <v>505382</v>
      </c>
      <c r="AG149" s="1">
        <v>10</v>
      </c>
      <c r="AH149"/>
    </row>
    <row r="150" spans="1:34" x14ac:dyDescent="0.25">
      <c r="A150" t="s">
        <v>239</v>
      </c>
      <c r="B150" t="s">
        <v>175</v>
      </c>
      <c r="C150" t="s">
        <v>278</v>
      </c>
      <c r="D150" t="s">
        <v>245</v>
      </c>
      <c r="E150" s="4">
        <v>63.450704225352112</v>
      </c>
      <c r="F150" s="4">
        <f>Nurse[[#This Row],[Total Nurse Staff Hours]]/Nurse[[#This Row],[MDS Census]]</f>
        <v>4.006213096559379</v>
      </c>
      <c r="G150" s="4">
        <f>Nurse[[#This Row],[Total Direct Care Staff Hours]]/Nurse[[#This Row],[MDS Census]]</f>
        <v>3.820068812430633</v>
      </c>
      <c r="H150" s="4">
        <f>Nurse[[#This Row],[Total RN Hours (w/ Admin, DON)]]/Nurse[[#This Row],[MDS Census]]</f>
        <v>1.2315049944506107</v>
      </c>
      <c r="I150" s="4">
        <f>Nurse[[#This Row],[RN Hours (excl. Admin, DON)]]/Nurse[[#This Row],[MDS Census]]</f>
        <v>1.0453607103218647</v>
      </c>
      <c r="J150" s="4">
        <f>SUM(Nurse[[#This Row],[RN Hours (excl. Admin, DON)]],Nurse[[#This Row],[RN Admin Hours]],Nurse[[#This Row],[RN DON Hours]],Nurse[[#This Row],[LPN Hours (excl. Admin)]],Nurse[[#This Row],[LPN Admin Hours]],Nurse[[#This Row],[CNA Hours]],Nurse[[#This Row],[NA TR Hours]],Nurse[[#This Row],[Med Aide/Tech Hours]])</f>
        <v>254.19704225352115</v>
      </c>
      <c r="K150" s="4">
        <f>SUM(Nurse[[#This Row],[RN Hours (excl. Admin, DON)]],Nurse[[#This Row],[LPN Hours (excl. Admin)]],Nurse[[#This Row],[CNA Hours]],Nurse[[#This Row],[NA TR Hours]],Nurse[[#This Row],[Med Aide/Tech Hours]])</f>
        <v>242.3860563380282</v>
      </c>
      <c r="L150" s="4">
        <f>SUM(Nurse[[#This Row],[RN Hours (excl. Admin, DON)]],Nurse[[#This Row],[RN Admin Hours]],Nurse[[#This Row],[RN DON Hours]])</f>
        <v>78.139859154929596</v>
      </c>
      <c r="M150" s="4">
        <v>66.328873239436632</v>
      </c>
      <c r="N150" s="4">
        <v>6.6349295774647885</v>
      </c>
      <c r="O150" s="4">
        <v>5.176056338028169</v>
      </c>
      <c r="P150" s="4">
        <f>SUM(Nurse[[#This Row],[LPN Hours (excl. Admin)]],Nurse[[#This Row],[LPN Admin Hours]])</f>
        <v>14.867042253521126</v>
      </c>
      <c r="Q150" s="4">
        <v>14.867042253521126</v>
      </c>
      <c r="R150" s="4">
        <v>0</v>
      </c>
      <c r="S150" s="4">
        <f>SUM(Nurse[[#This Row],[CNA Hours]],Nurse[[#This Row],[NA TR Hours]],Nurse[[#This Row],[Med Aide/Tech Hours]])</f>
        <v>161.19014084507043</v>
      </c>
      <c r="T150" s="4">
        <v>130.26633802816903</v>
      </c>
      <c r="U150" s="4">
        <v>30.923802816901404</v>
      </c>
      <c r="V150" s="4">
        <v>0</v>
      </c>
      <c r="W1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0" s="4">
        <v>0</v>
      </c>
      <c r="Y150" s="4">
        <v>0</v>
      </c>
      <c r="Z150" s="4">
        <v>0</v>
      </c>
      <c r="AA150" s="4">
        <v>0</v>
      </c>
      <c r="AB150" s="4">
        <v>0</v>
      </c>
      <c r="AC150" s="4">
        <v>0</v>
      </c>
      <c r="AD150" s="4">
        <v>0</v>
      </c>
      <c r="AE150" s="4">
        <v>0</v>
      </c>
      <c r="AF150" s="1">
        <v>505514</v>
      </c>
      <c r="AG150" s="1">
        <v>10</v>
      </c>
      <c r="AH150"/>
    </row>
    <row r="151" spans="1:34" x14ac:dyDescent="0.25">
      <c r="A151" t="s">
        <v>239</v>
      </c>
      <c r="B151" t="s">
        <v>161</v>
      </c>
      <c r="C151" t="s">
        <v>353</v>
      </c>
      <c r="D151" t="s">
        <v>254</v>
      </c>
      <c r="E151" s="4">
        <v>99.695652173913047</v>
      </c>
      <c r="F151" s="4">
        <f>Nurse[[#This Row],[Total Nurse Staff Hours]]/Nurse[[#This Row],[MDS Census]]</f>
        <v>4.1106083733100736</v>
      </c>
      <c r="G151" s="4">
        <f>Nurse[[#This Row],[Total Direct Care Staff Hours]]/Nurse[[#This Row],[MDS Census]]</f>
        <v>3.983482337549062</v>
      </c>
      <c r="H151" s="4">
        <f>Nurse[[#This Row],[Total RN Hours (w/ Admin, DON)]]/Nurse[[#This Row],[MDS Census]]</f>
        <v>0.49354557348451811</v>
      </c>
      <c r="I151" s="4">
        <f>Nurse[[#This Row],[RN Hours (excl. Admin, DON)]]/Nurse[[#This Row],[MDS Census]]</f>
        <v>0.45800261665939823</v>
      </c>
      <c r="J151" s="4">
        <f>SUM(Nurse[[#This Row],[RN Hours (excl. Admin, DON)]],Nurse[[#This Row],[RN Admin Hours]],Nurse[[#This Row],[RN DON Hours]],Nurse[[#This Row],[LPN Hours (excl. Admin)]],Nurse[[#This Row],[LPN Admin Hours]],Nurse[[#This Row],[CNA Hours]],Nurse[[#This Row],[NA TR Hours]],Nurse[[#This Row],[Med Aide/Tech Hours]])</f>
        <v>409.80978260869563</v>
      </c>
      <c r="K151" s="4">
        <f>SUM(Nurse[[#This Row],[RN Hours (excl. Admin, DON)]],Nurse[[#This Row],[LPN Hours (excl. Admin)]],Nurse[[#This Row],[CNA Hours]],Nurse[[#This Row],[NA TR Hours]],Nurse[[#This Row],[Med Aide/Tech Hours]])</f>
        <v>397.13586956521738</v>
      </c>
      <c r="L151" s="4">
        <f>SUM(Nurse[[#This Row],[RN Hours (excl. Admin, DON)]],Nurse[[#This Row],[RN Admin Hours]],Nurse[[#This Row],[RN DON Hours]])</f>
        <v>49.204347826086959</v>
      </c>
      <c r="M151" s="4">
        <v>45.660869565217396</v>
      </c>
      <c r="N151" s="4">
        <v>0</v>
      </c>
      <c r="O151" s="4">
        <v>3.5434782608695654</v>
      </c>
      <c r="P151" s="4">
        <f>SUM(Nurse[[#This Row],[LPN Hours (excl. Admin)]],Nurse[[#This Row],[LPN Admin Hours]])</f>
        <v>106.85597826086956</v>
      </c>
      <c r="Q151" s="4">
        <v>97.725543478260875</v>
      </c>
      <c r="R151" s="4">
        <v>9.1304347826086953</v>
      </c>
      <c r="S151" s="4">
        <f>SUM(Nurse[[#This Row],[CNA Hours]],Nurse[[#This Row],[NA TR Hours]],Nurse[[#This Row],[Med Aide/Tech Hours]])</f>
        <v>253.74945652173909</v>
      </c>
      <c r="T151" s="4">
        <v>214.87445652173909</v>
      </c>
      <c r="U151" s="4">
        <v>38.875</v>
      </c>
      <c r="V151" s="4">
        <v>0</v>
      </c>
      <c r="W1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26.755434782608695</v>
      </c>
      <c r="X151" s="4">
        <v>0.94619565217391299</v>
      </c>
      <c r="Y151" s="4">
        <v>0</v>
      </c>
      <c r="Z151" s="4">
        <v>0</v>
      </c>
      <c r="AA151" s="4">
        <v>5.1820652173913047</v>
      </c>
      <c r="AB151" s="4">
        <v>0</v>
      </c>
      <c r="AC151" s="4">
        <v>20.627173913043478</v>
      </c>
      <c r="AD151" s="4">
        <v>0</v>
      </c>
      <c r="AE151" s="4">
        <v>0</v>
      </c>
      <c r="AF151" s="1">
        <v>505488</v>
      </c>
      <c r="AG151" s="1">
        <v>10</v>
      </c>
      <c r="AH151"/>
    </row>
    <row r="152" spans="1:34" x14ac:dyDescent="0.25">
      <c r="A152" t="s">
        <v>239</v>
      </c>
      <c r="B152" t="s">
        <v>107</v>
      </c>
      <c r="C152" t="s">
        <v>283</v>
      </c>
      <c r="D152" t="s">
        <v>252</v>
      </c>
      <c r="E152" s="4">
        <v>47.793478260869563</v>
      </c>
      <c r="F152" s="4">
        <f>Nurse[[#This Row],[Total Nurse Staff Hours]]/Nurse[[#This Row],[MDS Census]]</f>
        <v>3.1649033431885374</v>
      </c>
      <c r="G152" s="4">
        <f>Nurse[[#This Row],[Total Direct Care Staff Hours]]/Nurse[[#This Row],[MDS Census]]</f>
        <v>2.9596770525358198</v>
      </c>
      <c r="H152" s="4">
        <f>Nurse[[#This Row],[Total RN Hours (w/ Admin, DON)]]/Nurse[[#This Row],[MDS Census]]</f>
        <v>0.36613600181942235</v>
      </c>
      <c r="I152" s="4">
        <f>Nurse[[#This Row],[RN Hours (excl. Admin, DON)]]/Nurse[[#This Row],[MDS Census]]</f>
        <v>0.23843529679326816</v>
      </c>
      <c r="J152" s="4">
        <f>SUM(Nurse[[#This Row],[RN Hours (excl. Admin, DON)]],Nurse[[#This Row],[RN Admin Hours]],Nurse[[#This Row],[RN DON Hours]],Nurse[[#This Row],[LPN Hours (excl. Admin)]],Nurse[[#This Row],[LPN Admin Hours]],Nurse[[#This Row],[CNA Hours]],Nurse[[#This Row],[NA TR Hours]],Nurse[[#This Row],[Med Aide/Tech Hours]])</f>
        <v>151.26173913043476</v>
      </c>
      <c r="K152" s="4">
        <f>SUM(Nurse[[#This Row],[RN Hours (excl. Admin, DON)]],Nurse[[#This Row],[LPN Hours (excl. Admin)]],Nurse[[#This Row],[CNA Hours]],Nurse[[#This Row],[NA TR Hours]],Nurse[[#This Row],[Med Aide/Tech Hours]])</f>
        <v>141.45326086956521</v>
      </c>
      <c r="L152" s="4">
        <f>SUM(Nurse[[#This Row],[RN Hours (excl. Admin, DON)]],Nurse[[#This Row],[RN Admin Hours]],Nurse[[#This Row],[RN DON Hours]])</f>
        <v>17.498913043478261</v>
      </c>
      <c r="M152" s="4">
        <v>11.395652173913044</v>
      </c>
      <c r="N152" s="4">
        <v>0.625</v>
      </c>
      <c r="O152" s="4">
        <v>5.4782608695652177</v>
      </c>
      <c r="P152" s="4">
        <f>SUM(Nurse[[#This Row],[LPN Hours (excl. Admin)]],Nurse[[#This Row],[LPN Admin Hours]])</f>
        <v>46.305217391304339</v>
      </c>
      <c r="Q152" s="4">
        <v>42.599999999999987</v>
      </c>
      <c r="R152" s="4">
        <v>3.7052173913043482</v>
      </c>
      <c r="S152" s="4">
        <f>SUM(Nurse[[#This Row],[CNA Hours]],Nurse[[#This Row],[NA TR Hours]],Nurse[[#This Row],[Med Aide/Tech Hours]])</f>
        <v>87.457608695652169</v>
      </c>
      <c r="T152" s="4">
        <v>71.694782608695647</v>
      </c>
      <c r="U152" s="4">
        <v>15.762826086956522</v>
      </c>
      <c r="V152" s="4">
        <v>0</v>
      </c>
      <c r="W1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0.45869565217391306</v>
      </c>
      <c r="X152" s="4">
        <v>8.0978260869565222E-2</v>
      </c>
      <c r="Y152" s="4">
        <v>0.37771739130434784</v>
      </c>
      <c r="Z152" s="4">
        <v>0</v>
      </c>
      <c r="AA152" s="4">
        <v>0</v>
      </c>
      <c r="AB152" s="4">
        <v>0</v>
      </c>
      <c r="AC152" s="4">
        <v>0</v>
      </c>
      <c r="AD152" s="4">
        <v>0</v>
      </c>
      <c r="AE152" s="4">
        <v>0</v>
      </c>
      <c r="AF152" s="1">
        <v>505358</v>
      </c>
      <c r="AG152" s="1">
        <v>10</v>
      </c>
      <c r="AH152"/>
    </row>
    <row r="153" spans="1:34" x14ac:dyDescent="0.25">
      <c r="A153" t="s">
        <v>239</v>
      </c>
      <c r="B153" t="s">
        <v>10</v>
      </c>
      <c r="C153" t="s">
        <v>297</v>
      </c>
      <c r="D153" t="s">
        <v>257</v>
      </c>
      <c r="E153" s="4">
        <v>28.130434782608695</v>
      </c>
      <c r="F153" s="4">
        <f>Nurse[[#This Row],[Total Nurse Staff Hours]]/Nurse[[#This Row],[MDS Census]]</f>
        <v>6.3914953632148368</v>
      </c>
      <c r="G153" s="4">
        <f>Nurse[[#This Row],[Total Direct Care Staff Hours]]/Nurse[[#This Row],[MDS Census]]</f>
        <v>6.0112789799072637</v>
      </c>
      <c r="H153" s="4">
        <f>Nurse[[#This Row],[Total RN Hours (w/ Admin, DON)]]/Nurse[[#This Row],[MDS Census]]</f>
        <v>2.2179366306027819</v>
      </c>
      <c r="I153" s="4">
        <f>Nurse[[#This Row],[RN Hours (excl. Admin, DON)]]/Nurse[[#This Row],[MDS Census]]</f>
        <v>1.8377202472952088</v>
      </c>
      <c r="J153" s="4">
        <f>SUM(Nurse[[#This Row],[RN Hours (excl. Admin, DON)]],Nurse[[#This Row],[RN Admin Hours]],Nurse[[#This Row],[RN DON Hours]],Nurse[[#This Row],[LPN Hours (excl. Admin)]],Nurse[[#This Row],[LPN Admin Hours]],Nurse[[#This Row],[CNA Hours]],Nurse[[#This Row],[NA TR Hours]],Nurse[[#This Row],[Med Aide/Tech Hours]])</f>
        <v>179.79554347826084</v>
      </c>
      <c r="K153" s="4">
        <f>SUM(Nurse[[#This Row],[RN Hours (excl. Admin, DON)]],Nurse[[#This Row],[LPN Hours (excl. Admin)]],Nurse[[#This Row],[CNA Hours]],Nurse[[#This Row],[NA TR Hours]],Nurse[[#This Row],[Med Aide/Tech Hours]])</f>
        <v>169.09989130434781</v>
      </c>
      <c r="L153" s="4">
        <f>SUM(Nurse[[#This Row],[RN Hours (excl. Admin, DON)]],Nurse[[#This Row],[RN Admin Hours]],Nurse[[#This Row],[RN DON Hours]])</f>
        <v>62.391521739130432</v>
      </c>
      <c r="M153" s="4">
        <v>51.695869565217393</v>
      </c>
      <c r="N153" s="4">
        <v>5.5652173913043477</v>
      </c>
      <c r="O153" s="4">
        <v>5.1304347826086953</v>
      </c>
      <c r="P153" s="4">
        <f>SUM(Nurse[[#This Row],[LPN Hours (excl. Admin)]],Nurse[[#This Row],[LPN Admin Hours]])</f>
        <v>10.099021739130434</v>
      </c>
      <c r="Q153" s="4">
        <v>10.099021739130434</v>
      </c>
      <c r="R153" s="4">
        <v>0</v>
      </c>
      <c r="S153" s="4">
        <f>SUM(Nurse[[#This Row],[CNA Hours]],Nurse[[#This Row],[NA TR Hours]],Nurse[[#This Row],[Med Aide/Tech Hours]])</f>
        <v>107.30499999999998</v>
      </c>
      <c r="T153" s="4">
        <v>107.30499999999998</v>
      </c>
      <c r="U153" s="4">
        <v>0</v>
      </c>
      <c r="V153" s="4">
        <v>0</v>
      </c>
      <c r="W1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26.649456521739129</v>
      </c>
      <c r="X153" s="4">
        <v>10.554891304347825</v>
      </c>
      <c r="Y153" s="4">
        <v>0</v>
      </c>
      <c r="Z153" s="4">
        <v>0</v>
      </c>
      <c r="AA153" s="4">
        <v>1.2946739130434783</v>
      </c>
      <c r="AB153" s="4">
        <v>0</v>
      </c>
      <c r="AC153" s="4">
        <v>14.799891304347826</v>
      </c>
      <c r="AD153" s="4">
        <v>0</v>
      </c>
      <c r="AE153" s="4">
        <v>0</v>
      </c>
      <c r="AF153" s="1">
        <v>505033</v>
      </c>
      <c r="AG153" s="1">
        <v>10</v>
      </c>
      <c r="AH153"/>
    </row>
    <row r="154" spans="1:34" x14ac:dyDescent="0.25">
      <c r="A154" t="s">
        <v>239</v>
      </c>
      <c r="B154" t="s">
        <v>56</v>
      </c>
      <c r="C154" t="s">
        <v>298</v>
      </c>
      <c r="D154" t="s">
        <v>258</v>
      </c>
      <c r="E154" s="4">
        <v>53.021739130434781</v>
      </c>
      <c r="F154" s="4">
        <f>Nurse[[#This Row],[Total Nurse Staff Hours]]/Nurse[[#This Row],[MDS Census]]</f>
        <v>3.5179766297662978</v>
      </c>
      <c r="G154" s="4">
        <f>Nurse[[#This Row],[Total Direct Care Staff Hours]]/Nurse[[#This Row],[MDS Census]]</f>
        <v>3.3121586715867157</v>
      </c>
      <c r="H154" s="4">
        <f>Nurse[[#This Row],[Total RN Hours (w/ Admin, DON)]]/Nurse[[#This Row],[MDS Census]]</f>
        <v>0.60771627716277166</v>
      </c>
      <c r="I154" s="4">
        <f>Nurse[[#This Row],[RN Hours (excl. Admin, DON)]]/Nurse[[#This Row],[MDS Census]]</f>
        <v>0.40189831898318984</v>
      </c>
      <c r="J154" s="4">
        <f>SUM(Nurse[[#This Row],[RN Hours (excl. Admin, DON)]],Nurse[[#This Row],[RN Admin Hours]],Nurse[[#This Row],[RN DON Hours]],Nurse[[#This Row],[LPN Hours (excl. Admin)]],Nurse[[#This Row],[LPN Admin Hours]],Nurse[[#This Row],[CNA Hours]],Nurse[[#This Row],[NA TR Hours]],Nurse[[#This Row],[Med Aide/Tech Hours]])</f>
        <v>186.52923913043477</v>
      </c>
      <c r="K154" s="4">
        <f>SUM(Nurse[[#This Row],[RN Hours (excl. Admin, DON)]],Nurse[[#This Row],[LPN Hours (excl. Admin)]],Nurse[[#This Row],[CNA Hours]],Nurse[[#This Row],[NA TR Hours]],Nurse[[#This Row],[Med Aide/Tech Hours]])</f>
        <v>175.61641304347825</v>
      </c>
      <c r="L154" s="4">
        <f>SUM(Nurse[[#This Row],[RN Hours (excl. Admin, DON)]],Nurse[[#This Row],[RN Admin Hours]],Nurse[[#This Row],[RN DON Hours]])</f>
        <v>32.222173913043477</v>
      </c>
      <c r="M154" s="4">
        <v>21.309347826086956</v>
      </c>
      <c r="N154" s="4">
        <v>5.4345652173913042</v>
      </c>
      <c r="O154" s="4">
        <v>5.4782608695652177</v>
      </c>
      <c r="P154" s="4">
        <f>SUM(Nurse[[#This Row],[LPN Hours (excl. Admin)]],Nurse[[#This Row],[LPN Admin Hours]])</f>
        <v>43.262934782608689</v>
      </c>
      <c r="Q154" s="4">
        <v>43.262934782608689</v>
      </c>
      <c r="R154" s="4">
        <v>0</v>
      </c>
      <c r="S154" s="4">
        <f>SUM(Nurse[[#This Row],[CNA Hours]],Nurse[[#This Row],[NA TR Hours]],Nurse[[#This Row],[Med Aide/Tech Hours]])</f>
        <v>111.0441304347826</v>
      </c>
      <c r="T154" s="4">
        <v>83.742499999999978</v>
      </c>
      <c r="U154" s="4">
        <v>27.30163043478262</v>
      </c>
      <c r="V154" s="4">
        <v>0</v>
      </c>
      <c r="W1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35.568043478260861</v>
      </c>
      <c r="X154" s="4">
        <v>1.17</v>
      </c>
      <c r="Y154" s="4">
        <v>0</v>
      </c>
      <c r="Z154" s="4">
        <v>0</v>
      </c>
      <c r="AA154" s="4">
        <v>8.1521739130434784E-2</v>
      </c>
      <c r="AB154" s="4">
        <v>0</v>
      </c>
      <c r="AC154" s="4">
        <v>33.544782608695648</v>
      </c>
      <c r="AD154" s="4">
        <v>0.77173913043478259</v>
      </c>
      <c r="AE154" s="4">
        <v>0</v>
      </c>
      <c r="AF154" s="1">
        <v>505254</v>
      </c>
      <c r="AG154" s="1">
        <v>10</v>
      </c>
      <c r="AH154"/>
    </row>
    <row r="155" spans="1:34" x14ac:dyDescent="0.25">
      <c r="A155" t="s">
        <v>239</v>
      </c>
      <c r="B155" t="s">
        <v>116</v>
      </c>
      <c r="C155" t="s">
        <v>297</v>
      </c>
      <c r="D155" t="s">
        <v>257</v>
      </c>
      <c r="E155" s="4">
        <v>103.83695652173913</v>
      </c>
      <c r="F155" s="4">
        <f>Nurse[[#This Row],[Total Nurse Staff Hours]]/Nurse[[#This Row],[MDS Census]]</f>
        <v>4.1808489479744582</v>
      </c>
      <c r="G155" s="4">
        <f>Nurse[[#This Row],[Total Direct Care Staff Hours]]/Nurse[[#This Row],[MDS Census]]</f>
        <v>3.7298649638856904</v>
      </c>
      <c r="H155" s="4">
        <f>Nurse[[#This Row],[Total RN Hours (w/ Admin, DON)]]/Nurse[[#This Row],[MDS Census]]</f>
        <v>0.78388987752538486</v>
      </c>
      <c r="I155" s="4">
        <f>Nurse[[#This Row],[RN Hours (excl. Admin, DON)]]/Nurse[[#This Row],[MDS Census]]</f>
        <v>0.41646603161310586</v>
      </c>
      <c r="J155" s="4">
        <f>SUM(Nurse[[#This Row],[RN Hours (excl. Admin, DON)]],Nurse[[#This Row],[RN Admin Hours]],Nurse[[#This Row],[RN DON Hours]],Nurse[[#This Row],[LPN Hours (excl. Admin)]],Nurse[[#This Row],[LPN Admin Hours]],Nurse[[#This Row],[CNA Hours]],Nurse[[#This Row],[NA TR Hours]],Nurse[[#This Row],[Med Aide/Tech Hours]])</f>
        <v>434.12663043478261</v>
      </c>
      <c r="K155" s="4">
        <f>SUM(Nurse[[#This Row],[RN Hours (excl. Admin, DON)]],Nurse[[#This Row],[LPN Hours (excl. Admin)]],Nurse[[#This Row],[CNA Hours]],Nurse[[#This Row],[NA TR Hours]],Nurse[[#This Row],[Med Aide/Tech Hours]])</f>
        <v>387.29782608695649</v>
      </c>
      <c r="L155" s="4">
        <f>SUM(Nurse[[#This Row],[RN Hours (excl. Admin, DON)]],Nurse[[#This Row],[RN Admin Hours]],Nurse[[#This Row],[RN DON Hours]])</f>
        <v>81.396739130434796</v>
      </c>
      <c r="M155" s="4">
        <v>43.244565217391305</v>
      </c>
      <c r="N155" s="4">
        <v>32.228260869565219</v>
      </c>
      <c r="O155" s="4">
        <v>5.9239130434782608</v>
      </c>
      <c r="P155" s="4">
        <f>SUM(Nurse[[#This Row],[LPN Hours (excl. Admin)]],Nurse[[#This Row],[LPN Admin Hours]])</f>
        <v>82.334239130434781</v>
      </c>
      <c r="Q155" s="4">
        <v>73.657608695652172</v>
      </c>
      <c r="R155" s="4">
        <v>8.6766304347826093</v>
      </c>
      <c r="S155" s="4">
        <f>SUM(Nurse[[#This Row],[CNA Hours]],Nurse[[#This Row],[NA TR Hours]],Nurse[[#This Row],[Med Aide/Tech Hours]])</f>
        <v>270.39565217391305</v>
      </c>
      <c r="T155" s="4">
        <v>208.86576086956524</v>
      </c>
      <c r="U155" s="4">
        <v>36.836956521739133</v>
      </c>
      <c r="V155" s="4">
        <v>24.692934782608695</v>
      </c>
      <c r="W1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3.9989130434782614</v>
      </c>
      <c r="X155" s="4">
        <v>0</v>
      </c>
      <c r="Y155" s="4">
        <v>0</v>
      </c>
      <c r="Z155" s="4">
        <v>0</v>
      </c>
      <c r="AA155" s="4">
        <v>0</v>
      </c>
      <c r="AB155" s="4">
        <v>0</v>
      </c>
      <c r="AC155" s="4">
        <v>3.9989130434782614</v>
      </c>
      <c r="AD155" s="4">
        <v>0</v>
      </c>
      <c r="AE155" s="4">
        <v>0</v>
      </c>
      <c r="AF155" s="1">
        <v>505379</v>
      </c>
      <c r="AG155" s="1">
        <v>10</v>
      </c>
      <c r="AH155"/>
    </row>
    <row r="156" spans="1:34" x14ac:dyDescent="0.25">
      <c r="A156" t="s">
        <v>239</v>
      </c>
      <c r="B156" t="s">
        <v>136</v>
      </c>
      <c r="C156" t="s">
        <v>295</v>
      </c>
      <c r="D156" t="s">
        <v>254</v>
      </c>
      <c r="E156" s="4">
        <v>27.478260869565219</v>
      </c>
      <c r="F156" s="4">
        <f>Nurse[[#This Row],[Total Nurse Staff Hours]]/Nurse[[#This Row],[MDS Census]]</f>
        <v>4.370890031645569</v>
      </c>
      <c r="G156" s="4">
        <f>Nurse[[#This Row],[Total Direct Care Staff Hours]]/Nurse[[#This Row],[MDS Census]]</f>
        <v>4.1778520569620241</v>
      </c>
      <c r="H156" s="4">
        <f>Nurse[[#This Row],[Total RN Hours (w/ Admin, DON)]]/Nurse[[#This Row],[MDS Census]]</f>
        <v>1.3219382911392403</v>
      </c>
      <c r="I156" s="4">
        <f>Nurse[[#This Row],[RN Hours (excl. Admin, DON)]]/Nurse[[#This Row],[MDS Census]]</f>
        <v>1.1289003164556961</v>
      </c>
      <c r="J156" s="4">
        <f>SUM(Nurse[[#This Row],[RN Hours (excl. Admin, DON)]],Nurse[[#This Row],[RN Admin Hours]],Nurse[[#This Row],[RN DON Hours]],Nurse[[#This Row],[LPN Hours (excl. Admin)]],Nurse[[#This Row],[LPN Admin Hours]],Nurse[[#This Row],[CNA Hours]],Nurse[[#This Row],[NA TR Hours]],Nurse[[#This Row],[Med Aide/Tech Hours]])</f>
        <v>120.10445652173912</v>
      </c>
      <c r="K156" s="4">
        <f>SUM(Nurse[[#This Row],[RN Hours (excl. Admin, DON)]],Nurse[[#This Row],[LPN Hours (excl. Admin)]],Nurse[[#This Row],[CNA Hours]],Nurse[[#This Row],[NA TR Hours]],Nurse[[#This Row],[Med Aide/Tech Hours]])</f>
        <v>114.80010869565216</v>
      </c>
      <c r="L156" s="4">
        <f>SUM(Nurse[[#This Row],[RN Hours (excl. Admin, DON)]],Nurse[[#This Row],[RN Admin Hours]],Nurse[[#This Row],[RN DON Hours]])</f>
        <v>36.324565217391303</v>
      </c>
      <c r="M156" s="4">
        <v>31.020217391304346</v>
      </c>
      <c r="N156" s="4">
        <v>0</v>
      </c>
      <c r="O156" s="4">
        <v>5.3043478260869561</v>
      </c>
      <c r="P156" s="4">
        <f>SUM(Nurse[[#This Row],[LPN Hours (excl. Admin)]],Nurse[[#This Row],[LPN Admin Hours]])</f>
        <v>11.502717391304348</v>
      </c>
      <c r="Q156" s="4">
        <v>11.502717391304348</v>
      </c>
      <c r="R156" s="4">
        <v>0</v>
      </c>
      <c r="S156" s="4">
        <f>SUM(Nurse[[#This Row],[CNA Hours]],Nurse[[#This Row],[NA TR Hours]],Nurse[[#This Row],[Med Aide/Tech Hours]])</f>
        <v>72.27717391304347</v>
      </c>
      <c r="T156" s="4">
        <v>70.532608695652172</v>
      </c>
      <c r="U156" s="4">
        <v>1.7445652173913044</v>
      </c>
      <c r="V156" s="4">
        <v>0</v>
      </c>
      <c r="W1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8.6956521739130432E-2</v>
      </c>
      <c r="X156" s="4">
        <v>0</v>
      </c>
      <c r="Y156" s="4">
        <v>0</v>
      </c>
      <c r="Z156" s="4">
        <v>0</v>
      </c>
      <c r="AA156" s="4">
        <v>0</v>
      </c>
      <c r="AB156" s="4">
        <v>0</v>
      </c>
      <c r="AC156" s="4">
        <v>8.6956521739130432E-2</v>
      </c>
      <c r="AD156" s="4">
        <v>0</v>
      </c>
      <c r="AE156" s="4">
        <v>0</v>
      </c>
      <c r="AF156" s="1">
        <v>505417</v>
      </c>
      <c r="AG156" s="1">
        <v>10</v>
      </c>
      <c r="AH156"/>
    </row>
    <row r="157" spans="1:34" x14ac:dyDescent="0.25">
      <c r="A157" t="s">
        <v>239</v>
      </c>
      <c r="B157" t="s">
        <v>82</v>
      </c>
      <c r="C157" t="s">
        <v>295</v>
      </c>
      <c r="D157" t="s">
        <v>254</v>
      </c>
      <c r="E157" s="4">
        <v>84.206521739130437</v>
      </c>
      <c r="F157" s="4">
        <f>Nurse[[#This Row],[Total Nurse Staff Hours]]/Nurse[[#This Row],[MDS Census]]</f>
        <v>4.3091093326448942</v>
      </c>
      <c r="G157" s="4">
        <f>Nurse[[#This Row],[Total Direct Care Staff Hours]]/Nurse[[#This Row],[MDS Census]]</f>
        <v>3.9736994965793206</v>
      </c>
      <c r="H157" s="4">
        <f>Nurse[[#This Row],[Total RN Hours (w/ Admin, DON)]]/Nurse[[#This Row],[MDS Census]]</f>
        <v>0.80865754485607333</v>
      </c>
      <c r="I157" s="4">
        <f>Nurse[[#This Row],[RN Hours (excl. Admin, DON)]]/Nurse[[#This Row],[MDS Census]]</f>
        <v>0.74264231315347873</v>
      </c>
      <c r="J157" s="4">
        <f>SUM(Nurse[[#This Row],[RN Hours (excl. Admin, DON)]],Nurse[[#This Row],[RN Admin Hours]],Nurse[[#This Row],[RN DON Hours]],Nurse[[#This Row],[LPN Hours (excl. Admin)]],Nurse[[#This Row],[LPN Admin Hours]],Nurse[[#This Row],[CNA Hours]],Nurse[[#This Row],[NA TR Hours]],Nurse[[#This Row],[Med Aide/Tech Hours]])</f>
        <v>362.85510869565212</v>
      </c>
      <c r="K157" s="4">
        <f>SUM(Nurse[[#This Row],[RN Hours (excl. Admin, DON)]],Nurse[[#This Row],[LPN Hours (excl. Admin)]],Nurse[[#This Row],[CNA Hours]],Nurse[[#This Row],[NA TR Hours]],Nurse[[#This Row],[Med Aide/Tech Hours]])</f>
        <v>334.61141304347825</v>
      </c>
      <c r="L157" s="4">
        <f>SUM(Nurse[[#This Row],[RN Hours (excl. Admin, DON)]],Nurse[[#This Row],[RN Admin Hours]],Nurse[[#This Row],[RN DON Hours]])</f>
        <v>68.094239130434786</v>
      </c>
      <c r="M157" s="4">
        <v>62.535326086956523</v>
      </c>
      <c r="N157" s="4">
        <v>0.20380434782608695</v>
      </c>
      <c r="O157" s="4">
        <v>5.3551086956521745</v>
      </c>
      <c r="P157" s="4">
        <f>SUM(Nurse[[#This Row],[LPN Hours (excl. Admin)]],Nurse[[#This Row],[LPN Admin Hours]])</f>
        <v>82.578804347826093</v>
      </c>
      <c r="Q157" s="4">
        <v>59.894021739130437</v>
      </c>
      <c r="R157" s="4">
        <v>22.684782608695652</v>
      </c>
      <c r="S157" s="4">
        <f>SUM(Nurse[[#This Row],[CNA Hours]],Nurse[[#This Row],[NA TR Hours]],Nurse[[#This Row],[Med Aide/Tech Hours]])</f>
        <v>212.18206521739131</v>
      </c>
      <c r="T157" s="4">
        <v>184.03532608695653</v>
      </c>
      <c r="U157" s="4">
        <v>28.146739130434781</v>
      </c>
      <c r="V157" s="4">
        <v>0</v>
      </c>
      <c r="W1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7.2817391304347829</v>
      </c>
      <c r="X157" s="4">
        <v>1.9266304347826086</v>
      </c>
      <c r="Y157" s="4">
        <v>0</v>
      </c>
      <c r="Z157" s="4">
        <v>5.3551086956521745</v>
      </c>
      <c r="AA157" s="4">
        <v>0</v>
      </c>
      <c r="AB157" s="4">
        <v>0</v>
      </c>
      <c r="AC157" s="4">
        <v>0</v>
      </c>
      <c r="AD157" s="4">
        <v>0</v>
      </c>
      <c r="AE157" s="4">
        <v>0</v>
      </c>
      <c r="AF157" s="1">
        <v>505311</v>
      </c>
      <c r="AG157" s="1">
        <v>10</v>
      </c>
      <c r="AH157"/>
    </row>
    <row r="158" spans="1:34" x14ac:dyDescent="0.25">
      <c r="A158" t="s">
        <v>239</v>
      </c>
      <c r="B158" t="s">
        <v>28</v>
      </c>
      <c r="C158" t="s">
        <v>309</v>
      </c>
      <c r="D158" t="s">
        <v>262</v>
      </c>
      <c r="E158" s="4">
        <v>72.021739130434781</v>
      </c>
      <c r="F158" s="4">
        <f>Nurse[[#This Row],[Total Nurse Staff Hours]]/Nurse[[#This Row],[MDS Census]]</f>
        <v>3.4090612737699972</v>
      </c>
      <c r="G158" s="4">
        <f>Nurse[[#This Row],[Total Direct Care Staff Hours]]/Nurse[[#This Row],[MDS Census]]</f>
        <v>3.1473166314518566</v>
      </c>
      <c r="H158" s="4">
        <f>Nurse[[#This Row],[Total RN Hours (w/ Admin, DON)]]/Nurse[[#This Row],[MDS Census]]</f>
        <v>0.79371717476607284</v>
      </c>
      <c r="I158" s="4">
        <f>Nurse[[#This Row],[RN Hours (excl. Admin, DON)]]/Nurse[[#This Row],[MDS Census]]</f>
        <v>0.62674916993661323</v>
      </c>
      <c r="J158" s="4">
        <f>SUM(Nurse[[#This Row],[RN Hours (excl. Admin, DON)]],Nurse[[#This Row],[RN Admin Hours]],Nurse[[#This Row],[RN DON Hours]],Nurse[[#This Row],[LPN Hours (excl. Admin)]],Nurse[[#This Row],[LPN Admin Hours]],Nurse[[#This Row],[CNA Hours]],Nurse[[#This Row],[NA TR Hours]],Nurse[[#This Row],[Med Aide/Tech Hours]])</f>
        <v>245.52652173913046</v>
      </c>
      <c r="K158" s="4">
        <f>SUM(Nurse[[#This Row],[RN Hours (excl. Admin, DON)]],Nurse[[#This Row],[LPN Hours (excl. Admin)]],Nurse[[#This Row],[CNA Hours]],Nurse[[#This Row],[NA TR Hours]],Nurse[[#This Row],[Med Aide/Tech Hours]])</f>
        <v>226.67521739130436</v>
      </c>
      <c r="L158" s="4">
        <f>SUM(Nurse[[#This Row],[RN Hours (excl. Admin, DON)]],Nurse[[#This Row],[RN Admin Hours]],Nurse[[#This Row],[RN DON Hours]])</f>
        <v>57.164891304347812</v>
      </c>
      <c r="M158" s="4">
        <v>45.139565217391294</v>
      </c>
      <c r="N158" s="4">
        <v>12.022065217391301</v>
      </c>
      <c r="O158" s="4">
        <v>3.2608695652173911E-3</v>
      </c>
      <c r="P158" s="4">
        <f>SUM(Nurse[[#This Row],[LPN Hours (excl. Admin)]],Nurse[[#This Row],[LPN Admin Hours]])</f>
        <v>65.004347826086956</v>
      </c>
      <c r="Q158" s="4">
        <v>58.178369565217388</v>
      </c>
      <c r="R158" s="4">
        <v>6.8259782608695652</v>
      </c>
      <c r="S158" s="4">
        <f>SUM(Nurse[[#This Row],[CNA Hours]],Nurse[[#This Row],[NA TR Hours]],Nurse[[#This Row],[Med Aide/Tech Hours]])</f>
        <v>123.3572826086957</v>
      </c>
      <c r="T158" s="4">
        <v>88.141413043478295</v>
      </c>
      <c r="U158" s="4">
        <v>34.411413043478277</v>
      </c>
      <c r="V158" s="4">
        <v>0.80445652173913051</v>
      </c>
      <c r="W1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76.72173913043477</v>
      </c>
      <c r="X158" s="4">
        <v>2.2282608695652173</v>
      </c>
      <c r="Y158" s="4">
        <v>0.3880434782608696</v>
      </c>
      <c r="Z158" s="4">
        <v>3.2608695652173911E-3</v>
      </c>
      <c r="AA158" s="4">
        <v>0</v>
      </c>
      <c r="AB158" s="4">
        <v>0.38260869565217392</v>
      </c>
      <c r="AC158" s="4">
        <v>50.263260869565208</v>
      </c>
      <c r="AD158" s="4">
        <v>23.456304347826084</v>
      </c>
      <c r="AE158" s="4">
        <v>0</v>
      </c>
      <c r="AF158" s="1">
        <v>505128</v>
      </c>
      <c r="AG158" s="1">
        <v>10</v>
      </c>
      <c r="AH158"/>
    </row>
    <row r="159" spans="1:34" x14ac:dyDescent="0.25">
      <c r="A159" t="s">
        <v>239</v>
      </c>
      <c r="B159" t="s">
        <v>1</v>
      </c>
      <c r="C159" t="s">
        <v>283</v>
      </c>
      <c r="D159" t="s">
        <v>252</v>
      </c>
      <c r="E159" s="4">
        <v>32.239130434782609</v>
      </c>
      <c r="F159" s="4">
        <f>Nurse[[#This Row],[Total Nurse Staff Hours]]/Nurse[[#This Row],[MDS Census]]</f>
        <v>5.1077309507754549</v>
      </c>
      <c r="G159" s="4">
        <f>Nurse[[#This Row],[Total Direct Care Staff Hours]]/Nurse[[#This Row],[MDS Census]]</f>
        <v>4.5068442346594741</v>
      </c>
      <c r="H159" s="4">
        <f>Nurse[[#This Row],[Total RN Hours (w/ Admin, DON)]]/Nurse[[#This Row],[MDS Census]]</f>
        <v>1.5353978422117323</v>
      </c>
      <c r="I159" s="4">
        <f>Nurse[[#This Row],[RN Hours (excl. Admin, DON)]]/Nurse[[#This Row],[MDS Census]]</f>
        <v>0.9695751854349286</v>
      </c>
      <c r="J159" s="4">
        <f>SUM(Nurse[[#This Row],[RN Hours (excl. Admin, DON)]],Nurse[[#This Row],[RN Admin Hours]],Nurse[[#This Row],[RN DON Hours]],Nurse[[#This Row],[LPN Hours (excl. Admin)]],Nurse[[#This Row],[LPN Admin Hours]],Nurse[[#This Row],[CNA Hours]],Nurse[[#This Row],[NA TR Hours]],Nurse[[#This Row],[Med Aide/Tech Hours]])</f>
        <v>164.6688043478261</v>
      </c>
      <c r="K159" s="4">
        <f>SUM(Nurse[[#This Row],[RN Hours (excl. Admin, DON)]],Nurse[[#This Row],[LPN Hours (excl. Admin)]],Nurse[[#This Row],[CNA Hours]],Nurse[[#This Row],[NA TR Hours]],Nurse[[#This Row],[Med Aide/Tech Hours]])</f>
        <v>145.29673913043479</v>
      </c>
      <c r="L159" s="4">
        <f>SUM(Nurse[[#This Row],[RN Hours (excl. Admin, DON)]],Nurse[[#This Row],[RN Admin Hours]],Nurse[[#This Row],[RN DON Hours]])</f>
        <v>49.499891304347805</v>
      </c>
      <c r="M159" s="4">
        <v>31.258260869565198</v>
      </c>
      <c r="N159" s="4">
        <v>7.7198913043478248</v>
      </c>
      <c r="O159" s="4">
        <v>10.521739130434783</v>
      </c>
      <c r="P159" s="4">
        <f>SUM(Nurse[[#This Row],[LPN Hours (excl. Admin)]],Nurse[[#This Row],[LPN Admin Hours]])</f>
        <v>23.31967391304347</v>
      </c>
      <c r="Q159" s="4">
        <v>22.189239130434775</v>
      </c>
      <c r="R159" s="4">
        <v>1.1304347826086956</v>
      </c>
      <c r="S159" s="4">
        <f>SUM(Nurse[[#This Row],[CNA Hours]],Nurse[[#This Row],[NA TR Hours]],Nurse[[#This Row],[Med Aide/Tech Hours]])</f>
        <v>91.849239130434796</v>
      </c>
      <c r="T159" s="4">
        <v>91.849239130434796</v>
      </c>
      <c r="U159" s="4">
        <v>0</v>
      </c>
      <c r="V159" s="4">
        <v>0</v>
      </c>
      <c r="W1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21.024782608695652</v>
      </c>
      <c r="X159" s="4">
        <v>5.7391304347826084</v>
      </c>
      <c r="Y159" s="4">
        <v>0</v>
      </c>
      <c r="Z159" s="4">
        <v>0</v>
      </c>
      <c r="AA159" s="4">
        <v>1.441086956521739</v>
      </c>
      <c r="AB159" s="4">
        <v>0</v>
      </c>
      <c r="AC159" s="4">
        <v>13.844565217391303</v>
      </c>
      <c r="AD159" s="4">
        <v>0</v>
      </c>
      <c r="AE159" s="4">
        <v>0</v>
      </c>
      <c r="AF159" s="1">
        <v>505429</v>
      </c>
      <c r="AG159" s="1">
        <v>10</v>
      </c>
      <c r="AH159"/>
    </row>
    <row r="160" spans="1:34" x14ac:dyDescent="0.25">
      <c r="A160" t="s">
        <v>239</v>
      </c>
      <c r="B160" t="s">
        <v>170</v>
      </c>
      <c r="C160" t="s">
        <v>276</v>
      </c>
      <c r="D160" t="s">
        <v>250</v>
      </c>
      <c r="E160" s="4">
        <v>41.413043478260867</v>
      </c>
      <c r="F160" s="4">
        <f>Nurse[[#This Row],[Total Nurse Staff Hours]]/Nurse[[#This Row],[MDS Census]]</f>
        <v>3.8861653543307089</v>
      </c>
      <c r="G160" s="4">
        <f>Nurse[[#This Row],[Total Direct Care Staff Hours]]/Nurse[[#This Row],[MDS Census]]</f>
        <v>3.3894461942257221</v>
      </c>
      <c r="H160" s="4">
        <f>Nurse[[#This Row],[Total RN Hours (w/ Admin, DON)]]/Nurse[[#This Row],[MDS Census]]</f>
        <v>0.83202099737532798</v>
      </c>
      <c r="I160" s="4">
        <f>Nurse[[#This Row],[RN Hours (excl. Admin, DON)]]/Nurse[[#This Row],[MDS Census]]</f>
        <v>0.33530183727034119</v>
      </c>
      <c r="J160" s="4">
        <f>SUM(Nurse[[#This Row],[RN Hours (excl. Admin, DON)]],Nurse[[#This Row],[RN Admin Hours]],Nurse[[#This Row],[RN DON Hours]],Nurse[[#This Row],[LPN Hours (excl. Admin)]],Nurse[[#This Row],[LPN Admin Hours]],Nurse[[#This Row],[CNA Hours]],Nurse[[#This Row],[NA TR Hours]],Nurse[[#This Row],[Med Aide/Tech Hours]])</f>
        <v>160.93793478260869</v>
      </c>
      <c r="K160" s="4">
        <f>SUM(Nurse[[#This Row],[RN Hours (excl. Admin, DON)]],Nurse[[#This Row],[LPN Hours (excl. Admin)]],Nurse[[#This Row],[CNA Hours]],Nurse[[#This Row],[NA TR Hours]],Nurse[[#This Row],[Med Aide/Tech Hours]])</f>
        <v>140.36728260869566</v>
      </c>
      <c r="L160" s="4">
        <f>SUM(Nurse[[#This Row],[RN Hours (excl. Admin, DON)]],Nurse[[#This Row],[RN Admin Hours]],Nurse[[#This Row],[RN DON Hours]])</f>
        <v>34.45652173913043</v>
      </c>
      <c r="M160" s="4">
        <v>13.885869565217391</v>
      </c>
      <c r="N160" s="4">
        <v>14.918478260869565</v>
      </c>
      <c r="O160" s="4">
        <v>5.6521739130434785</v>
      </c>
      <c r="P160" s="4">
        <f>SUM(Nurse[[#This Row],[LPN Hours (excl. Admin)]],Nurse[[#This Row],[LPN Admin Hours]])</f>
        <v>36.285326086956523</v>
      </c>
      <c r="Q160" s="4">
        <v>36.285326086956523</v>
      </c>
      <c r="R160" s="4">
        <v>0</v>
      </c>
      <c r="S160" s="4">
        <f>SUM(Nurse[[#This Row],[CNA Hours]],Nurse[[#This Row],[NA TR Hours]],Nurse[[#This Row],[Med Aide/Tech Hours]])</f>
        <v>90.196086956521754</v>
      </c>
      <c r="T160" s="4">
        <v>70.247717391304363</v>
      </c>
      <c r="U160" s="4">
        <v>19.861413043478262</v>
      </c>
      <c r="V160" s="4">
        <v>8.6956521739130432E-2</v>
      </c>
      <c r="W1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16.081956521739123</v>
      </c>
      <c r="X160" s="4">
        <v>0</v>
      </c>
      <c r="Y160" s="4">
        <v>0</v>
      </c>
      <c r="Z160" s="4">
        <v>0</v>
      </c>
      <c r="AA160" s="4">
        <v>0</v>
      </c>
      <c r="AB160" s="4">
        <v>0</v>
      </c>
      <c r="AC160" s="4">
        <v>14.21239130434782</v>
      </c>
      <c r="AD160" s="4">
        <v>1.7826086956521738</v>
      </c>
      <c r="AE160" s="4">
        <v>8.6956521739130432E-2</v>
      </c>
      <c r="AF160" s="1">
        <v>505507</v>
      </c>
      <c r="AG160" s="1">
        <v>10</v>
      </c>
      <c r="AH160"/>
    </row>
    <row r="161" spans="1:34" x14ac:dyDescent="0.25">
      <c r="A161" t="s">
        <v>239</v>
      </c>
      <c r="B161" t="s">
        <v>61</v>
      </c>
      <c r="C161" t="s">
        <v>295</v>
      </c>
      <c r="D161" t="s">
        <v>254</v>
      </c>
      <c r="E161" s="4">
        <v>79.891304347826093</v>
      </c>
      <c r="F161" s="4">
        <f>Nurse[[#This Row],[Total Nurse Staff Hours]]/Nurse[[#This Row],[MDS Census]]</f>
        <v>3.9977428571428568</v>
      </c>
      <c r="G161" s="4">
        <f>Nurse[[#This Row],[Total Direct Care Staff Hours]]/Nurse[[#This Row],[MDS Census]]</f>
        <v>3.8393523809523806</v>
      </c>
      <c r="H161" s="4">
        <f>Nurse[[#This Row],[Total RN Hours (w/ Admin, DON)]]/Nurse[[#This Row],[MDS Census]]</f>
        <v>0.50229795918367337</v>
      </c>
      <c r="I161" s="4">
        <f>Nurse[[#This Row],[RN Hours (excl. Admin, DON)]]/Nurse[[#This Row],[MDS Census]]</f>
        <v>0.42255918367346923</v>
      </c>
      <c r="J161" s="4">
        <f>SUM(Nurse[[#This Row],[RN Hours (excl. Admin, DON)]],Nurse[[#This Row],[RN Admin Hours]],Nurse[[#This Row],[RN DON Hours]],Nurse[[#This Row],[LPN Hours (excl. Admin)]],Nurse[[#This Row],[LPN Admin Hours]],Nurse[[#This Row],[CNA Hours]],Nurse[[#This Row],[NA TR Hours]],Nurse[[#This Row],[Med Aide/Tech Hours]])</f>
        <v>319.38489130434783</v>
      </c>
      <c r="K161" s="4">
        <f>SUM(Nurse[[#This Row],[RN Hours (excl. Admin, DON)]],Nurse[[#This Row],[LPN Hours (excl. Admin)]],Nurse[[#This Row],[CNA Hours]],Nurse[[#This Row],[NA TR Hours]],Nurse[[#This Row],[Med Aide/Tech Hours]])</f>
        <v>306.7308695652174</v>
      </c>
      <c r="L161" s="4">
        <f>SUM(Nurse[[#This Row],[RN Hours (excl. Admin, DON)]],Nurse[[#This Row],[RN Admin Hours]],Nurse[[#This Row],[RN DON Hours]])</f>
        <v>40.129239130434776</v>
      </c>
      <c r="M161" s="4">
        <v>33.758804347826079</v>
      </c>
      <c r="N161" s="4">
        <v>0.10956521739130434</v>
      </c>
      <c r="O161" s="4">
        <v>6.2608695652173916</v>
      </c>
      <c r="P161" s="4">
        <f>SUM(Nurse[[#This Row],[LPN Hours (excl. Admin)]],Nurse[[#This Row],[LPN Admin Hours]])</f>
        <v>94.945434782608714</v>
      </c>
      <c r="Q161" s="4">
        <v>88.661847826086969</v>
      </c>
      <c r="R161" s="4">
        <v>6.2835869565217379</v>
      </c>
      <c r="S161" s="4">
        <f>SUM(Nurse[[#This Row],[CNA Hours]],Nurse[[#This Row],[NA TR Hours]],Nurse[[#This Row],[Med Aide/Tech Hours]])</f>
        <v>184.31021739130432</v>
      </c>
      <c r="T161" s="4">
        <v>178.5703260869565</v>
      </c>
      <c r="U161" s="4">
        <v>5.739891304347827</v>
      </c>
      <c r="V161" s="4">
        <v>0</v>
      </c>
      <c r="W1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1" s="4">
        <v>0</v>
      </c>
      <c r="Y161" s="4">
        <v>0</v>
      </c>
      <c r="Z161" s="4">
        <v>0</v>
      </c>
      <c r="AA161" s="4">
        <v>0</v>
      </c>
      <c r="AB161" s="4">
        <v>0</v>
      </c>
      <c r="AC161" s="4">
        <v>0</v>
      </c>
      <c r="AD161" s="4">
        <v>0</v>
      </c>
      <c r="AE161" s="4">
        <v>0</v>
      </c>
      <c r="AF161" s="1">
        <v>505262</v>
      </c>
      <c r="AG161" s="1">
        <v>10</v>
      </c>
      <c r="AH161"/>
    </row>
    <row r="162" spans="1:34" x14ac:dyDescent="0.25">
      <c r="A162" t="s">
        <v>239</v>
      </c>
      <c r="B162" t="s">
        <v>23</v>
      </c>
      <c r="C162" t="s">
        <v>303</v>
      </c>
      <c r="D162" t="s">
        <v>260</v>
      </c>
      <c r="E162" s="4">
        <v>30.347826086956523</v>
      </c>
      <c r="F162" s="4">
        <f>Nurse[[#This Row],[Total Nurse Staff Hours]]/Nurse[[#This Row],[MDS Census]]</f>
        <v>4.4023603151862458</v>
      </c>
      <c r="G162" s="4">
        <f>Nurse[[#This Row],[Total Direct Care Staff Hours]]/Nurse[[#This Row],[MDS Census]]</f>
        <v>3.9820522922636097</v>
      </c>
      <c r="H162" s="4">
        <f>Nurse[[#This Row],[Total RN Hours (w/ Admin, DON)]]/Nurse[[#This Row],[MDS Census]]</f>
        <v>1.1397743553008597</v>
      </c>
      <c r="I162" s="4">
        <f>Nurse[[#This Row],[RN Hours (excl. Admin, DON)]]/Nurse[[#This Row],[MDS Census]]</f>
        <v>0.8724928366762178</v>
      </c>
      <c r="J162" s="4">
        <f>SUM(Nurse[[#This Row],[RN Hours (excl. Admin, DON)]],Nurse[[#This Row],[RN Admin Hours]],Nurse[[#This Row],[RN DON Hours]],Nurse[[#This Row],[LPN Hours (excl. Admin)]],Nurse[[#This Row],[LPN Admin Hours]],Nurse[[#This Row],[CNA Hours]],Nurse[[#This Row],[NA TR Hours]],Nurse[[#This Row],[Med Aide/Tech Hours]])</f>
        <v>133.6020652173913</v>
      </c>
      <c r="K162" s="4">
        <f>SUM(Nurse[[#This Row],[RN Hours (excl. Admin, DON)]],Nurse[[#This Row],[LPN Hours (excl. Admin)]],Nurse[[#This Row],[CNA Hours]],Nurse[[#This Row],[NA TR Hours]],Nurse[[#This Row],[Med Aide/Tech Hours]])</f>
        <v>120.8466304347826</v>
      </c>
      <c r="L162" s="4">
        <f>SUM(Nurse[[#This Row],[RN Hours (excl. Admin, DON)]],Nurse[[#This Row],[RN Admin Hours]],Nurse[[#This Row],[RN DON Hours]])</f>
        <v>34.589673913043484</v>
      </c>
      <c r="M162" s="4">
        <v>26.478260869565219</v>
      </c>
      <c r="N162" s="4">
        <v>2.7989130434782608</v>
      </c>
      <c r="O162" s="4">
        <v>5.3125</v>
      </c>
      <c r="P162" s="4">
        <f>SUM(Nurse[[#This Row],[LPN Hours (excl. Admin)]],Nurse[[#This Row],[LPN Admin Hours]])</f>
        <v>23.135869565217391</v>
      </c>
      <c r="Q162" s="4">
        <v>18.491847826086957</v>
      </c>
      <c r="R162" s="4">
        <v>4.6440217391304346</v>
      </c>
      <c r="S162" s="4">
        <f>SUM(Nurse[[#This Row],[CNA Hours]],Nurse[[#This Row],[NA TR Hours]],Nurse[[#This Row],[Med Aide/Tech Hours]])</f>
        <v>75.876521739130425</v>
      </c>
      <c r="T162" s="4">
        <v>75.876521739130425</v>
      </c>
      <c r="U162" s="4">
        <v>0</v>
      </c>
      <c r="V162" s="4">
        <v>0</v>
      </c>
      <c r="W1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5.0748913043478252</v>
      </c>
      <c r="X162" s="4">
        <v>0</v>
      </c>
      <c r="Y162" s="4">
        <v>0</v>
      </c>
      <c r="Z162" s="4">
        <v>0</v>
      </c>
      <c r="AA162" s="4">
        <v>0</v>
      </c>
      <c r="AB162" s="4">
        <v>0</v>
      </c>
      <c r="AC162" s="4">
        <v>5.0748913043478252</v>
      </c>
      <c r="AD162" s="4">
        <v>0</v>
      </c>
      <c r="AE162" s="4">
        <v>0</v>
      </c>
      <c r="AF162" s="1">
        <v>505098</v>
      </c>
      <c r="AG162" s="1">
        <v>10</v>
      </c>
      <c r="AH162"/>
    </row>
    <row r="163" spans="1:34" x14ac:dyDescent="0.25">
      <c r="A163" t="s">
        <v>239</v>
      </c>
      <c r="B163" t="s">
        <v>96</v>
      </c>
      <c r="C163" t="s">
        <v>337</v>
      </c>
      <c r="D163" t="s">
        <v>266</v>
      </c>
      <c r="E163" s="4">
        <v>60.326086956521742</v>
      </c>
      <c r="F163" s="4">
        <f>Nurse[[#This Row],[Total Nurse Staff Hours]]/Nurse[[#This Row],[MDS Census]]</f>
        <v>3.66327027027027</v>
      </c>
      <c r="G163" s="4">
        <f>Nurse[[#This Row],[Total Direct Care Staff Hours]]/Nurse[[#This Row],[MDS Census]]</f>
        <v>3.2248918918918918</v>
      </c>
      <c r="H163" s="4">
        <f>Nurse[[#This Row],[Total RN Hours (w/ Admin, DON)]]/Nurse[[#This Row],[MDS Census]]</f>
        <v>0.65146846846846829</v>
      </c>
      <c r="I163" s="4">
        <f>Nurse[[#This Row],[RN Hours (excl. Admin, DON)]]/Nurse[[#This Row],[MDS Census]]</f>
        <v>0.39957657657657653</v>
      </c>
      <c r="J163" s="4">
        <f>SUM(Nurse[[#This Row],[RN Hours (excl. Admin, DON)]],Nurse[[#This Row],[RN Admin Hours]],Nurse[[#This Row],[RN DON Hours]],Nurse[[#This Row],[LPN Hours (excl. Admin)]],Nurse[[#This Row],[LPN Admin Hours]],Nurse[[#This Row],[CNA Hours]],Nurse[[#This Row],[NA TR Hours]],Nurse[[#This Row],[Med Aide/Tech Hours]])</f>
        <v>220.99076086956521</v>
      </c>
      <c r="K163" s="4">
        <f>SUM(Nurse[[#This Row],[RN Hours (excl. Admin, DON)]],Nurse[[#This Row],[LPN Hours (excl. Admin)]],Nurse[[#This Row],[CNA Hours]],Nurse[[#This Row],[NA TR Hours]],Nurse[[#This Row],[Med Aide/Tech Hours]])</f>
        <v>194.54510869565217</v>
      </c>
      <c r="L163" s="4">
        <f>SUM(Nurse[[#This Row],[RN Hours (excl. Admin, DON)]],Nurse[[#This Row],[RN Admin Hours]],Nurse[[#This Row],[RN DON Hours]])</f>
        <v>39.300543478260863</v>
      </c>
      <c r="M163" s="4">
        <v>24.104891304347824</v>
      </c>
      <c r="N163" s="4">
        <v>10.152173913043478</v>
      </c>
      <c r="O163" s="4">
        <v>5.0434782608695654</v>
      </c>
      <c r="P163" s="4">
        <f>SUM(Nurse[[#This Row],[LPN Hours (excl. Admin)]],Nurse[[#This Row],[LPN Admin Hours]])</f>
        <v>53.046195652173914</v>
      </c>
      <c r="Q163" s="4">
        <v>41.796195652173914</v>
      </c>
      <c r="R163" s="4">
        <v>11.25</v>
      </c>
      <c r="S163" s="4">
        <f>SUM(Nurse[[#This Row],[CNA Hours]],Nurse[[#This Row],[NA TR Hours]],Nurse[[#This Row],[Med Aide/Tech Hours]])</f>
        <v>128.64402173913044</v>
      </c>
      <c r="T163" s="4">
        <v>104</v>
      </c>
      <c r="U163" s="4">
        <v>24.644021739130434</v>
      </c>
      <c r="V163" s="4">
        <v>0</v>
      </c>
      <c r="W1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5.2135869565217385</v>
      </c>
      <c r="X163" s="4">
        <v>0.19456521739130433</v>
      </c>
      <c r="Y163" s="4">
        <v>0</v>
      </c>
      <c r="Z163" s="4">
        <v>0</v>
      </c>
      <c r="AA163" s="4">
        <v>0</v>
      </c>
      <c r="AB163" s="4">
        <v>0</v>
      </c>
      <c r="AC163" s="4">
        <v>5.0190217391304346</v>
      </c>
      <c r="AD163" s="4">
        <v>0</v>
      </c>
      <c r="AE163" s="4">
        <v>0</v>
      </c>
      <c r="AF163" s="1">
        <v>505338</v>
      </c>
      <c r="AG163" s="1">
        <v>10</v>
      </c>
      <c r="AH163"/>
    </row>
    <row r="164" spans="1:34" x14ac:dyDescent="0.25">
      <c r="A164" t="s">
        <v>239</v>
      </c>
      <c r="B164" t="s">
        <v>43</v>
      </c>
      <c r="C164" t="s">
        <v>317</v>
      </c>
      <c r="D164" t="s">
        <v>264</v>
      </c>
      <c r="E164" s="4">
        <v>30.826086956521738</v>
      </c>
      <c r="F164" s="4">
        <f>Nurse[[#This Row],[Total Nurse Staff Hours]]/Nurse[[#This Row],[MDS Census]]</f>
        <v>4.3895451339915379</v>
      </c>
      <c r="G164" s="4">
        <f>Nurse[[#This Row],[Total Direct Care Staff Hours]]/Nurse[[#This Row],[MDS Census]]</f>
        <v>4.1049894217207337</v>
      </c>
      <c r="H164" s="4">
        <f>Nurse[[#This Row],[Total RN Hours (w/ Admin, DON)]]/Nurse[[#This Row],[MDS Census]]</f>
        <v>1.0200105782792666</v>
      </c>
      <c r="I164" s="4">
        <f>Nurse[[#This Row],[RN Hours (excl. Admin, DON)]]/Nurse[[#This Row],[MDS Census]]</f>
        <v>0.83947461212976027</v>
      </c>
      <c r="J164" s="4">
        <f>SUM(Nurse[[#This Row],[RN Hours (excl. Admin, DON)]],Nurse[[#This Row],[RN Admin Hours]],Nurse[[#This Row],[RN DON Hours]],Nurse[[#This Row],[LPN Hours (excl. Admin)]],Nurse[[#This Row],[LPN Admin Hours]],Nurse[[#This Row],[CNA Hours]],Nurse[[#This Row],[NA TR Hours]],Nurse[[#This Row],[Med Aide/Tech Hours]])</f>
        <v>135.3125</v>
      </c>
      <c r="K164" s="4">
        <f>SUM(Nurse[[#This Row],[RN Hours (excl. Admin, DON)]],Nurse[[#This Row],[LPN Hours (excl. Admin)]],Nurse[[#This Row],[CNA Hours]],Nurse[[#This Row],[NA TR Hours]],Nurse[[#This Row],[Med Aide/Tech Hours]])</f>
        <v>126.54076086956522</v>
      </c>
      <c r="L164" s="4">
        <f>SUM(Nurse[[#This Row],[RN Hours (excl. Admin, DON)]],Nurse[[#This Row],[RN Admin Hours]],Nurse[[#This Row],[RN DON Hours]])</f>
        <v>31.442934782608695</v>
      </c>
      <c r="M164" s="4">
        <v>25.877717391304348</v>
      </c>
      <c r="N164" s="4">
        <v>0</v>
      </c>
      <c r="O164" s="4">
        <v>5.5652173913043477</v>
      </c>
      <c r="P164" s="4">
        <f>SUM(Nurse[[#This Row],[LPN Hours (excl. Admin)]],Nurse[[#This Row],[LPN Admin Hours]])</f>
        <v>26.396739130434781</v>
      </c>
      <c r="Q164" s="4">
        <v>23.190217391304348</v>
      </c>
      <c r="R164" s="4">
        <v>3.2065217391304346</v>
      </c>
      <c r="S164" s="4">
        <f>SUM(Nurse[[#This Row],[CNA Hours]],Nurse[[#This Row],[NA TR Hours]],Nurse[[#This Row],[Med Aide/Tech Hours]])</f>
        <v>77.472826086956516</v>
      </c>
      <c r="T164" s="4">
        <v>77.114130434782609</v>
      </c>
      <c r="U164" s="4">
        <v>0</v>
      </c>
      <c r="V164" s="4">
        <v>0.35869565217391303</v>
      </c>
      <c r="W1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4" s="4">
        <v>0</v>
      </c>
      <c r="Y164" s="4">
        <v>0</v>
      </c>
      <c r="Z164" s="4">
        <v>0</v>
      </c>
      <c r="AA164" s="4">
        <v>0</v>
      </c>
      <c r="AB164" s="4">
        <v>0</v>
      </c>
      <c r="AC164" s="4">
        <v>0</v>
      </c>
      <c r="AD164" s="4">
        <v>0</v>
      </c>
      <c r="AE164" s="4">
        <v>0</v>
      </c>
      <c r="AF164" s="1">
        <v>505216</v>
      </c>
      <c r="AG164" s="1">
        <v>10</v>
      </c>
      <c r="AH164"/>
    </row>
    <row r="165" spans="1:34" x14ac:dyDescent="0.25">
      <c r="A165" t="s">
        <v>239</v>
      </c>
      <c r="B165" t="s">
        <v>171</v>
      </c>
      <c r="C165" t="s">
        <v>297</v>
      </c>
      <c r="D165" t="s">
        <v>257</v>
      </c>
      <c r="E165" s="4">
        <v>64.021739130434781</v>
      </c>
      <c r="F165" s="4">
        <f>Nurse[[#This Row],[Total Nurse Staff Hours]]/Nurse[[#This Row],[MDS Census]]</f>
        <v>4.2766044142614597</v>
      </c>
      <c r="G165" s="4">
        <f>Nurse[[#This Row],[Total Direct Care Staff Hours]]/Nurse[[#This Row],[MDS Census]]</f>
        <v>3.7823599320882857</v>
      </c>
      <c r="H165" s="4">
        <f>Nurse[[#This Row],[Total RN Hours (w/ Admin, DON)]]/Nurse[[#This Row],[MDS Census]]</f>
        <v>1.3965704584040748</v>
      </c>
      <c r="I165" s="4">
        <f>Nurse[[#This Row],[RN Hours (excl. Admin, DON)]]/Nurse[[#This Row],[MDS Census]]</f>
        <v>0.90232597623089994</v>
      </c>
      <c r="J165" s="4">
        <f>SUM(Nurse[[#This Row],[RN Hours (excl. Admin, DON)]],Nurse[[#This Row],[RN Admin Hours]],Nurse[[#This Row],[RN DON Hours]],Nurse[[#This Row],[LPN Hours (excl. Admin)]],Nurse[[#This Row],[LPN Admin Hours]],Nurse[[#This Row],[CNA Hours]],Nurse[[#This Row],[NA TR Hours]],Nurse[[#This Row],[Med Aide/Tech Hours]])</f>
        <v>273.79565217391303</v>
      </c>
      <c r="K165" s="4">
        <f>SUM(Nurse[[#This Row],[RN Hours (excl. Admin, DON)]],Nurse[[#This Row],[LPN Hours (excl. Admin)]],Nurse[[#This Row],[CNA Hours]],Nurse[[#This Row],[NA TR Hours]],Nurse[[#This Row],[Med Aide/Tech Hours]])</f>
        <v>242.15326086956523</v>
      </c>
      <c r="L165" s="4">
        <f>SUM(Nurse[[#This Row],[RN Hours (excl. Admin, DON)]],Nurse[[#This Row],[RN Admin Hours]],Nurse[[#This Row],[RN DON Hours]])</f>
        <v>89.410869565217396</v>
      </c>
      <c r="M165" s="4">
        <v>57.768478260869571</v>
      </c>
      <c r="N165" s="4">
        <v>31.642391304347829</v>
      </c>
      <c r="O165" s="4">
        <v>0</v>
      </c>
      <c r="P165" s="4">
        <f>SUM(Nurse[[#This Row],[LPN Hours (excl. Admin)]],Nurse[[#This Row],[LPN Admin Hours]])</f>
        <v>10.606521739130434</v>
      </c>
      <c r="Q165" s="4">
        <v>10.606521739130434</v>
      </c>
      <c r="R165" s="4">
        <v>0</v>
      </c>
      <c r="S165" s="4">
        <f>SUM(Nurse[[#This Row],[CNA Hours]],Nurse[[#This Row],[NA TR Hours]],Nurse[[#This Row],[Med Aide/Tech Hours]])</f>
        <v>173.77826086956523</v>
      </c>
      <c r="T165" s="4">
        <v>173.77826086956523</v>
      </c>
      <c r="U165" s="4">
        <v>0</v>
      </c>
      <c r="V165" s="4">
        <v>0</v>
      </c>
      <c r="W1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5" s="4">
        <v>0</v>
      </c>
      <c r="Y165" s="4">
        <v>0</v>
      </c>
      <c r="Z165" s="4">
        <v>0</v>
      </c>
      <c r="AA165" s="4">
        <v>0</v>
      </c>
      <c r="AB165" s="4">
        <v>0</v>
      </c>
      <c r="AC165" s="4">
        <v>0</v>
      </c>
      <c r="AD165" s="4">
        <v>0</v>
      </c>
      <c r="AE165" s="4">
        <v>0</v>
      </c>
      <c r="AF165" s="1">
        <v>505509</v>
      </c>
      <c r="AG165" s="1">
        <v>10</v>
      </c>
      <c r="AH165"/>
    </row>
    <row r="166" spans="1:34" x14ac:dyDescent="0.25">
      <c r="A166" t="s">
        <v>239</v>
      </c>
      <c r="B166" t="s">
        <v>112</v>
      </c>
      <c r="C166" t="s">
        <v>282</v>
      </c>
      <c r="D166" t="s">
        <v>254</v>
      </c>
      <c r="E166" s="4">
        <v>23.815217391304348</v>
      </c>
      <c r="F166" s="4">
        <f>Nurse[[#This Row],[Total Nurse Staff Hours]]/Nurse[[#This Row],[MDS Census]]</f>
        <v>7.2412186216339594</v>
      </c>
      <c r="G166" s="4">
        <f>Nurse[[#This Row],[Total Direct Care Staff Hours]]/Nurse[[#This Row],[MDS Census]]</f>
        <v>6.9153400273847572</v>
      </c>
      <c r="H166" s="4">
        <f>Nurse[[#This Row],[Total RN Hours (w/ Admin, DON)]]/Nurse[[#This Row],[MDS Census]]</f>
        <v>2.0283751711547233</v>
      </c>
      <c r="I166" s="4">
        <f>Nurse[[#This Row],[RN Hours (excl. Admin, DON)]]/Nurse[[#This Row],[MDS Census]]</f>
        <v>1.7024965769055223</v>
      </c>
      <c r="J166" s="4">
        <f>SUM(Nurse[[#This Row],[RN Hours (excl. Admin, DON)]],Nurse[[#This Row],[RN Admin Hours]],Nurse[[#This Row],[RN DON Hours]],Nurse[[#This Row],[LPN Hours (excl. Admin)]],Nurse[[#This Row],[LPN Admin Hours]],Nurse[[#This Row],[CNA Hours]],Nurse[[#This Row],[NA TR Hours]],Nurse[[#This Row],[Med Aide/Tech Hours]])</f>
        <v>172.45119565217396</v>
      </c>
      <c r="K166" s="4">
        <f>SUM(Nurse[[#This Row],[RN Hours (excl. Admin, DON)]],Nurse[[#This Row],[LPN Hours (excl. Admin)]],Nurse[[#This Row],[CNA Hours]],Nurse[[#This Row],[NA TR Hours]],Nurse[[#This Row],[Med Aide/Tech Hours]])</f>
        <v>164.69032608695656</v>
      </c>
      <c r="L166" s="4">
        <f>SUM(Nurse[[#This Row],[RN Hours (excl. Admin, DON)]],Nurse[[#This Row],[RN Admin Hours]],Nurse[[#This Row],[RN DON Hours]])</f>
        <v>48.306195652173905</v>
      </c>
      <c r="M166" s="4">
        <v>40.545326086956514</v>
      </c>
      <c r="N166" s="4">
        <v>5.2173913043478262</v>
      </c>
      <c r="O166" s="4">
        <v>2.5434782608695654</v>
      </c>
      <c r="P166" s="4">
        <f>SUM(Nurse[[#This Row],[LPN Hours (excl. Admin)]],Nurse[[#This Row],[LPN Admin Hours]])</f>
        <v>36.541956521739145</v>
      </c>
      <c r="Q166" s="4">
        <v>36.541956521739145</v>
      </c>
      <c r="R166" s="4">
        <v>0</v>
      </c>
      <c r="S166" s="4">
        <f>SUM(Nurse[[#This Row],[CNA Hours]],Nurse[[#This Row],[NA TR Hours]],Nurse[[#This Row],[Med Aide/Tech Hours]])</f>
        <v>87.603043478260901</v>
      </c>
      <c r="T166" s="4">
        <v>87.603043478260901</v>
      </c>
      <c r="U166" s="4">
        <v>0</v>
      </c>
      <c r="V166" s="4">
        <v>0</v>
      </c>
      <c r="W1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23.836630434782613</v>
      </c>
      <c r="X166" s="4">
        <v>14.088043478260873</v>
      </c>
      <c r="Y166" s="4">
        <v>0</v>
      </c>
      <c r="Z166" s="4">
        <v>0</v>
      </c>
      <c r="AA166" s="4">
        <v>7.1917391304347813</v>
      </c>
      <c r="AB166" s="4">
        <v>0</v>
      </c>
      <c r="AC166" s="4">
        <v>2.5568478260869569</v>
      </c>
      <c r="AD166" s="4">
        <v>0</v>
      </c>
      <c r="AE166" s="4">
        <v>0</v>
      </c>
      <c r="AF166" s="1">
        <v>505371</v>
      </c>
      <c r="AG166" s="1">
        <v>10</v>
      </c>
      <c r="AH166"/>
    </row>
    <row r="167" spans="1:34" x14ac:dyDescent="0.25">
      <c r="A167" t="s">
        <v>239</v>
      </c>
      <c r="B167" t="s">
        <v>76</v>
      </c>
      <c r="C167" t="s">
        <v>303</v>
      </c>
      <c r="D167" t="s">
        <v>260</v>
      </c>
      <c r="E167" s="4">
        <v>61.608695652173914</v>
      </c>
      <c r="F167" s="4">
        <f>Nurse[[#This Row],[Total Nurse Staff Hours]]/Nurse[[#This Row],[MDS Census]]</f>
        <v>4.4850035285815109</v>
      </c>
      <c r="G167" s="4">
        <f>Nurse[[#This Row],[Total Direct Care Staff Hours]]/Nurse[[#This Row],[MDS Census]]</f>
        <v>4.1642113620324634</v>
      </c>
      <c r="H167" s="4">
        <f>Nurse[[#This Row],[Total RN Hours (w/ Admin, DON)]]/Nurse[[#This Row],[MDS Census]]</f>
        <v>1.3014731827805224</v>
      </c>
      <c r="I167" s="4">
        <f>Nurse[[#This Row],[RN Hours (excl. Admin, DON)]]/Nurse[[#This Row],[MDS Census]]</f>
        <v>0.98068101623147486</v>
      </c>
      <c r="J167" s="4">
        <f>SUM(Nurse[[#This Row],[RN Hours (excl. Admin, DON)]],Nurse[[#This Row],[RN Admin Hours]],Nurse[[#This Row],[RN DON Hours]],Nurse[[#This Row],[LPN Hours (excl. Admin)]],Nurse[[#This Row],[LPN Admin Hours]],Nurse[[#This Row],[CNA Hours]],Nurse[[#This Row],[NA TR Hours]],Nurse[[#This Row],[Med Aide/Tech Hours]])</f>
        <v>276.31521739130437</v>
      </c>
      <c r="K167" s="4">
        <f>SUM(Nurse[[#This Row],[RN Hours (excl. Admin, DON)]],Nurse[[#This Row],[LPN Hours (excl. Admin)]],Nurse[[#This Row],[CNA Hours]],Nurse[[#This Row],[NA TR Hours]],Nurse[[#This Row],[Med Aide/Tech Hours]])</f>
        <v>256.55163043478262</v>
      </c>
      <c r="L167" s="4">
        <f>SUM(Nurse[[#This Row],[RN Hours (excl. Admin, DON)]],Nurse[[#This Row],[RN Admin Hours]],Nurse[[#This Row],[RN DON Hours]])</f>
        <v>80.182065217391312</v>
      </c>
      <c r="M167" s="4">
        <v>60.418478260869563</v>
      </c>
      <c r="N167" s="4">
        <v>13.850543478260869</v>
      </c>
      <c r="O167" s="4">
        <v>5.9130434782608692</v>
      </c>
      <c r="P167" s="4">
        <f>SUM(Nurse[[#This Row],[LPN Hours (excl. Admin)]],Nurse[[#This Row],[LPN Admin Hours]])</f>
        <v>40.171195652173914</v>
      </c>
      <c r="Q167" s="4">
        <v>40.171195652173914</v>
      </c>
      <c r="R167" s="4">
        <v>0</v>
      </c>
      <c r="S167" s="4">
        <f>SUM(Nurse[[#This Row],[CNA Hours]],Nurse[[#This Row],[NA TR Hours]],Nurse[[#This Row],[Med Aide/Tech Hours]])</f>
        <v>155.96195652173913</v>
      </c>
      <c r="T167" s="4">
        <v>122.10054347826087</v>
      </c>
      <c r="U167" s="4">
        <v>33.861413043478258</v>
      </c>
      <c r="V167" s="4">
        <v>0</v>
      </c>
      <c r="W1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15.597826086956523</v>
      </c>
      <c r="X167" s="4">
        <v>5.2608695652173916</v>
      </c>
      <c r="Y167" s="4">
        <v>0</v>
      </c>
      <c r="Z167" s="4">
        <v>0</v>
      </c>
      <c r="AA167" s="4">
        <v>1.3478260869565217</v>
      </c>
      <c r="AB167" s="4">
        <v>0</v>
      </c>
      <c r="AC167" s="4">
        <v>8.9891304347826093</v>
      </c>
      <c r="AD167" s="4">
        <v>0</v>
      </c>
      <c r="AE167" s="4">
        <v>0</v>
      </c>
      <c r="AF167" s="1">
        <v>505296</v>
      </c>
      <c r="AG167" s="1">
        <v>10</v>
      </c>
      <c r="AH167"/>
    </row>
    <row r="168" spans="1:34" x14ac:dyDescent="0.25">
      <c r="A168" t="s">
        <v>239</v>
      </c>
      <c r="B168" t="s">
        <v>174</v>
      </c>
      <c r="C168" t="s">
        <v>279</v>
      </c>
      <c r="D168" t="s">
        <v>254</v>
      </c>
      <c r="E168" s="4">
        <v>73.195652173913047</v>
      </c>
      <c r="F168" s="4">
        <f>Nurse[[#This Row],[Total Nurse Staff Hours]]/Nurse[[#This Row],[MDS Census]]</f>
        <v>4.8427754677754677</v>
      </c>
      <c r="G168" s="4">
        <f>Nurse[[#This Row],[Total Direct Care Staff Hours]]/Nurse[[#This Row],[MDS Census]]</f>
        <v>4.6766038016038012</v>
      </c>
      <c r="H168" s="4">
        <f>Nurse[[#This Row],[Total RN Hours (w/ Admin, DON)]]/Nurse[[#This Row],[MDS Census]]</f>
        <v>0.82941045441045447</v>
      </c>
      <c r="I168" s="4">
        <f>Nurse[[#This Row],[RN Hours (excl. Admin, DON)]]/Nurse[[#This Row],[MDS Census]]</f>
        <v>0.66969854469854473</v>
      </c>
      <c r="J168" s="4">
        <f>SUM(Nurse[[#This Row],[RN Hours (excl. Admin, DON)]],Nurse[[#This Row],[RN Admin Hours]],Nurse[[#This Row],[RN DON Hours]],Nurse[[#This Row],[LPN Hours (excl. Admin)]],Nurse[[#This Row],[LPN Admin Hours]],Nurse[[#This Row],[CNA Hours]],Nurse[[#This Row],[NA TR Hours]],Nurse[[#This Row],[Med Aide/Tech Hours]])</f>
        <v>354.47010869565219</v>
      </c>
      <c r="K168" s="4">
        <f>SUM(Nurse[[#This Row],[RN Hours (excl. Admin, DON)]],Nurse[[#This Row],[LPN Hours (excl. Admin)]],Nurse[[#This Row],[CNA Hours]],Nurse[[#This Row],[NA TR Hours]],Nurse[[#This Row],[Med Aide/Tech Hours]])</f>
        <v>342.30706521739131</v>
      </c>
      <c r="L168" s="4">
        <f>SUM(Nurse[[#This Row],[RN Hours (excl. Admin, DON)]],Nurse[[#This Row],[RN Admin Hours]],Nurse[[#This Row],[RN DON Hours]])</f>
        <v>60.709239130434788</v>
      </c>
      <c r="M168" s="4">
        <v>49.019021739130437</v>
      </c>
      <c r="N168" s="4">
        <v>4.7445652173913047</v>
      </c>
      <c r="O168" s="4">
        <v>6.9456521739130439</v>
      </c>
      <c r="P168" s="4">
        <f>SUM(Nurse[[#This Row],[LPN Hours (excl. Admin)]],Nurse[[#This Row],[LPN Admin Hours]])</f>
        <v>61.546195652173914</v>
      </c>
      <c r="Q168" s="4">
        <v>61.073369565217391</v>
      </c>
      <c r="R168" s="4">
        <v>0.47282608695652173</v>
      </c>
      <c r="S168" s="4">
        <f>SUM(Nurse[[#This Row],[CNA Hours]],Nurse[[#This Row],[NA TR Hours]],Nurse[[#This Row],[Med Aide/Tech Hours]])</f>
        <v>232.21467391304347</v>
      </c>
      <c r="T168" s="4">
        <v>232.21467391304347</v>
      </c>
      <c r="U168" s="4">
        <v>0</v>
      </c>
      <c r="V168" s="4">
        <v>0</v>
      </c>
      <c r="W1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8" s="4">
        <v>0</v>
      </c>
      <c r="Y168" s="4">
        <v>0</v>
      </c>
      <c r="Z168" s="4">
        <v>0</v>
      </c>
      <c r="AA168" s="4">
        <v>0</v>
      </c>
      <c r="AB168" s="4">
        <v>0</v>
      </c>
      <c r="AC168" s="4">
        <v>0</v>
      </c>
      <c r="AD168" s="4">
        <v>0</v>
      </c>
      <c r="AE168" s="4">
        <v>0</v>
      </c>
      <c r="AF168" s="1">
        <v>505513</v>
      </c>
      <c r="AG168" s="1">
        <v>10</v>
      </c>
      <c r="AH168"/>
    </row>
    <row r="169" spans="1:34" x14ac:dyDescent="0.25">
      <c r="A169" t="s">
        <v>239</v>
      </c>
      <c r="B169" t="s">
        <v>74</v>
      </c>
      <c r="C169" t="s">
        <v>307</v>
      </c>
      <c r="D169" t="s">
        <v>261</v>
      </c>
      <c r="E169" s="4">
        <v>81.967391304347828</v>
      </c>
      <c r="F169" s="4">
        <f>Nurse[[#This Row],[Total Nurse Staff Hours]]/Nurse[[#This Row],[MDS Census]]</f>
        <v>4.7561662909428462</v>
      </c>
      <c r="G169" s="4">
        <f>Nurse[[#This Row],[Total Direct Care Staff Hours]]/Nurse[[#This Row],[MDS Census]]</f>
        <v>4.3734584272642882</v>
      </c>
      <c r="H169" s="4">
        <f>Nurse[[#This Row],[Total RN Hours (w/ Admin, DON)]]/Nurse[[#This Row],[MDS Census]]</f>
        <v>0.81593953056623791</v>
      </c>
      <c r="I169" s="4">
        <f>Nurse[[#This Row],[RN Hours (excl. Admin, DON)]]/Nurse[[#This Row],[MDS Census]]</f>
        <v>0.65448879458957698</v>
      </c>
      <c r="J169" s="4">
        <f>SUM(Nurse[[#This Row],[RN Hours (excl. Admin, DON)]],Nurse[[#This Row],[RN Admin Hours]],Nurse[[#This Row],[RN DON Hours]],Nurse[[#This Row],[LPN Hours (excl. Admin)]],Nurse[[#This Row],[LPN Admin Hours]],Nurse[[#This Row],[CNA Hours]],Nurse[[#This Row],[NA TR Hours]],Nurse[[#This Row],[Med Aide/Tech Hours]])</f>
        <v>389.85054347826087</v>
      </c>
      <c r="K169" s="4">
        <f>SUM(Nurse[[#This Row],[RN Hours (excl. Admin, DON)]],Nurse[[#This Row],[LPN Hours (excl. Admin)]],Nurse[[#This Row],[CNA Hours]],Nurse[[#This Row],[NA TR Hours]],Nurse[[#This Row],[Med Aide/Tech Hours]])</f>
        <v>358.48097826086956</v>
      </c>
      <c r="L169" s="4">
        <f>SUM(Nurse[[#This Row],[RN Hours (excl. Admin, DON)]],Nurse[[#This Row],[RN Admin Hours]],Nurse[[#This Row],[RN DON Hours]])</f>
        <v>66.880434782608702</v>
      </c>
      <c r="M169" s="4">
        <v>53.646739130434781</v>
      </c>
      <c r="N169" s="4">
        <v>7.4510869565217392</v>
      </c>
      <c r="O169" s="4">
        <v>5.7826086956521738</v>
      </c>
      <c r="P169" s="4">
        <f>SUM(Nurse[[#This Row],[LPN Hours (excl. Admin)]],Nurse[[#This Row],[LPN Admin Hours]])</f>
        <v>71.796195652173907</v>
      </c>
      <c r="Q169" s="4">
        <v>53.660326086956523</v>
      </c>
      <c r="R169" s="4">
        <v>18.135869565217391</v>
      </c>
      <c r="S169" s="4">
        <f>SUM(Nurse[[#This Row],[CNA Hours]],Nurse[[#This Row],[NA TR Hours]],Nurse[[#This Row],[Med Aide/Tech Hours]])</f>
        <v>251.17391304347825</v>
      </c>
      <c r="T169" s="4">
        <v>237.96195652173913</v>
      </c>
      <c r="U169" s="4">
        <v>12.660326086956522</v>
      </c>
      <c r="V169" s="4">
        <v>0.55163043478260865</v>
      </c>
      <c r="W1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8.9673913043478257E-2</v>
      </c>
      <c r="X169" s="4">
        <v>0</v>
      </c>
      <c r="Y169" s="4">
        <v>8.9673913043478257E-2</v>
      </c>
      <c r="Z169" s="4">
        <v>0</v>
      </c>
      <c r="AA169" s="4">
        <v>0</v>
      </c>
      <c r="AB169" s="4">
        <v>0</v>
      </c>
      <c r="AC169" s="4">
        <v>0</v>
      </c>
      <c r="AD169" s="4">
        <v>0</v>
      </c>
      <c r="AE169" s="4">
        <v>0</v>
      </c>
      <c r="AF169" s="1">
        <v>505290</v>
      </c>
      <c r="AG169" s="1">
        <v>10</v>
      </c>
      <c r="AH169"/>
    </row>
    <row r="170" spans="1:34" x14ac:dyDescent="0.25">
      <c r="A170" t="s">
        <v>239</v>
      </c>
      <c r="B170" t="s">
        <v>44</v>
      </c>
      <c r="C170" t="s">
        <v>315</v>
      </c>
      <c r="D170" t="s">
        <v>261</v>
      </c>
      <c r="E170" s="4">
        <v>74.293478260869563</v>
      </c>
      <c r="F170" s="4">
        <f>Nurse[[#This Row],[Total Nurse Staff Hours]]/Nurse[[#This Row],[MDS Census]]</f>
        <v>4.8860731528895407</v>
      </c>
      <c r="G170" s="4">
        <f>Nurse[[#This Row],[Total Direct Care Staff Hours]]/Nurse[[#This Row],[MDS Census]]</f>
        <v>4.4993504023408937</v>
      </c>
      <c r="H170" s="4">
        <f>Nurse[[#This Row],[Total RN Hours (w/ Admin, DON)]]/Nurse[[#This Row],[MDS Census]]</f>
        <v>0.8623306510607166</v>
      </c>
      <c r="I170" s="4">
        <f>Nurse[[#This Row],[RN Hours (excl. Admin, DON)]]/Nurse[[#This Row],[MDS Census]]</f>
        <v>0.65896561814191645</v>
      </c>
      <c r="J170" s="4">
        <f>SUM(Nurse[[#This Row],[RN Hours (excl. Admin, DON)]],Nurse[[#This Row],[RN Admin Hours]],Nurse[[#This Row],[RN DON Hours]],Nurse[[#This Row],[LPN Hours (excl. Admin)]],Nurse[[#This Row],[LPN Admin Hours]],Nurse[[#This Row],[CNA Hours]],Nurse[[#This Row],[NA TR Hours]],Nurse[[#This Row],[Med Aide/Tech Hours]])</f>
        <v>363.0033695652175</v>
      </c>
      <c r="K170" s="4">
        <f>SUM(Nurse[[#This Row],[RN Hours (excl. Admin, DON)]],Nurse[[#This Row],[LPN Hours (excl. Admin)]],Nurse[[#This Row],[CNA Hours]],Nurse[[#This Row],[NA TR Hours]],Nurse[[#This Row],[Med Aide/Tech Hours]])</f>
        <v>334.27239130434793</v>
      </c>
      <c r="L170" s="4">
        <f>SUM(Nurse[[#This Row],[RN Hours (excl. Admin, DON)]],Nurse[[#This Row],[RN Admin Hours]],Nurse[[#This Row],[RN DON Hours]])</f>
        <v>64.065543478260849</v>
      </c>
      <c r="M170" s="4">
        <v>48.956847826086943</v>
      </c>
      <c r="N170" s="4">
        <v>9.8913043478260878</v>
      </c>
      <c r="O170" s="4">
        <v>5.2173913043478262</v>
      </c>
      <c r="P170" s="4">
        <f>SUM(Nurse[[#This Row],[LPN Hours (excl. Admin)]],Nurse[[#This Row],[LPN Admin Hours]])</f>
        <v>72.9366304347826</v>
      </c>
      <c r="Q170" s="4">
        <v>59.314347826086944</v>
      </c>
      <c r="R170" s="4">
        <v>13.622282608695652</v>
      </c>
      <c r="S170" s="4">
        <f>SUM(Nurse[[#This Row],[CNA Hours]],Nurse[[#This Row],[NA TR Hours]],Nurse[[#This Row],[Med Aide/Tech Hours]])</f>
        <v>226.00119565217406</v>
      </c>
      <c r="T170" s="4">
        <v>216.60086956521755</v>
      </c>
      <c r="U170" s="4">
        <v>9.4003260869565217</v>
      </c>
      <c r="V170" s="4">
        <v>0</v>
      </c>
      <c r="W1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67.239782608695677</v>
      </c>
      <c r="X170" s="4">
        <v>4.1416304347826074</v>
      </c>
      <c r="Y170" s="4">
        <v>0</v>
      </c>
      <c r="Z170" s="4">
        <v>0</v>
      </c>
      <c r="AA170" s="4">
        <v>7.8632608695652184</v>
      </c>
      <c r="AB170" s="4">
        <v>0</v>
      </c>
      <c r="AC170" s="4">
        <v>54.60358695652176</v>
      </c>
      <c r="AD170" s="4">
        <v>0.63130434782608691</v>
      </c>
      <c r="AE170" s="4">
        <v>0</v>
      </c>
      <c r="AF170" s="1">
        <v>505217</v>
      </c>
      <c r="AG170" s="1">
        <v>10</v>
      </c>
      <c r="AH170"/>
    </row>
    <row r="171" spans="1:34" x14ac:dyDescent="0.25">
      <c r="A171" t="s">
        <v>239</v>
      </c>
      <c r="B171" t="s">
        <v>118</v>
      </c>
      <c r="C171" t="s">
        <v>297</v>
      </c>
      <c r="D171" t="s">
        <v>257</v>
      </c>
      <c r="E171" s="4">
        <v>91.352112676056336</v>
      </c>
      <c r="F171" s="4">
        <f>Nurse[[#This Row],[Total Nurse Staff Hours]]/Nurse[[#This Row],[MDS Census]]</f>
        <v>4.1752651865556576</v>
      </c>
      <c r="G171" s="4">
        <f>Nurse[[#This Row],[Total Direct Care Staff Hours]]/Nurse[[#This Row],[MDS Census]]</f>
        <v>4.0190780141843971</v>
      </c>
      <c r="H171" s="4">
        <f>Nurse[[#This Row],[Total RN Hours (w/ Admin, DON)]]/Nurse[[#This Row],[MDS Census]]</f>
        <v>0.61812519272278743</v>
      </c>
      <c r="I171" s="4">
        <f>Nurse[[#This Row],[RN Hours (excl. Admin, DON)]]/Nurse[[#This Row],[MDS Census]]</f>
        <v>0.46193802035152631</v>
      </c>
      <c r="J171" s="4">
        <f>SUM(Nurse[[#This Row],[RN Hours (excl. Admin, DON)]],Nurse[[#This Row],[RN Admin Hours]],Nurse[[#This Row],[RN DON Hours]],Nurse[[#This Row],[LPN Hours (excl. Admin)]],Nurse[[#This Row],[LPN Admin Hours]],Nurse[[#This Row],[CNA Hours]],Nurse[[#This Row],[NA TR Hours]],Nurse[[#This Row],[Med Aide/Tech Hours]])</f>
        <v>381.41929577464782</v>
      </c>
      <c r="K171" s="4">
        <f>SUM(Nurse[[#This Row],[RN Hours (excl. Admin, DON)]],Nurse[[#This Row],[LPN Hours (excl. Admin)]],Nurse[[#This Row],[CNA Hours]],Nurse[[#This Row],[NA TR Hours]],Nurse[[#This Row],[Med Aide/Tech Hours]])</f>
        <v>367.15126760563379</v>
      </c>
      <c r="L171" s="4">
        <f>SUM(Nurse[[#This Row],[RN Hours (excl. Admin, DON)]],Nurse[[#This Row],[RN Admin Hours]],Nurse[[#This Row],[RN DON Hours]])</f>
        <v>56.467042253521115</v>
      </c>
      <c r="M171" s="4">
        <v>42.199014084507034</v>
      </c>
      <c r="N171" s="4">
        <v>8.88070422535211</v>
      </c>
      <c r="O171" s="4">
        <v>5.387323943661972</v>
      </c>
      <c r="P171" s="4">
        <f>SUM(Nurse[[#This Row],[LPN Hours (excl. Admin)]],Nurse[[#This Row],[LPN Admin Hours]])</f>
        <v>84.689999999999969</v>
      </c>
      <c r="Q171" s="4">
        <v>84.689999999999969</v>
      </c>
      <c r="R171" s="4">
        <v>0</v>
      </c>
      <c r="S171" s="4">
        <f>SUM(Nurse[[#This Row],[CNA Hours]],Nurse[[#This Row],[NA TR Hours]],Nurse[[#This Row],[Med Aide/Tech Hours]])</f>
        <v>240.26225352112678</v>
      </c>
      <c r="T171" s="4">
        <v>208.73056338028172</v>
      </c>
      <c r="U171" s="4">
        <v>31.531690140845058</v>
      </c>
      <c r="V171" s="4">
        <v>0</v>
      </c>
      <c r="W1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24.069577464788733</v>
      </c>
      <c r="X171" s="4">
        <v>2.018732394366197</v>
      </c>
      <c r="Y171" s="4">
        <v>0</v>
      </c>
      <c r="Z171" s="4">
        <v>0</v>
      </c>
      <c r="AA171" s="4">
        <v>7.5504225352112666</v>
      </c>
      <c r="AB171" s="4">
        <v>0</v>
      </c>
      <c r="AC171" s="4">
        <v>14.289154929577466</v>
      </c>
      <c r="AD171" s="4">
        <v>0.21126760563380281</v>
      </c>
      <c r="AE171" s="4">
        <v>0</v>
      </c>
      <c r="AF171" s="1">
        <v>505383</v>
      </c>
      <c r="AG171" s="1">
        <v>10</v>
      </c>
      <c r="AH171"/>
    </row>
    <row r="172" spans="1:34" x14ac:dyDescent="0.25">
      <c r="A172" t="s">
        <v>239</v>
      </c>
      <c r="B172" t="s">
        <v>131</v>
      </c>
      <c r="C172" t="s">
        <v>296</v>
      </c>
      <c r="D172" t="s">
        <v>255</v>
      </c>
      <c r="E172" s="4">
        <v>43.978260869565219</v>
      </c>
      <c r="F172" s="4">
        <f>Nurse[[#This Row],[Total Nurse Staff Hours]]/Nurse[[#This Row],[MDS Census]]</f>
        <v>5.2320934256055365</v>
      </c>
      <c r="G172" s="4">
        <f>Nurse[[#This Row],[Total Direct Care Staff Hours]]/Nurse[[#This Row],[MDS Census]]</f>
        <v>4.7068808699950573</v>
      </c>
      <c r="H172" s="4">
        <f>Nurse[[#This Row],[Total RN Hours (w/ Admin, DON)]]/Nurse[[#This Row],[MDS Census]]</f>
        <v>1.2200519031141868</v>
      </c>
      <c r="I172" s="4">
        <f>Nurse[[#This Row],[RN Hours (excl. Admin, DON)]]/Nurse[[#This Row],[MDS Census]]</f>
        <v>0.79714285714285715</v>
      </c>
      <c r="J172" s="4">
        <f>SUM(Nurse[[#This Row],[RN Hours (excl. Admin, DON)]],Nurse[[#This Row],[RN Admin Hours]],Nurse[[#This Row],[RN DON Hours]],Nurse[[#This Row],[LPN Hours (excl. Admin)]],Nurse[[#This Row],[LPN Admin Hours]],Nurse[[#This Row],[CNA Hours]],Nurse[[#This Row],[NA TR Hours]],Nurse[[#This Row],[Med Aide/Tech Hours]])</f>
        <v>230.09836956521741</v>
      </c>
      <c r="K172" s="4">
        <f>SUM(Nurse[[#This Row],[RN Hours (excl. Admin, DON)]],Nurse[[#This Row],[LPN Hours (excl. Admin)]],Nurse[[#This Row],[CNA Hours]],Nurse[[#This Row],[NA TR Hours]],Nurse[[#This Row],[Med Aide/Tech Hours]])</f>
        <v>207.00043478260872</v>
      </c>
      <c r="L172" s="4">
        <f>SUM(Nurse[[#This Row],[RN Hours (excl. Admin, DON)]],Nurse[[#This Row],[RN Admin Hours]],Nurse[[#This Row],[RN DON Hours]])</f>
        <v>53.655760869565214</v>
      </c>
      <c r="M172" s="4">
        <v>35.056956521739131</v>
      </c>
      <c r="N172" s="4">
        <v>13.533586956521738</v>
      </c>
      <c r="O172" s="4">
        <v>5.0652173913043477</v>
      </c>
      <c r="P172" s="4">
        <f>SUM(Nurse[[#This Row],[LPN Hours (excl. Admin)]],Nurse[[#This Row],[LPN Admin Hours]])</f>
        <v>35.687826086956527</v>
      </c>
      <c r="Q172" s="4">
        <v>31.188695652173919</v>
      </c>
      <c r="R172" s="4">
        <v>4.4991304347826091</v>
      </c>
      <c r="S172" s="4">
        <f>SUM(Nurse[[#This Row],[CNA Hours]],Nurse[[#This Row],[NA TR Hours]],Nurse[[#This Row],[Med Aide/Tech Hours]])</f>
        <v>140.75478260869568</v>
      </c>
      <c r="T172" s="4">
        <v>107.12239130434784</v>
      </c>
      <c r="U172" s="4">
        <v>30.959239130434781</v>
      </c>
      <c r="V172" s="4">
        <v>2.6731521739130435</v>
      </c>
      <c r="W1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2" s="4">
        <v>0</v>
      </c>
      <c r="Y172" s="4">
        <v>0</v>
      </c>
      <c r="Z172" s="4">
        <v>0</v>
      </c>
      <c r="AA172" s="4">
        <v>0</v>
      </c>
      <c r="AB172" s="4">
        <v>0</v>
      </c>
      <c r="AC172" s="4">
        <v>0</v>
      </c>
      <c r="AD172" s="4">
        <v>0</v>
      </c>
      <c r="AE172" s="4">
        <v>0</v>
      </c>
      <c r="AF172" s="1">
        <v>505409</v>
      </c>
      <c r="AG172" s="1">
        <v>10</v>
      </c>
      <c r="AH172"/>
    </row>
    <row r="173" spans="1:34" x14ac:dyDescent="0.25">
      <c r="A173" t="s">
        <v>239</v>
      </c>
      <c r="B173" t="s">
        <v>150</v>
      </c>
      <c r="C173" t="s">
        <v>286</v>
      </c>
      <c r="D173" t="s">
        <v>266</v>
      </c>
      <c r="E173" s="4">
        <v>49.347826086956523</v>
      </c>
      <c r="F173" s="4">
        <f>Nurse[[#This Row],[Total Nurse Staff Hours]]/Nurse[[#This Row],[MDS Census]]</f>
        <v>3.7406718061674007</v>
      </c>
      <c r="G173" s="4">
        <f>Nurse[[#This Row],[Total Direct Care Staff Hours]]/Nurse[[#This Row],[MDS Census]]</f>
        <v>3.702477973568282</v>
      </c>
      <c r="H173" s="4">
        <f>Nurse[[#This Row],[Total RN Hours (w/ Admin, DON)]]/Nurse[[#This Row],[MDS Census]]</f>
        <v>0.78224669603524233</v>
      </c>
      <c r="I173" s="4">
        <f>Nurse[[#This Row],[RN Hours (excl. Admin, DON)]]/Nurse[[#This Row],[MDS Census]]</f>
        <v>0.74405286343612331</v>
      </c>
      <c r="J173" s="4">
        <f>SUM(Nurse[[#This Row],[RN Hours (excl. Admin, DON)]],Nurse[[#This Row],[RN Admin Hours]],Nurse[[#This Row],[RN DON Hours]],Nurse[[#This Row],[LPN Hours (excl. Admin)]],Nurse[[#This Row],[LPN Admin Hours]],Nurse[[#This Row],[CNA Hours]],Nurse[[#This Row],[NA TR Hours]],Nurse[[#This Row],[Med Aide/Tech Hours]])</f>
        <v>184.59402173913043</v>
      </c>
      <c r="K173" s="4">
        <f>SUM(Nurse[[#This Row],[RN Hours (excl. Admin, DON)]],Nurse[[#This Row],[LPN Hours (excl. Admin)]],Nurse[[#This Row],[CNA Hours]],Nurse[[#This Row],[NA TR Hours]],Nurse[[#This Row],[Med Aide/Tech Hours]])</f>
        <v>182.70923913043478</v>
      </c>
      <c r="L173" s="4">
        <f>SUM(Nurse[[#This Row],[RN Hours (excl. Admin, DON)]],Nurse[[#This Row],[RN Admin Hours]],Nurse[[#This Row],[RN DON Hours]])</f>
        <v>38.60217391304348</v>
      </c>
      <c r="M173" s="4">
        <v>36.717391304347828</v>
      </c>
      <c r="N173" s="4">
        <v>0</v>
      </c>
      <c r="O173" s="4">
        <v>1.8847826086956523</v>
      </c>
      <c r="P173" s="4">
        <f>SUM(Nurse[[#This Row],[LPN Hours (excl. Admin)]],Nurse[[#This Row],[LPN Admin Hours]])</f>
        <v>35.320652173913047</v>
      </c>
      <c r="Q173" s="4">
        <v>35.320652173913047</v>
      </c>
      <c r="R173" s="4">
        <v>0</v>
      </c>
      <c r="S173" s="4">
        <f>SUM(Nurse[[#This Row],[CNA Hours]],Nurse[[#This Row],[NA TR Hours]],Nurse[[#This Row],[Med Aide/Tech Hours]])</f>
        <v>110.67119565217391</v>
      </c>
      <c r="T173" s="4">
        <v>110.67119565217391</v>
      </c>
      <c r="U173" s="4">
        <v>0</v>
      </c>
      <c r="V173" s="4">
        <v>0</v>
      </c>
      <c r="W1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2.785326086956522</v>
      </c>
      <c r="X173" s="4">
        <v>0</v>
      </c>
      <c r="Y173" s="4">
        <v>0</v>
      </c>
      <c r="Z173" s="4">
        <v>0</v>
      </c>
      <c r="AA173" s="4">
        <v>2.785326086956522</v>
      </c>
      <c r="AB173" s="4">
        <v>0</v>
      </c>
      <c r="AC173" s="4">
        <v>0</v>
      </c>
      <c r="AD173" s="4">
        <v>0</v>
      </c>
      <c r="AE173" s="4">
        <v>0</v>
      </c>
      <c r="AF173" s="1">
        <v>505463</v>
      </c>
      <c r="AG173" s="1">
        <v>10</v>
      </c>
      <c r="AH173"/>
    </row>
    <row r="174" spans="1:34" x14ac:dyDescent="0.25">
      <c r="A174" t="s">
        <v>239</v>
      </c>
      <c r="B174" t="s">
        <v>132</v>
      </c>
      <c r="C174" t="s">
        <v>297</v>
      </c>
      <c r="D174" t="s">
        <v>257</v>
      </c>
      <c r="E174" s="4">
        <v>45.217391304347828</v>
      </c>
      <c r="F174" s="4">
        <f>Nurse[[#This Row],[Total Nurse Staff Hours]]/Nurse[[#This Row],[MDS Census]]</f>
        <v>5.1124999999999998</v>
      </c>
      <c r="G174" s="4">
        <f>Nurse[[#This Row],[Total Direct Care Staff Hours]]/Nurse[[#This Row],[MDS Census]]</f>
        <v>4.0888221153846152</v>
      </c>
      <c r="H174" s="4">
        <f>Nurse[[#This Row],[Total RN Hours (w/ Admin, DON)]]/Nurse[[#This Row],[MDS Census]]</f>
        <v>1.7878605769230766</v>
      </c>
      <c r="I174" s="4">
        <f>Nurse[[#This Row],[RN Hours (excl. Admin, DON)]]/Nurse[[#This Row],[MDS Census]]</f>
        <v>0.87740384615384603</v>
      </c>
      <c r="J174" s="4">
        <f>SUM(Nurse[[#This Row],[RN Hours (excl. Admin, DON)]],Nurse[[#This Row],[RN Admin Hours]],Nurse[[#This Row],[RN DON Hours]],Nurse[[#This Row],[LPN Hours (excl. Admin)]],Nurse[[#This Row],[LPN Admin Hours]],Nurse[[#This Row],[CNA Hours]],Nurse[[#This Row],[NA TR Hours]],Nurse[[#This Row],[Med Aide/Tech Hours]])</f>
        <v>231.17391304347825</v>
      </c>
      <c r="K174" s="4">
        <f>SUM(Nurse[[#This Row],[RN Hours (excl. Admin, DON)]],Nurse[[#This Row],[LPN Hours (excl. Admin)]],Nurse[[#This Row],[CNA Hours]],Nurse[[#This Row],[NA TR Hours]],Nurse[[#This Row],[Med Aide/Tech Hours]])</f>
        <v>184.88586956521738</v>
      </c>
      <c r="L174" s="4">
        <f>SUM(Nurse[[#This Row],[RN Hours (excl. Admin, DON)]],Nurse[[#This Row],[RN Admin Hours]],Nurse[[#This Row],[RN DON Hours]])</f>
        <v>80.842391304347814</v>
      </c>
      <c r="M174" s="4">
        <v>39.673913043478258</v>
      </c>
      <c r="N174" s="4">
        <v>36.521739130434781</v>
      </c>
      <c r="O174" s="4">
        <v>4.6467391304347823</v>
      </c>
      <c r="P174" s="4">
        <f>SUM(Nurse[[#This Row],[LPN Hours (excl. Admin)]],Nurse[[#This Row],[LPN Admin Hours]])</f>
        <v>32.184782608695656</v>
      </c>
      <c r="Q174" s="4">
        <v>27.065217391304348</v>
      </c>
      <c r="R174" s="4">
        <v>5.1195652173913047</v>
      </c>
      <c r="S174" s="4">
        <f>SUM(Nurse[[#This Row],[CNA Hours]],Nurse[[#This Row],[NA TR Hours]],Nurse[[#This Row],[Med Aide/Tech Hours]])</f>
        <v>118.14673913043478</v>
      </c>
      <c r="T174" s="4">
        <v>118.14673913043478</v>
      </c>
      <c r="U174" s="4">
        <v>0</v>
      </c>
      <c r="V174" s="4">
        <v>0</v>
      </c>
      <c r="W1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0.81793478260869568</v>
      </c>
      <c r="X174" s="4">
        <v>0</v>
      </c>
      <c r="Y174" s="4">
        <v>0</v>
      </c>
      <c r="Z174" s="4">
        <v>0</v>
      </c>
      <c r="AA174" s="4">
        <v>0</v>
      </c>
      <c r="AB174" s="4">
        <v>0</v>
      </c>
      <c r="AC174" s="4">
        <v>0.81793478260869568</v>
      </c>
      <c r="AD174" s="4">
        <v>0</v>
      </c>
      <c r="AE174" s="4">
        <v>0</v>
      </c>
      <c r="AF174" s="1">
        <v>505411</v>
      </c>
      <c r="AG174" s="1">
        <v>10</v>
      </c>
      <c r="AH174"/>
    </row>
    <row r="175" spans="1:34" x14ac:dyDescent="0.25">
      <c r="A175" t="s">
        <v>239</v>
      </c>
      <c r="B175" t="s">
        <v>31</v>
      </c>
      <c r="C175" t="s">
        <v>304</v>
      </c>
      <c r="D175" t="s">
        <v>253</v>
      </c>
      <c r="E175" s="4">
        <v>105.59782608695652</v>
      </c>
      <c r="F175" s="4">
        <f>Nurse[[#This Row],[Total Nurse Staff Hours]]/Nurse[[#This Row],[MDS Census]]</f>
        <v>3.8518610396294388</v>
      </c>
      <c r="G175" s="4">
        <f>Nurse[[#This Row],[Total Direct Care Staff Hours]]/Nurse[[#This Row],[MDS Census]]</f>
        <v>3.3898435409161087</v>
      </c>
      <c r="H175" s="4">
        <f>Nurse[[#This Row],[Total RN Hours (w/ Admin, DON)]]/Nurse[[#This Row],[MDS Census]]</f>
        <v>0.6671384457025219</v>
      </c>
      <c r="I175" s="4">
        <f>Nurse[[#This Row],[RN Hours (excl. Admin, DON)]]/Nurse[[#This Row],[MDS Census]]</f>
        <v>0.41381883685023163</v>
      </c>
      <c r="J175" s="4">
        <f>SUM(Nurse[[#This Row],[RN Hours (excl. Admin, DON)]],Nurse[[#This Row],[RN Admin Hours]],Nurse[[#This Row],[RN DON Hours]],Nurse[[#This Row],[LPN Hours (excl. Admin)]],Nurse[[#This Row],[LPN Admin Hours]],Nurse[[#This Row],[CNA Hours]],Nurse[[#This Row],[NA TR Hours]],Nurse[[#This Row],[Med Aide/Tech Hours]])</f>
        <v>406.74815217391301</v>
      </c>
      <c r="K175" s="4">
        <f>SUM(Nurse[[#This Row],[RN Hours (excl. Admin, DON)]],Nurse[[#This Row],[LPN Hours (excl. Admin)]],Nurse[[#This Row],[CNA Hours]],Nurse[[#This Row],[NA TR Hours]],Nurse[[#This Row],[Med Aide/Tech Hours]])</f>
        <v>357.96010869565214</v>
      </c>
      <c r="L175" s="4">
        <f>SUM(Nurse[[#This Row],[RN Hours (excl. Admin, DON)]],Nurse[[#This Row],[RN Admin Hours]],Nurse[[#This Row],[RN DON Hours]])</f>
        <v>70.448369565217391</v>
      </c>
      <c r="M175" s="4">
        <v>43.698369565217391</v>
      </c>
      <c r="N175" s="4">
        <v>21.184782608695652</v>
      </c>
      <c r="O175" s="4">
        <v>5.5652173913043477</v>
      </c>
      <c r="P175" s="4">
        <f>SUM(Nurse[[#This Row],[LPN Hours (excl. Admin)]],Nurse[[#This Row],[LPN Admin Hours]])</f>
        <v>92.138586956521749</v>
      </c>
      <c r="Q175" s="4">
        <v>70.100543478260875</v>
      </c>
      <c r="R175" s="4">
        <v>22.038043478260871</v>
      </c>
      <c r="S175" s="4">
        <f>SUM(Nurse[[#This Row],[CNA Hours]],Nurse[[#This Row],[NA TR Hours]],Nurse[[#This Row],[Med Aide/Tech Hours]])</f>
        <v>244.16119565217389</v>
      </c>
      <c r="T175" s="4">
        <v>244.16119565217389</v>
      </c>
      <c r="U175" s="4">
        <v>0</v>
      </c>
      <c r="V175" s="4">
        <v>0</v>
      </c>
      <c r="W1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78.75413043478261</v>
      </c>
      <c r="X175" s="4">
        <v>0.2608695652173913</v>
      </c>
      <c r="Y175" s="4">
        <v>0</v>
      </c>
      <c r="Z175" s="4">
        <v>0</v>
      </c>
      <c r="AA175" s="4">
        <v>1.3423913043478262</v>
      </c>
      <c r="AB175" s="4">
        <v>1.6331521739130435</v>
      </c>
      <c r="AC175" s="4">
        <v>75.517717391304345</v>
      </c>
      <c r="AD175" s="4">
        <v>0</v>
      </c>
      <c r="AE175" s="4">
        <v>0</v>
      </c>
      <c r="AF175" s="1">
        <v>505154</v>
      </c>
      <c r="AG175" s="1">
        <v>10</v>
      </c>
      <c r="AH175"/>
    </row>
    <row r="176" spans="1:34" x14ac:dyDescent="0.25">
      <c r="A176" t="s">
        <v>239</v>
      </c>
      <c r="B176" t="s">
        <v>101</v>
      </c>
      <c r="C176" t="s">
        <v>304</v>
      </c>
      <c r="D176" t="s">
        <v>253</v>
      </c>
      <c r="E176" s="4">
        <v>63.206521739130437</v>
      </c>
      <c r="F176" s="4">
        <f>Nurse[[#This Row],[Total Nurse Staff Hours]]/Nurse[[#This Row],[MDS Census]]</f>
        <v>3.6700120378331902</v>
      </c>
      <c r="G176" s="4">
        <f>Nurse[[#This Row],[Total Direct Care Staff Hours]]/Nurse[[#This Row],[MDS Census]]</f>
        <v>3.3740240756663802</v>
      </c>
      <c r="H176" s="4">
        <f>Nurse[[#This Row],[Total RN Hours (w/ Admin, DON)]]/Nurse[[#This Row],[MDS Census]]</f>
        <v>0.75639896818572649</v>
      </c>
      <c r="I176" s="4">
        <f>Nurse[[#This Row],[RN Hours (excl. Admin, DON)]]/Nurse[[#This Row],[MDS Census]]</f>
        <v>0.54845915735167661</v>
      </c>
      <c r="J176" s="4">
        <f>SUM(Nurse[[#This Row],[RN Hours (excl. Admin, DON)]],Nurse[[#This Row],[RN Admin Hours]],Nurse[[#This Row],[RN DON Hours]],Nurse[[#This Row],[LPN Hours (excl. Admin)]],Nurse[[#This Row],[LPN Admin Hours]],Nurse[[#This Row],[CNA Hours]],Nurse[[#This Row],[NA TR Hours]],Nurse[[#This Row],[Med Aide/Tech Hours]])</f>
        <v>231.96869565217392</v>
      </c>
      <c r="K176" s="4">
        <f>SUM(Nurse[[#This Row],[RN Hours (excl. Admin, DON)]],Nurse[[#This Row],[LPN Hours (excl. Admin)]],Nurse[[#This Row],[CNA Hours]],Nurse[[#This Row],[NA TR Hours]],Nurse[[#This Row],[Med Aide/Tech Hours]])</f>
        <v>213.26032608695652</v>
      </c>
      <c r="L176" s="4">
        <f>SUM(Nurse[[#This Row],[RN Hours (excl. Admin, DON)]],Nurse[[#This Row],[RN Admin Hours]],Nurse[[#This Row],[RN DON Hours]])</f>
        <v>47.809347826086956</v>
      </c>
      <c r="M176" s="4">
        <v>34.666195652173911</v>
      </c>
      <c r="N176" s="4">
        <v>7.1648913043478242</v>
      </c>
      <c r="O176" s="4">
        <v>5.9782608695652177</v>
      </c>
      <c r="P176" s="4">
        <f>SUM(Nurse[[#This Row],[LPN Hours (excl. Admin)]],Nurse[[#This Row],[LPN Admin Hours]])</f>
        <v>70.464456521739137</v>
      </c>
      <c r="Q176" s="4">
        <v>64.899239130434793</v>
      </c>
      <c r="R176" s="4">
        <v>5.5652173913043477</v>
      </c>
      <c r="S176" s="4">
        <f>SUM(Nurse[[#This Row],[CNA Hours]],Nurse[[#This Row],[NA TR Hours]],Nurse[[#This Row],[Med Aide/Tech Hours]])</f>
        <v>113.69489130434782</v>
      </c>
      <c r="T176" s="4">
        <v>95.535760869565209</v>
      </c>
      <c r="U176" s="4">
        <v>18.159130434782611</v>
      </c>
      <c r="V176" s="4">
        <v>0</v>
      </c>
      <c r="W1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0.2391304347826087</v>
      </c>
      <c r="X176" s="4">
        <v>0</v>
      </c>
      <c r="Y176" s="4">
        <v>0</v>
      </c>
      <c r="Z176" s="4">
        <v>0.2391304347826087</v>
      </c>
      <c r="AA176" s="4">
        <v>0</v>
      </c>
      <c r="AB176" s="4">
        <v>0</v>
      </c>
      <c r="AC176" s="4">
        <v>0</v>
      </c>
      <c r="AD176" s="4">
        <v>0</v>
      </c>
      <c r="AE176" s="4">
        <v>0</v>
      </c>
      <c r="AF176" s="1">
        <v>505347</v>
      </c>
      <c r="AG176" s="1">
        <v>10</v>
      </c>
      <c r="AH176"/>
    </row>
    <row r="177" spans="1:34" x14ac:dyDescent="0.25">
      <c r="A177" t="s">
        <v>239</v>
      </c>
      <c r="B177" t="s">
        <v>40</v>
      </c>
      <c r="C177" t="s">
        <v>314</v>
      </c>
      <c r="D177" t="s">
        <v>247</v>
      </c>
      <c r="E177" s="4">
        <v>72.945652173913047</v>
      </c>
      <c r="F177" s="4">
        <f>Nurse[[#This Row],[Total Nurse Staff Hours]]/Nurse[[#This Row],[MDS Census]]</f>
        <v>3.7013440619877813</v>
      </c>
      <c r="G177" s="4">
        <f>Nurse[[#This Row],[Total Direct Care Staff Hours]]/Nurse[[#This Row],[MDS Census]]</f>
        <v>3.3184771271047535</v>
      </c>
      <c r="H177" s="4">
        <f>Nurse[[#This Row],[Total RN Hours (w/ Admin, DON)]]/Nurse[[#This Row],[MDS Census]]</f>
        <v>0.42600655639994028</v>
      </c>
      <c r="I177" s="4">
        <f>Nurse[[#This Row],[RN Hours (excl. Admin, DON)]]/Nurse[[#This Row],[MDS Census]]</f>
        <v>0.1561913276709879</v>
      </c>
      <c r="J177" s="4">
        <f>SUM(Nurse[[#This Row],[RN Hours (excl. Admin, DON)]],Nurse[[#This Row],[RN Admin Hours]],Nurse[[#This Row],[RN DON Hours]],Nurse[[#This Row],[LPN Hours (excl. Admin)]],Nurse[[#This Row],[LPN Admin Hours]],Nurse[[#This Row],[CNA Hours]],Nurse[[#This Row],[NA TR Hours]],Nurse[[#This Row],[Med Aide/Tech Hours]])</f>
        <v>269.99695652173915</v>
      </c>
      <c r="K177" s="4">
        <f>SUM(Nurse[[#This Row],[RN Hours (excl. Admin, DON)]],Nurse[[#This Row],[LPN Hours (excl. Admin)]],Nurse[[#This Row],[CNA Hours]],Nurse[[#This Row],[NA TR Hours]],Nurse[[#This Row],[Med Aide/Tech Hours]])</f>
        <v>242.0684782608696</v>
      </c>
      <c r="L177" s="4">
        <f>SUM(Nurse[[#This Row],[RN Hours (excl. Admin, DON)]],Nurse[[#This Row],[RN Admin Hours]],Nurse[[#This Row],[RN DON Hours]])</f>
        <v>31.075326086956515</v>
      </c>
      <c r="M177" s="4">
        <v>11.393478260869562</v>
      </c>
      <c r="N177" s="4">
        <v>14.029673913043476</v>
      </c>
      <c r="O177" s="4">
        <v>5.6521739130434785</v>
      </c>
      <c r="P177" s="4">
        <f>SUM(Nurse[[#This Row],[LPN Hours (excl. Admin)]],Nurse[[#This Row],[LPN Admin Hours]])</f>
        <v>100.69086956521741</v>
      </c>
      <c r="Q177" s="4">
        <v>92.444239130434809</v>
      </c>
      <c r="R177" s="4">
        <v>8.2466304347826096</v>
      </c>
      <c r="S177" s="4">
        <f>SUM(Nurse[[#This Row],[CNA Hours]],Nurse[[#This Row],[NA TR Hours]],Nurse[[#This Row],[Med Aide/Tech Hours]])</f>
        <v>138.23076086956522</v>
      </c>
      <c r="T177" s="4">
        <v>94.07021739130434</v>
      </c>
      <c r="U177" s="4">
        <v>44.160543478260877</v>
      </c>
      <c r="V177" s="4">
        <v>0</v>
      </c>
      <c r="W1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7" s="4">
        <v>0</v>
      </c>
      <c r="Y177" s="4">
        <v>0</v>
      </c>
      <c r="Z177" s="4">
        <v>0</v>
      </c>
      <c r="AA177" s="4">
        <v>0</v>
      </c>
      <c r="AB177" s="4">
        <v>0</v>
      </c>
      <c r="AC177" s="4">
        <v>0</v>
      </c>
      <c r="AD177" s="4">
        <v>0</v>
      </c>
      <c r="AE177" s="4">
        <v>0</v>
      </c>
      <c r="AF177" s="1">
        <v>505206</v>
      </c>
      <c r="AG177" s="1">
        <v>10</v>
      </c>
      <c r="AH177"/>
    </row>
    <row r="178" spans="1:34" x14ac:dyDescent="0.25">
      <c r="A178" t="s">
        <v>239</v>
      </c>
      <c r="B178" t="s">
        <v>152</v>
      </c>
      <c r="C178" t="s">
        <v>295</v>
      </c>
      <c r="D178" t="s">
        <v>254</v>
      </c>
      <c r="E178" s="4">
        <v>22.586956521739129</v>
      </c>
      <c r="F178" s="4">
        <f>Nurse[[#This Row],[Total Nurse Staff Hours]]/Nurse[[#This Row],[MDS Census]]</f>
        <v>7.0152983638113575</v>
      </c>
      <c r="G178" s="4">
        <f>Nurse[[#This Row],[Total Direct Care Staff Hours]]/Nurse[[#This Row],[MDS Census]]</f>
        <v>6.5385178055822912</v>
      </c>
      <c r="H178" s="4">
        <f>Nurse[[#This Row],[Total RN Hours (w/ Admin, DON)]]/Nurse[[#This Row],[MDS Census]]</f>
        <v>0.98540904716073163</v>
      </c>
      <c r="I178" s="4">
        <f>Nurse[[#This Row],[RN Hours (excl. Admin, DON)]]/Nurse[[#This Row],[MDS Census]]</f>
        <v>0.75562078922040432</v>
      </c>
      <c r="J178" s="4">
        <f>SUM(Nurse[[#This Row],[RN Hours (excl. Admin, DON)]],Nurse[[#This Row],[RN Admin Hours]],Nurse[[#This Row],[RN DON Hours]],Nurse[[#This Row],[LPN Hours (excl. Admin)]],Nurse[[#This Row],[LPN Admin Hours]],Nurse[[#This Row],[CNA Hours]],Nurse[[#This Row],[NA TR Hours]],Nurse[[#This Row],[Med Aide/Tech Hours]])</f>
        <v>158.45423913043479</v>
      </c>
      <c r="K178" s="4">
        <f>SUM(Nurse[[#This Row],[RN Hours (excl. Admin, DON)]],Nurse[[#This Row],[LPN Hours (excl. Admin)]],Nurse[[#This Row],[CNA Hours]],Nurse[[#This Row],[NA TR Hours]],Nurse[[#This Row],[Med Aide/Tech Hours]])</f>
        <v>147.68521739130435</v>
      </c>
      <c r="L178" s="4">
        <f>SUM(Nurse[[#This Row],[RN Hours (excl. Admin, DON)]],Nurse[[#This Row],[RN Admin Hours]],Nurse[[#This Row],[RN DON Hours]])</f>
        <v>22.257391304347827</v>
      </c>
      <c r="M178" s="4">
        <v>17.067173913043479</v>
      </c>
      <c r="N178" s="4">
        <v>1.0163043478260869</v>
      </c>
      <c r="O178" s="4">
        <v>4.1739130434782608</v>
      </c>
      <c r="P178" s="4">
        <f>SUM(Nurse[[#This Row],[LPN Hours (excl. Admin)]],Nurse[[#This Row],[LPN Admin Hours]])</f>
        <v>36.740326086956522</v>
      </c>
      <c r="Q178" s="4">
        <v>31.161521739130436</v>
      </c>
      <c r="R178" s="4">
        <v>5.5788043478260869</v>
      </c>
      <c r="S178" s="4">
        <f>SUM(Nurse[[#This Row],[CNA Hours]],Nurse[[#This Row],[NA TR Hours]],Nurse[[#This Row],[Med Aide/Tech Hours]])</f>
        <v>99.456521739130437</v>
      </c>
      <c r="T178" s="4">
        <v>99.456521739130437</v>
      </c>
      <c r="U178" s="4">
        <v>0</v>
      </c>
      <c r="V178" s="4">
        <v>0</v>
      </c>
      <c r="W1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9.1335869565217411</v>
      </c>
      <c r="X178" s="4">
        <v>0</v>
      </c>
      <c r="Y178" s="4">
        <v>0</v>
      </c>
      <c r="Z178" s="4">
        <v>0</v>
      </c>
      <c r="AA178" s="4">
        <v>1.1639130434782607</v>
      </c>
      <c r="AB178" s="4">
        <v>0</v>
      </c>
      <c r="AC178" s="4">
        <v>7.9696739130434802</v>
      </c>
      <c r="AD178" s="4">
        <v>0</v>
      </c>
      <c r="AE178" s="4">
        <v>0</v>
      </c>
      <c r="AF178" s="1">
        <v>505469</v>
      </c>
      <c r="AG178" s="1">
        <v>10</v>
      </c>
      <c r="AH178"/>
    </row>
    <row r="179" spans="1:34" x14ac:dyDescent="0.25">
      <c r="A179" t="s">
        <v>239</v>
      </c>
      <c r="B179" t="s">
        <v>22</v>
      </c>
      <c r="C179" t="s">
        <v>305</v>
      </c>
      <c r="D179" t="s">
        <v>255</v>
      </c>
      <c r="E179" s="4">
        <v>56.2112676056338</v>
      </c>
      <c r="F179" s="4">
        <f>Nurse[[#This Row],[Total Nurse Staff Hours]]/Nurse[[#This Row],[MDS Census]]</f>
        <v>3.4818842395389633</v>
      </c>
      <c r="G179" s="4">
        <f>Nurse[[#This Row],[Total Direct Care Staff Hours]]/Nurse[[#This Row],[MDS Census]]</f>
        <v>3.3026234026559762</v>
      </c>
      <c r="H179" s="4">
        <f>Nurse[[#This Row],[Total RN Hours (w/ Admin, DON)]]/Nurse[[#This Row],[MDS Census]]</f>
        <v>0.66909546479579052</v>
      </c>
      <c r="I179" s="4">
        <f>Nurse[[#This Row],[RN Hours (excl. Admin, DON)]]/Nurse[[#This Row],[MDS Census]]</f>
        <v>0.50267602104735642</v>
      </c>
      <c r="J179" s="4">
        <f>SUM(Nurse[[#This Row],[RN Hours (excl. Admin, DON)]],Nurse[[#This Row],[RN Admin Hours]],Nurse[[#This Row],[RN DON Hours]],Nurse[[#This Row],[LPN Hours (excl. Admin)]],Nurse[[#This Row],[LPN Admin Hours]],Nurse[[#This Row],[CNA Hours]],Nurse[[#This Row],[NA TR Hours]],Nurse[[#This Row],[Med Aide/Tech Hours]])</f>
        <v>195.72112676056341</v>
      </c>
      <c r="K179" s="4">
        <f>SUM(Nurse[[#This Row],[RN Hours (excl. Admin, DON)]],Nurse[[#This Row],[LPN Hours (excl. Admin)]],Nurse[[#This Row],[CNA Hours]],Nurse[[#This Row],[NA TR Hours]],Nurse[[#This Row],[Med Aide/Tech Hours]])</f>
        <v>185.64464788732394</v>
      </c>
      <c r="L179" s="4">
        <f>SUM(Nurse[[#This Row],[RN Hours (excl. Admin, DON)]],Nurse[[#This Row],[RN Admin Hours]],Nurse[[#This Row],[RN DON Hours]])</f>
        <v>37.610704225352109</v>
      </c>
      <c r="M179" s="4">
        <v>28.256056338028159</v>
      </c>
      <c r="N179" s="4">
        <v>3.9673239436619721</v>
      </c>
      <c r="O179" s="4">
        <v>5.387323943661972</v>
      </c>
      <c r="P179" s="4">
        <f>SUM(Nurse[[#This Row],[LPN Hours (excl. Admin)]],Nurse[[#This Row],[LPN Admin Hours]])</f>
        <v>23.838309859154926</v>
      </c>
      <c r="Q179" s="4">
        <v>23.116478873239434</v>
      </c>
      <c r="R179" s="4">
        <v>0.721830985915493</v>
      </c>
      <c r="S179" s="4">
        <f>SUM(Nurse[[#This Row],[CNA Hours]],Nurse[[#This Row],[NA TR Hours]],Nurse[[#This Row],[Med Aide/Tech Hours]])</f>
        <v>134.27211267605637</v>
      </c>
      <c r="T179" s="4">
        <v>109.3404225352113</v>
      </c>
      <c r="U179" s="4">
        <v>24.931690140845074</v>
      </c>
      <c r="V179" s="4">
        <v>0</v>
      </c>
      <c r="W1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0.25704225352112675</v>
      </c>
      <c r="X179" s="4">
        <v>0</v>
      </c>
      <c r="Y179" s="4">
        <v>0</v>
      </c>
      <c r="Z179" s="4">
        <v>0</v>
      </c>
      <c r="AA179" s="4">
        <v>0</v>
      </c>
      <c r="AB179" s="4">
        <v>0</v>
      </c>
      <c r="AC179" s="4">
        <v>0.25704225352112675</v>
      </c>
      <c r="AD179" s="4">
        <v>0</v>
      </c>
      <c r="AE179" s="4">
        <v>0</v>
      </c>
      <c r="AF179" s="1">
        <v>505096</v>
      </c>
      <c r="AG179" s="1">
        <v>10</v>
      </c>
      <c r="AH179"/>
    </row>
    <row r="180" spans="1:34" x14ac:dyDescent="0.25">
      <c r="A180" t="s">
        <v>239</v>
      </c>
      <c r="B180" t="s">
        <v>165</v>
      </c>
      <c r="C180" t="s">
        <v>297</v>
      </c>
      <c r="D180" t="s">
        <v>257</v>
      </c>
      <c r="E180" s="4">
        <v>24.054347826086957</v>
      </c>
      <c r="F180" s="4">
        <f>Nurse[[#This Row],[Total Nurse Staff Hours]]/Nurse[[#This Row],[MDS Census]]</f>
        <v>4.4844780840488019</v>
      </c>
      <c r="G180" s="4">
        <f>Nurse[[#This Row],[Total Direct Care Staff Hours]]/Nurse[[#This Row],[MDS Census]]</f>
        <v>3.8534478084048795</v>
      </c>
      <c r="H180" s="4">
        <f>Nurse[[#This Row],[Total RN Hours (w/ Admin, DON)]]/Nurse[[#This Row],[MDS Census]]</f>
        <v>1.5951333032083141</v>
      </c>
      <c r="I180" s="4">
        <f>Nurse[[#This Row],[RN Hours (excl. Admin, DON)]]/Nurse[[#This Row],[MDS Census]]</f>
        <v>0.9641030275643917</v>
      </c>
      <c r="J180" s="4">
        <f>SUM(Nurse[[#This Row],[RN Hours (excl. Admin, DON)]],Nurse[[#This Row],[RN Admin Hours]],Nurse[[#This Row],[RN DON Hours]],Nurse[[#This Row],[LPN Hours (excl. Admin)]],Nurse[[#This Row],[LPN Admin Hours]],Nurse[[#This Row],[CNA Hours]],Nurse[[#This Row],[NA TR Hours]],Nurse[[#This Row],[Med Aide/Tech Hours]])</f>
        <v>107.8711956521739</v>
      </c>
      <c r="K180" s="4">
        <f>SUM(Nurse[[#This Row],[RN Hours (excl. Admin, DON)]],Nurse[[#This Row],[LPN Hours (excl. Admin)]],Nurse[[#This Row],[CNA Hours]],Nurse[[#This Row],[NA TR Hours]],Nurse[[#This Row],[Med Aide/Tech Hours]])</f>
        <v>92.692173913043462</v>
      </c>
      <c r="L180" s="4">
        <f>SUM(Nurse[[#This Row],[RN Hours (excl. Admin, DON)]],Nurse[[#This Row],[RN Admin Hours]],Nurse[[#This Row],[RN DON Hours]])</f>
        <v>38.369891304347817</v>
      </c>
      <c r="M180" s="4">
        <v>23.19086956521738</v>
      </c>
      <c r="N180" s="4">
        <v>10.04858695652174</v>
      </c>
      <c r="O180" s="4">
        <v>5.1304347826086953</v>
      </c>
      <c r="P180" s="4">
        <f>SUM(Nurse[[#This Row],[LPN Hours (excl. Admin)]],Nurse[[#This Row],[LPN Admin Hours]])</f>
        <v>5.393369565217391</v>
      </c>
      <c r="Q180" s="4">
        <v>5.393369565217391</v>
      </c>
      <c r="R180" s="4">
        <v>0</v>
      </c>
      <c r="S180" s="4">
        <f>SUM(Nurse[[#This Row],[CNA Hours]],Nurse[[#This Row],[NA TR Hours]],Nurse[[#This Row],[Med Aide/Tech Hours]])</f>
        <v>64.107934782608694</v>
      </c>
      <c r="T180" s="4">
        <v>41.773586956521747</v>
      </c>
      <c r="U180" s="4">
        <v>22.334347826086947</v>
      </c>
      <c r="V180" s="4">
        <v>0</v>
      </c>
      <c r="W1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0" s="4">
        <v>0</v>
      </c>
      <c r="Y180" s="4">
        <v>0</v>
      </c>
      <c r="Z180" s="4">
        <v>0</v>
      </c>
      <c r="AA180" s="4">
        <v>0</v>
      </c>
      <c r="AB180" s="4">
        <v>0</v>
      </c>
      <c r="AC180" s="4">
        <v>0</v>
      </c>
      <c r="AD180" s="4">
        <v>0</v>
      </c>
      <c r="AE180" s="4">
        <v>0</v>
      </c>
      <c r="AF180" s="1">
        <v>505498</v>
      </c>
      <c r="AG180" s="1">
        <v>10</v>
      </c>
      <c r="AH180"/>
    </row>
    <row r="181" spans="1:34" x14ac:dyDescent="0.25">
      <c r="A181" t="s">
        <v>239</v>
      </c>
      <c r="B181" t="s">
        <v>65</v>
      </c>
      <c r="C181" t="s">
        <v>314</v>
      </c>
      <c r="D181" t="s">
        <v>247</v>
      </c>
      <c r="E181" s="4">
        <v>73.315217391304344</v>
      </c>
      <c r="F181" s="4">
        <f>Nurse[[#This Row],[Total Nurse Staff Hours]]/Nurse[[#This Row],[MDS Census]]</f>
        <v>4.3126345441067455</v>
      </c>
      <c r="G181" s="4">
        <f>Nurse[[#This Row],[Total Direct Care Staff Hours]]/Nurse[[#This Row],[MDS Census]]</f>
        <v>3.8240133432171977</v>
      </c>
      <c r="H181" s="4">
        <f>Nurse[[#This Row],[Total RN Hours (w/ Admin, DON)]]/Nurse[[#This Row],[MDS Census]]</f>
        <v>0.64523647146034091</v>
      </c>
      <c r="I181" s="4">
        <f>Nurse[[#This Row],[RN Hours (excl. Admin, DON)]]/Nurse[[#This Row],[MDS Census]]</f>
        <v>0.33808302446256472</v>
      </c>
      <c r="J181" s="4">
        <f>SUM(Nurse[[#This Row],[RN Hours (excl. Admin, DON)]],Nurse[[#This Row],[RN Admin Hours]],Nurse[[#This Row],[RN DON Hours]],Nurse[[#This Row],[LPN Hours (excl. Admin)]],Nurse[[#This Row],[LPN Admin Hours]],Nurse[[#This Row],[CNA Hours]],Nurse[[#This Row],[NA TR Hours]],Nurse[[#This Row],[Med Aide/Tech Hours]])</f>
        <v>316.18173913043472</v>
      </c>
      <c r="K181" s="4">
        <f>SUM(Nurse[[#This Row],[RN Hours (excl. Admin, DON)]],Nurse[[#This Row],[LPN Hours (excl. Admin)]],Nurse[[#This Row],[CNA Hours]],Nurse[[#This Row],[NA TR Hours]],Nurse[[#This Row],[Med Aide/Tech Hours]])</f>
        <v>280.35836956521734</v>
      </c>
      <c r="L181" s="4">
        <f>SUM(Nurse[[#This Row],[RN Hours (excl. Admin, DON)]],Nurse[[#This Row],[RN Admin Hours]],Nurse[[#This Row],[RN DON Hours]])</f>
        <v>47.305652173913032</v>
      </c>
      <c r="M181" s="4">
        <v>24.786630434782598</v>
      </c>
      <c r="N181" s="4">
        <v>17.404891304347824</v>
      </c>
      <c r="O181" s="4">
        <v>5.1141304347826084</v>
      </c>
      <c r="P181" s="4">
        <f>SUM(Nurse[[#This Row],[LPN Hours (excl. Admin)]],Nurse[[#This Row],[LPN Admin Hours]])</f>
        <v>104.57076086956522</v>
      </c>
      <c r="Q181" s="4">
        <v>91.266413043478266</v>
      </c>
      <c r="R181" s="4">
        <v>13.304347826086957</v>
      </c>
      <c r="S181" s="4">
        <f>SUM(Nurse[[#This Row],[CNA Hours]],Nurse[[#This Row],[NA TR Hours]],Nurse[[#This Row],[Med Aide/Tech Hours]])</f>
        <v>164.30532608695648</v>
      </c>
      <c r="T181" s="4">
        <v>164.30532608695648</v>
      </c>
      <c r="U181" s="4">
        <v>0</v>
      </c>
      <c r="V181" s="4">
        <v>0</v>
      </c>
      <c r="W1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1" s="4">
        <v>0</v>
      </c>
      <c r="Y181" s="4">
        <v>0</v>
      </c>
      <c r="Z181" s="4">
        <v>0</v>
      </c>
      <c r="AA181" s="4">
        <v>0</v>
      </c>
      <c r="AB181" s="4">
        <v>0</v>
      </c>
      <c r="AC181" s="4">
        <v>0</v>
      </c>
      <c r="AD181" s="4">
        <v>0</v>
      </c>
      <c r="AE181" s="4">
        <v>0</v>
      </c>
      <c r="AF181" s="1">
        <v>505269</v>
      </c>
      <c r="AG181" s="1">
        <v>10</v>
      </c>
      <c r="AH181"/>
    </row>
    <row r="182" spans="1:34" x14ac:dyDescent="0.25">
      <c r="A182" t="s">
        <v>239</v>
      </c>
      <c r="B182" t="s">
        <v>109</v>
      </c>
      <c r="C182" t="s">
        <v>286</v>
      </c>
      <c r="D182" t="s">
        <v>266</v>
      </c>
      <c r="E182" s="4">
        <v>40.423913043478258</v>
      </c>
      <c r="F182" s="4">
        <f>Nurse[[#This Row],[Total Nurse Staff Hours]]/Nurse[[#This Row],[MDS Census]]</f>
        <v>5.5402662005915566</v>
      </c>
      <c r="G182" s="4">
        <f>Nurse[[#This Row],[Total Direct Care Staff Hours]]/Nurse[[#This Row],[MDS Census]]</f>
        <v>4.8617908039795648</v>
      </c>
      <c r="H182" s="4">
        <f>Nurse[[#This Row],[Total RN Hours (w/ Admin, DON)]]/Nurse[[#This Row],[MDS Census]]</f>
        <v>0.72122882495294438</v>
      </c>
      <c r="I182" s="4">
        <f>Nurse[[#This Row],[RN Hours (excl. Admin, DON)]]/Nurse[[#This Row],[MDS Census]]</f>
        <v>0.52762839472976608</v>
      </c>
      <c r="J182" s="4">
        <f>SUM(Nurse[[#This Row],[RN Hours (excl. Admin, DON)]],Nurse[[#This Row],[RN Admin Hours]],Nurse[[#This Row],[RN DON Hours]],Nurse[[#This Row],[LPN Hours (excl. Admin)]],Nurse[[#This Row],[LPN Admin Hours]],Nurse[[#This Row],[CNA Hours]],Nurse[[#This Row],[NA TR Hours]],Nurse[[#This Row],[Med Aide/Tech Hours]])</f>
        <v>223.95923913043475</v>
      </c>
      <c r="K182" s="4">
        <f>SUM(Nurse[[#This Row],[RN Hours (excl. Admin, DON)]],Nurse[[#This Row],[LPN Hours (excl. Admin)]],Nurse[[#This Row],[CNA Hours]],Nurse[[#This Row],[NA TR Hours]],Nurse[[#This Row],[Med Aide/Tech Hours]])</f>
        <v>196.53260869565216</v>
      </c>
      <c r="L182" s="4">
        <f>SUM(Nurse[[#This Row],[RN Hours (excl. Admin, DON)]],Nurse[[#This Row],[RN Admin Hours]],Nurse[[#This Row],[RN DON Hours]])</f>
        <v>29.154891304347824</v>
      </c>
      <c r="M182" s="4">
        <v>21.328804347826086</v>
      </c>
      <c r="N182" s="4">
        <v>0</v>
      </c>
      <c r="O182" s="4">
        <v>7.8260869565217392</v>
      </c>
      <c r="P182" s="4">
        <f>SUM(Nurse[[#This Row],[LPN Hours (excl. Admin)]],Nurse[[#This Row],[LPN Admin Hours]])</f>
        <v>62.002717391304344</v>
      </c>
      <c r="Q182" s="4">
        <v>42.402173913043477</v>
      </c>
      <c r="R182" s="4">
        <v>19.600543478260871</v>
      </c>
      <c r="S182" s="4">
        <f>SUM(Nurse[[#This Row],[CNA Hours]],Nurse[[#This Row],[NA TR Hours]],Nurse[[#This Row],[Med Aide/Tech Hours]])</f>
        <v>132.8016304347826</v>
      </c>
      <c r="T182" s="4">
        <v>107.31521739130434</v>
      </c>
      <c r="U182" s="4">
        <v>25.486413043478262</v>
      </c>
      <c r="V182" s="4">
        <v>0</v>
      </c>
      <c r="W1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2" s="4">
        <v>0</v>
      </c>
      <c r="Y182" s="4">
        <v>0</v>
      </c>
      <c r="Z182" s="4">
        <v>0</v>
      </c>
      <c r="AA182" s="4">
        <v>0</v>
      </c>
      <c r="AB182" s="4">
        <v>0</v>
      </c>
      <c r="AC182" s="4">
        <v>0</v>
      </c>
      <c r="AD182" s="4">
        <v>0</v>
      </c>
      <c r="AE182" s="4">
        <v>0</v>
      </c>
      <c r="AF182" s="1">
        <v>505362</v>
      </c>
      <c r="AG182" s="1">
        <v>10</v>
      </c>
      <c r="AH182"/>
    </row>
    <row r="183" spans="1:34" x14ac:dyDescent="0.25">
      <c r="A183" t="s">
        <v>239</v>
      </c>
      <c r="B183" t="s">
        <v>129</v>
      </c>
      <c r="C183" t="s">
        <v>345</v>
      </c>
      <c r="D183" t="s">
        <v>266</v>
      </c>
      <c r="E183" s="4">
        <v>33.554347826086953</v>
      </c>
      <c r="F183" s="4">
        <f>Nurse[[#This Row],[Total Nurse Staff Hours]]/Nurse[[#This Row],[MDS Census]]</f>
        <v>4.9832361516034993</v>
      </c>
      <c r="G183" s="4">
        <f>Nurse[[#This Row],[Total Direct Care Staff Hours]]/Nurse[[#This Row],[MDS Census]]</f>
        <v>4.6766277939747329</v>
      </c>
      <c r="H183" s="4">
        <f>Nurse[[#This Row],[Total RN Hours (w/ Admin, DON)]]/Nurse[[#This Row],[MDS Census]]</f>
        <v>0.98161645610625214</v>
      </c>
      <c r="I183" s="4">
        <f>Nurse[[#This Row],[RN Hours (excl. Admin, DON)]]/Nurse[[#This Row],[MDS Census]]</f>
        <v>0.67500809847748622</v>
      </c>
      <c r="J183" s="4">
        <f>SUM(Nurse[[#This Row],[RN Hours (excl. Admin, DON)]],Nurse[[#This Row],[RN Admin Hours]],Nurse[[#This Row],[RN DON Hours]],Nurse[[#This Row],[LPN Hours (excl. Admin)]],Nurse[[#This Row],[LPN Admin Hours]],Nurse[[#This Row],[CNA Hours]],Nurse[[#This Row],[NA TR Hours]],Nurse[[#This Row],[Med Aide/Tech Hours]])</f>
        <v>167.20923913043478</v>
      </c>
      <c r="K183" s="4">
        <f>SUM(Nurse[[#This Row],[RN Hours (excl. Admin, DON)]],Nurse[[#This Row],[LPN Hours (excl. Admin)]],Nurse[[#This Row],[CNA Hours]],Nurse[[#This Row],[NA TR Hours]],Nurse[[#This Row],[Med Aide/Tech Hours]])</f>
        <v>156.92119565217391</v>
      </c>
      <c r="L183" s="4">
        <f>SUM(Nurse[[#This Row],[RN Hours (excl. Admin, DON)]],Nurse[[#This Row],[RN Admin Hours]],Nurse[[#This Row],[RN DON Hours]])</f>
        <v>32.9375</v>
      </c>
      <c r="M183" s="4">
        <v>22.649456521739129</v>
      </c>
      <c r="N183" s="4">
        <v>4.8097826086956523</v>
      </c>
      <c r="O183" s="4">
        <v>5.4782608695652177</v>
      </c>
      <c r="P183" s="4">
        <f>SUM(Nurse[[#This Row],[LPN Hours (excl. Admin)]],Nurse[[#This Row],[LPN Admin Hours]])</f>
        <v>43.953804347826086</v>
      </c>
      <c r="Q183" s="4">
        <v>43.953804347826086</v>
      </c>
      <c r="R183" s="4">
        <v>0</v>
      </c>
      <c r="S183" s="4">
        <f>SUM(Nurse[[#This Row],[CNA Hours]],Nurse[[#This Row],[NA TR Hours]],Nurse[[#This Row],[Med Aide/Tech Hours]])</f>
        <v>90.317934782608702</v>
      </c>
      <c r="T183" s="4">
        <v>88.769021739130437</v>
      </c>
      <c r="U183" s="4">
        <v>1.548913043478261</v>
      </c>
      <c r="V183" s="4">
        <v>0</v>
      </c>
      <c r="W1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12.875000000000002</v>
      </c>
      <c r="X183" s="4">
        <v>0.11413043478260869</v>
      </c>
      <c r="Y183" s="4">
        <v>0</v>
      </c>
      <c r="Z183" s="4">
        <v>0</v>
      </c>
      <c r="AA183" s="4">
        <v>12.673913043478262</v>
      </c>
      <c r="AB183" s="4">
        <v>0</v>
      </c>
      <c r="AC183" s="4">
        <v>8.6956521739130432E-2</v>
      </c>
      <c r="AD183" s="4">
        <v>0</v>
      </c>
      <c r="AE183" s="4">
        <v>0</v>
      </c>
      <c r="AF183" s="1">
        <v>505405</v>
      </c>
      <c r="AG183" s="1">
        <v>10</v>
      </c>
      <c r="AH183"/>
    </row>
    <row r="184" spans="1:34" x14ac:dyDescent="0.25">
      <c r="A184" t="s">
        <v>239</v>
      </c>
      <c r="B184" t="s">
        <v>3</v>
      </c>
      <c r="C184" t="s">
        <v>295</v>
      </c>
      <c r="D184" t="s">
        <v>254</v>
      </c>
      <c r="E184" s="4">
        <v>139.19565217391303</v>
      </c>
      <c r="F184" s="4">
        <f>Nurse[[#This Row],[Total Nurse Staff Hours]]/Nurse[[#This Row],[MDS Census]]</f>
        <v>3.788888021240044</v>
      </c>
      <c r="G184" s="4">
        <f>Nurse[[#This Row],[Total Direct Care Staff Hours]]/Nurse[[#This Row],[MDS Census]]</f>
        <v>3.3162189598625642</v>
      </c>
      <c r="H184" s="4">
        <f>Nurse[[#This Row],[Total RN Hours (w/ Admin, DON)]]/Nurse[[#This Row],[MDS Census]]</f>
        <v>0.64155864438544441</v>
      </c>
      <c r="I184" s="4">
        <f>Nurse[[#This Row],[RN Hours (excl. Admin, DON)]]/Nurse[[#This Row],[MDS Census]]</f>
        <v>0.27213806028424181</v>
      </c>
      <c r="J184" s="4">
        <f>SUM(Nurse[[#This Row],[RN Hours (excl. Admin, DON)]],Nurse[[#This Row],[RN Admin Hours]],Nurse[[#This Row],[RN DON Hours]],Nurse[[#This Row],[LPN Hours (excl. Admin)]],Nurse[[#This Row],[LPN Admin Hours]],Nurse[[#This Row],[CNA Hours]],Nurse[[#This Row],[NA TR Hours]],Nurse[[#This Row],[Med Aide/Tech Hours]])</f>
        <v>527.39673913043475</v>
      </c>
      <c r="K184" s="4">
        <f>SUM(Nurse[[#This Row],[RN Hours (excl. Admin, DON)]],Nurse[[#This Row],[LPN Hours (excl. Admin)]],Nurse[[#This Row],[CNA Hours]],Nurse[[#This Row],[NA TR Hours]],Nurse[[#This Row],[Med Aide/Tech Hours]])</f>
        <v>461.60326086956513</v>
      </c>
      <c r="L184" s="4">
        <f>SUM(Nurse[[#This Row],[RN Hours (excl. Admin, DON)]],Nurse[[#This Row],[RN Admin Hours]],Nurse[[#This Row],[RN DON Hours]])</f>
        <v>89.30217391304349</v>
      </c>
      <c r="M184" s="4">
        <v>37.880434782608702</v>
      </c>
      <c r="N184" s="4">
        <v>45.52826086956523</v>
      </c>
      <c r="O184" s="4">
        <v>5.8934782608695624</v>
      </c>
      <c r="P184" s="4">
        <f>SUM(Nurse[[#This Row],[LPN Hours (excl. Admin)]],Nurse[[#This Row],[LPN Admin Hours]])</f>
        <v>117.59021739130436</v>
      </c>
      <c r="Q184" s="4">
        <v>103.21847826086959</v>
      </c>
      <c r="R184" s="4">
        <v>14.371739130434774</v>
      </c>
      <c r="S184" s="4">
        <f>SUM(Nurse[[#This Row],[CNA Hours]],Nurse[[#This Row],[NA TR Hours]],Nurse[[#This Row],[Med Aide/Tech Hours]])</f>
        <v>320.50434782608687</v>
      </c>
      <c r="T184" s="4">
        <v>320.50434782608687</v>
      </c>
      <c r="U184" s="4">
        <v>0</v>
      </c>
      <c r="V184" s="4">
        <v>0</v>
      </c>
      <c r="W1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154.50652173913045</v>
      </c>
      <c r="X184" s="4">
        <v>31.617391304347844</v>
      </c>
      <c r="Y184" s="4">
        <v>0</v>
      </c>
      <c r="Z184" s="4">
        <v>0</v>
      </c>
      <c r="AA184" s="4">
        <v>15.517391304347823</v>
      </c>
      <c r="AB184" s="4">
        <v>0</v>
      </c>
      <c r="AC184" s="4">
        <v>107.37173913043479</v>
      </c>
      <c r="AD184" s="4">
        <v>0</v>
      </c>
      <c r="AE184" s="4">
        <v>0</v>
      </c>
      <c r="AF184" s="1">
        <v>505017</v>
      </c>
      <c r="AG184" s="1">
        <v>10</v>
      </c>
      <c r="AH184"/>
    </row>
    <row r="185" spans="1:34" x14ac:dyDescent="0.25">
      <c r="A185" t="s">
        <v>239</v>
      </c>
      <c r="B185" t="s">
        <v>138</v>
      </c>
      <c r="C185" t="s">
        <v>299</v>
      </c>
      <c r="D185" t="s">
        <v>259</v>
      </c>
      <c r="E185" s="4">
        <v>90.869565217391298</v>
      </c>
      <c r="F185" s="4">
        <f>Nurse[[#This Row],[Total Nurse Staff Hours]]/Nurse[[#This Row],[MDS Census]]</f>
        <v>3.9437607655502389</v>
      </c>
      <c r="G185" s="4">
        <f>Nurse[[#This Row],[Total Direct Care Staff Hours]]/Nurse[[#This Row],[MDS Census]]</f>
        <v>3.8953157894736838</v>
      </c>
      <c r="H185" s="4">
        <f>Nurse[[#This Row],[Total RN Hours (w/ Admin, DON)]]/Nurse[[#This Row],[MDS Census]]</f>
        <v>0.79562320574162693</v>
      </c>
      <c r="I185" s="4">
        <f>Nurse[[#This Row],[RN Hours (excl. Admin, DON)]]/Nurse[[#This Row],[MDS Census]]</f>
        <v>0.74717822966507186</v>
      </c>
      <c r="J185" s="4">
        <f>SUM(Nurse[[#This Row],[RN Hours (excl. Admin, DON)]],Nurse[[#This Row],[RN Admin Hours]],Nurse[[#This Row],[RN DON Hours]],Nurse[[#This Row],[LPN Hours (excl. Admin)]],Nurse[[#This Row],[LPN Admin Hours]],Nurse[[#This Row],[CNA Hours]],Nurse[[#This Row],[NA TR Hours]],Nurse[[#This Row],[Med Aide/Tech Hours]])</f>
        <v>358.36782608695648</v>
      </c>
      <c r="K185" s="4">
        <f>SUM(Nurse[[#This Row],[RN Hours (excl. Admin, DON)]],Nurse[[#This Row],[LPN Hours (excl. Admin)]],Nurse[[#This Row],[CNA Hours]],Nurse[[#This Row],[NA TR Hours]],Nurse[[#This Row],[Med Aide/Tech Hours]])</f>
        <v>353.96565217391299</v>
      </c>
      <c r="L185" s="4">
        <f>SUM(Nurse[[#This Row],[RN Hours (excl. Admin, DON)]],Nurse[[#This Row],[RN Admin Hours]],Nurse[[#This Row],[RN DON Hours]])</f>
        <v>72.297934782608706</v>
      </c>
      <c r="M185" s="4">
        <v>67.895760869565223</v>
      </c>
      <c r="N185" s="4">
        <v>0</v>
      </c>
      <c r="O185" s="4">
        <v>4.4021739130434785</v>
      </c>
      <c r="P185" s="4">
        <f>SUM(Nurse[[#This Row],[LPN Hours (excl. Admin)]],Nurse[[#This Row],[LPN Admin Hours]])</f>
        <v>73.754456521739101</v>
      </c>
      <c r="Q185" s="4">
        <v>73.754456521739101</v>
      </c>
      <c r="R185" s="4">
        <v>0</v>
      </c>
      <c r="S185" s="4">
        <f>SUM(Nurse[[#This Row],[CNA Hours]],Nurse[[#This Row],[NA TR Hours]],Nurse[[#This Row],[Med Aide/Tech Hours]])</f>
        <v>212.31543478260869</v>
      </c>
      <c r="T185" s="4">
        <v>212.31543478260869</v>
      </c>
      <c r="U185" s="4">
        <v>0</v>
      </c>
      <c r="V185" s="4">
        <v>0</v>
      </c>
      <c r="W1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68.984456521739133</v>
      </c>
      <c r="X185" s="4">
        <v>0</v>
      </c>
      <c r="Y185" s="4">
        <v>0</v>
      </c>
      <c r="Z185" s="4">
        <v>0</v>
      </c>
      <c r="AA185" s="4">
        <v>51.960652173913054</v>
      </c>
      <c r="AB185" s="4">
        <v>0</v>
      </c>
      <c r="AC185" s="4">
        <v>17.023804347826086</v>
      </c>
      <c r="AD185" s="4">
        <v>0</v>
      </c>
      <c r="AE185" s="4">
        <v>0</v>
      </c>
      <c r="AF185" s="1">
        <v>505421</v>
      </c>
      <c r="AG185" s="1">
        <v>10</v>
      </c>
      <c r="AH185"/>
    </row>
    <row r="186" spans="1:34" x14ac:dyDescent="0.25">
      <c r="A186" t="s">
        <v>239</v>
      </c>
      <c r="B186" t="s">
        <v>187</v>
      </c>
      <c r="C186" t="s">
        <v>299</v>
      </c>
      <c r="D186" t="s">
        <v>259</v>
      </c>
      <c r="E186" s="4">
        <v>61.880434782608695</v>
      </c>
      <c r="F186" s="4">
        <f>Nurse[[#This Row],[Total Nurse Staff Hours]]/Nurse[[#This Row],[MDS Census]]</f>
        <v>5.42422097312489</v>
      </c>
      <c r="G186" s="4">
        <f>Nurse[[#This Row],[Total Direct Care Staff Hours]]/Nurse[[#This Row],[MDS Census]]</f>
        <v>4.9948691375373269</v>
      </c>
      <c r="H186" s="4">
        <f>Nurse[[#This Row],[Total RN Hours (w/ Admin, DON)]]/Nurse[[#This Row],[MDS Census]]</f>
        <v>1.6550342525909012</v>
      </c>
      <c r="I186" s="4">
        <f>Nurse[[#This Row],[RN Hours (excl. Admin, DON)]]/Nurse[[#This Row],[MDS Census]]</f>
        <v>1.2256824170033376</v>
      </c>
      <c r="J186" s="4">
        <f>SUM(Nurse[[#This Row],[RN Hours (excl. Admin, DON)]],Nurse[[#This Row],[RN Admin Hours]],Nurse[[#This Row],[RN DON Hours]],Nurse[[#This Row],[LPN Hours (excl. Admin)]],Nurse[[#This Row],[LPN Admin Hours]],Nurse[[#This Row],[CNA Hours]],Nurse[[#This Row],[NA TR Hours]],Nurse[[#This Row],[Med Aide/Tech Hours]])</f>
        <v>335.65315217391304</v>
      </c>
      <c r="K186" s="4">
        <f>SUM(Nurse[[#This Row],[RN Hours (excl. Admin, DON)]],Nurse[[#This Row],[LPN Hours (excl. Admin)]],Nurse[[#This Row],[CNA Hours]],Nurse[[#This Row],[NA TR Hours]],Nurse[[#This Row],[Med Aide/Tech Hours]])</f>
        <v>309.0846739130435</v>
      </c>
      <c r="L186" s="4">
        <f>SUM(Nurse[[#This Row],[RN Hours (excl. Admin, DON)]],Nurse[[#This Row],[RN Admin Hours]],Nurse[[#This Row],[RN DON Hours]])</f>
        <v>102.41423913043479</v>
      </c>
      <c r="M186" s="4">
        <v>75.845760869565225</v>
      </c>
      <c r="N186" s="4">
        <v>23.346739130434784</v>
      </c>
      <c r="O186" s="4">
        <v>3.2217391304347793</v>
      </c>
      <c r="P186" s="4">
        <f>SUM(Nurse[[#This Row],[LPN Hours (excl. Admin)]],Nurse[[#This Row],[LPN Admin Hours]])</f>
        <v>0</v>
      </c>
      <c r="Q186" s="4">
        <v>0</v>
      </c>
      <c r="R186" s="4">
        <v>0</v>
      </c>
      <c r="S186" s="4">
        <f>SUM(Nurse[[#This Row],[CNA Hours]],Nurse[[#This Row],[NA TR Hours]],Nurse[[#This Row],[Med Aide/Tech Hours]])</f>
        <v>233.23891304347825</v>
      </c>
      <c r="T186" s="4">
        <v>233.23891304347825</v>
      </c>
      <c r="U186" s="4">
        <v>0</v>
      </c>
      <c r="V186" s="4">
        <v>0</v>
      </c>
      <c r="W1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36.145652173913042</v>
      </c>
      <c r="X186" s="4">
        <v>3.1195652173913042</v>
      </c>
      <c r="Y186" s="4">
        <v>0</v>
      </c>
      <c r="Z186" s="4">
        <v>0</v>
      </c>
      <c r="AA186" s="4">
        <v>0</v>
      </c>
      <c r="AB186" s="4">
        <v>0</v>
      </c>
      <c r="AC186" s="4">
        <v>33.026086956521738</v>
      </c>
      <c r="AD186" s="4">
        <v>0</v>
      </c>
      <c r="AE186" s="4">
        <v>0</v>
      </c>
      <c r="AF186" s="1">
        <v>505530</v>
      </c>
      <c r="AG186" s="1">
        <v>10</v>
      </c>
      <c r="AH186"/>
    </row>
    <row r="187" spans="1:34" x14ac:dyDescent="0.25">
      <c r="A187" t="s">
        <v>239</v>
      </c>
      <c r="B187" t="s">
        <v>177</v>
      </c>
      <c r="C187" t="s">
        <v>356</v>
      </c>
      <c r="D187" t="s">
        <v>261</v>
      </c>
      <c r="E187" s="4">
        <v>195.90217391304347</v>
      </c>
      <c r="F187" s="4">
        <f>Nurse[[#This Row],[Total Nurse Staff Hours]]/Nurse[[#This Row],[MDS Census]]</f>
        <v>3.3684625201131877</v>
      </c>
      <c r="G187" s="4">
        <f>Nurse[[#This Row],[Total Direct Care Staff Hours]]/Nurse[[#This Row],[MDS Census]]</f>
        <v>3.1049991677301221</v>
      </c>
      <c r="H187" s="4">
        <f>Nurse[[#This Row],[Total RN Hours (w/ Admin, DON)]]/Nurse[[#This Row],[MDS Census]]</f>
        <v>0.92999500638073562</v>
      </c>
      <c r="I187" s="4">
        <f>Nurse[[#This Row],[RN Hours (excl. Admin, DON)]]/Nurse[[#This Row],[MDS Census]]</f>
        <v>0.66653165399766967</v>
      </c>
      <c r="J187" s="4">
        <f>SUM(Nurse[[#This Row],[RN Hours (excl. Admin, DON)]],Nurse[[#This Row],[RN Admin Hours]],Nurse[[#This Row],[RN DON Hours]],Nurse[[#This Row],[LPN Hours (excl. Admin)]],Nurse[[#This Row],[LPN Admin Hours]],Nurse[[#This Row],[CNA Hours]],Nurse[[#This Row],[NA TR Hours]],Nurse[[#This Row],[Med Aide/Tech Hours]])</f>
        <v>659.88913043478237</v>
      </c>
      <c r="K187" s="4">
        <f>SUM(Nurse[[#This Row],[RN Hours (excl. Admin, DON)]],Nurse[[#This Row],[LPN Hours (excl. Admin)]],Nurse[[#This Row],[CNA Hours]],Nurse[[#This Row],[NA TR Hours]],Nurse[[#This Row],[Med Aide/Tech Hours]])</f>
        <v>608.27608695652157</v>
      </c>
      <c r="L187" s="4">
        <f>SUM(Nurse[[#This Row],[RN Hours (excl. Admin, DON)]],Nurse[[#This Row],[RN Admin Hours]],Nurse[[#This Row],[RN DON Hours]])</f>
        <v>182.18804347826085</v>
      </c>
      <c r="M187" s="4">
        <v>130.57499999999999</v>
      </c>
      <c r="N187" s="4">
        <v>48.134782608695652</v>
      </c>
      <c r="O187" s="4">
        <v>3.4782608695652173</v>
      </c>
      <c r="P187" s="4">
        <f>SUM(Nurse[[#This Row],[LPN Hours (excl. Admin)]],Nurse[[#This Row],[LPN Admin Hours]])</f>
        <v>100.39347826086957</v>
      </c>
      <c r="Q187" s="4">
        <v>100.39347826086957</v>
      </c>
      <c r="R187" s="4">
        <v>0</v>
      </c>
      <c r="S187" s="4">
        <f>SUM(Nurse[[#This Row],[CNA Hours]],Nurse[[#This Row],[NA TR Hours]],Nurse[[#This Row],[Med Aide/Tech Hours]])</f>
        <v>377.30760869565199</v>
      </c>
      <c r="T187" s="4">
        <v>377.30760869565199</v>
      </c>
      <c r="U187" s="4">
        <v>0</v>
      </c>
      <c r="V187" s="4">
        <v>0</v>
      </c>
      <c r="W1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7" s="4">
        <v>0</v>
      </c>
      <c r="Y187" s="4">
        <v>0</v>
      </c>
      <c r="Z187" s="4">
        <v>0</v>
      </c>
      <c r="AA187" s="4">
        <v>0</v>
      </c>
      <c r="AB187" s="4">
        <v>0</v>
      </c>
      <c r="AC187" s="4">
        <v>0</v>
      </c>
      <c r="AD187" s="4">
        <v>0</v>
      </c>
      <c r="AE187" s="4">
        <v>0</v>
      </c>
      <c r="AF187" s="1">
        <v>505517</v>
      </c>
      <c r="AG187" s="1">
        <v>10</v>
      </c>
      <c r="AH187"/>
    </row>
    <row r="188" spans="1:34" x14ac:dyDescent="0.25">
      <c r="A188" t="s">
        <v>239</v>
      </c>
      <c r="B188" t="s">
        <v>156</v>
      </c>
      <c r="C188" t="s">
        <v>279</v>
      </c>
      <c r="D188" t="s">
        <v>254</v>
      </c>
      <c r="E188" s="4">
        <v>84.489130434782609</v>
      </c>
      <c r="F188" s="4">
        <f>Nurse[[#This Row],[Total Nurse Staff Hours]]/Nurse[[#This Row],[MDS Census]]</f>
        <v>4.7153029718255501</v>
      </c>
      <c r="G188" s="4">
        <f>Nurse[[#This Row],[Total Direct Care Staff Hours]]/Nurse[[#This Row],[MDS Census]]</f>
        <v>4.5729190788627294</v>
      </c>
      <c r="H188" s="4">
        <f>Nurse[[#This Row],[Total RN Hours (w/ Admin, DON)]]/Nurse[[#This Row],[MDS Census]]</f>
        <v>0.68461597838672339</v>
      </c>
      <c r="I188" s="4">
        <f>Nurse[[#This Row],[RN Hours (excl. Admin, DON)]]/Nurse[[#This Row],[MDS Census]]</f>
        <v>0.61372957673999751</v>
      </c>
      <c r="J188" s="4">
        <f>SUM(Nurse[[#This Row],[RN Hours (excl. Admin, DON)]],Nurse[[#This Row],[RN Admin Hours]],Nurse[[#This Row],[RN DON Hours]],Nurse[[#This Row],[LPN Hours (excl. Admin)]],Nurse[[#This Row],[LPN Admin Hours]],Nurse[[#This Row],[CNA Hours]],Nurse[[#This Row],[NA TR Hours]],Nurse[[#This Row],[Med Aide/Tech Hours]])</f>
        <v>398.39184782608697</v>
      </c>
      <c r="K188" s="4">
        <f>SUM(Nurse[[#This Row],[RN Hours (excl. Admin, DON)]],Nurse[[#This Row],[LPN Hours (excl. Admin)]],Nurse[[#This Row],[CNA Hours]],Nurse[[#This Row],[NA TR Hours]],Nurse[[#This Row],[Med Aide/Tech Hours]])</f>
        <v>386.3619565217391</v>
      </c>
      <c r="L188" s="4">
        <f>SUM(Nurse[[#This Row],[RN Hours (excl. Admin, DON)]],Nurse[[#This Row],[RN Admin Hours]],Nurse[[#This Row],[RN DON Hours]])</f>
        <v>57.842608695652181</v>
      </c>
      <c r="M188" s="4">
        <v>51.853478260869572</v>
      </c>
      <c r="N188" s="4">
        <v>0.51086956521739135</v>
      </c>
      <c r="O188" s="4">
        <v>5.4782608695652177</v>
      </c>
      <c r="P188" s="4">
        <f>SUM(Nurse[[#This Row],[LPN Hours (excl. Admin)]],Nurse[[#This Row],[LPN Admin Hours]])</f>
        <v>93.335326086956542</v>
      </c>
      <c r="Q188" s="4">
        <v>87.294565217391323</v>
      </c>
      <c r="R188" s="4">
        <v>6.0407608695652177</v>
      </c>
      <c r="S188" s="4">
        <f>SUM(Nurse[[#This Row],[CNA Hours]],Nurse[[#This Row],[NA TR Hours]],Nurse[[#This Row],[Med Aide/Tech Hours]])</f>
        <v>247.21391304347821</v>
      </c>
      <c r="T188" s="4">
        <v>240.11184782608692</v>
      </c>
      <c r="U188" s="4">
        <v>7.1020652173913055</v>
      </c>
      <c r="V188" s="4">
        <v>0</v>
      </c>
      <c r="W1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41.040760869565219</v>
      </c>
      <c r="X188" s="4">
        <v>0.43478260869565216</v>
      </c>
      <c r="Y188" s="4">
        <v>0.51086956521739135</v>
      </c>
      <c r="Z188" s="4">
        <v>0</v>
      </c>
      <c r="AA188" s="4">
        <v>1.9836956521739131</v>
      </c>
      <c r="AB188" s="4">
        <v>4.0760869565217392E-2</v>
      </c>
      <c r="AC188" s="4">
        <v>38.070652173913047</v>
      </c>
      <c r="AD188" s="4">
        <v>0</v>
      </c>
      <c r="AE188" s="4">
        <v>0</v>
      </c>
      <c r="AF188" s="1">
        <v>505475</v>
      </c>
      <c r="AG188" s="1">
        <v>10</v>
      </c>
      <c r="AH188"/>
    </row>
    <row r="189" spans="1:34" x14ac:dyDescent="0.25">
      <c r="A189" t="s">
        <v>239</v>
      </c>
      <c r="B189" t="s">
        <v>54</v>
      </c>
      <c r="C189" t="s">
        <v>285</v>
      </c>
      <c r="D189" t="s">
        <v>267</v>
      </c>
      <c r="E189" s="4">
        <v>41.271739130434781</v>
      </c>
      <c r="F189" s="4">
        <f>Nurse[[#This Row],[Total Nurse Staff Hours]]/Nurse[[#This Row],[MDS Census]]</f>
        <v>3.9877508559388999</v>
      </c>
      <c r="G189" s="4">
        <f>Nurse[[#This Row],[Total Direct Care Staff Hours]]/Nurse[[#This Row],[MDS Census]]</f>
        <v>3.5006557808796415</v>
      </c>
      <c r="H189" s="4">
        <f>Nurse[[#This Row],[Total RN Hours (w/ Admin, DON)]]/Nurse[[#This Row],[MDS Census]]</f>
        <v>0.62211482749539115</v>
      </c>
      <c r="I189" s="4">
        <f>Nurse[[#This Row],[RN Hours (excl. Admin, DON)]]/Nurse[[#This Row],[MDS Census]]</f>
        <v>0.13501975243613382</v>
      </c>
      <c r="J189" s="4">
        <f>SUM(Nurse[[#This Row],[RN Hours (excl. Admin, DON)]],Nurse[[#This Row],[RN Admin Hours]],Nurse[[#This Row],[RN DON Hours]],Nurse[[#This Row],[LPN Hours (excl. Admin)]],Nurse[[#This Row],[LPN Admin Hours]],Nurse[[#This Row],[CNA Hours]],Nurse[[#This Row],[NA TR Hours]],Nurse[[#This Row],[Med Aide/Tech Hours]])</f>
        <v>164.58141304347828</v>
      </c>
      <c r="K189" s="4">
        <f>SUM(Nurse[[#This Row],[RN Hours (excl. Admin, DON)]],Nurse[[#This Row],[LPN Hours (excl. Admin)]],Nurse[[#This Row],[CNA Hours]],Nurse[[#This Row],[NA TR Hours]],Nurse[[#This Row],[Med Aide/Tech Hours]])</f>
        <v>144.47815217391303</v>
      </c>
      <c r="L189" s="4">
        <f>SUM(Nurse[[#This Row],[RN Hours (excl. Admin, DON)]],Nurse[[#This Row],[RN Admin Hours]],Nurse[[#This Row],[RN DON Hours]])</f>
        <v>25.67576086956522</v>
      </c>
      <c r="M189" s="4">
        <v>5.5725000000000007</v>
      </c>
      <c r="N189" s="4">
        <v>14.625</v>
      </c>
      <c r="O189" s="4">
        <v>5.4782608695652177</v>
      </c>
      <c r="P189" s="4">
        <f>SUM(Nurse[[#This Row],[LPN Hours (excl. Admin)]],Nurse[[#This Row],[LPN Admin Hours]])</f>
        <v>32.177391304347822</v>
      </c>
      <c r="Q189" s="4">
        <v>32.177391304347822</v>
      </c>
      <c r="R189" s="4">
        <v>0</v>
      </c>
      <c r="S189" s="4">
        <f>SUM(Nurse[[#This Row],[CNA Hours]],Nurse[[#This Row],[NA TR Hours]],Nurse[[#This Row],[Med Aide/Tech Hours]])</f>
        <v>106.72826086956522</v>
      </c>
      <c r="T189" s="4">
        <v>48.464673913043477</v>
      </c>
      <c r="U189" s="4">
        <v>58.263586956521742</v>
      </c>
      <c r="V189" s="4">
        <v>0</v>
      </c>
      <c r="W1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26.755326086956526</v>
      </c>
      <c r="X189" s="4">
        <v>4.8877173913043483</v>
      </c>
      <c r="Y189" s="4">
        <v>0</v>
      </c>
      <c r="Z189" s="4">
        <v>0</v>
      </c>
      <c r="AA189" s="4">
        <v>21.867608695652176</v>
      </c>
      <c r="AB189" s="4">
        <v>0</v>
      </c>
      <c r="AC189" s="4">
        <v>0</v>
      </c>
      <c r="AD189" s="4">
        <v>0</v>
      </c>
      <c r="AE189" s="4">
        <v>0</v>
      </c>
      <c r="AF189" s="1">
        <v>505251</v>
      </c>
      <c r="AG189" s="1">
        <v>10</v>
      </c>
      <c r="AH189"/>
    </row>
    <row r="190" spans="1:34" x14ac:dyDescent="0.25">
      <c r="A190" t="s">
        <v>239</v>
      </c>
      <c r="B190" t="s">
        <v>103</v>
      </c>
      <c r="C190" t="s">
        <v>339</v>
      </c>
      <c r="D190" t="s">
        <v>272</v>
      </c>
      <c r="E190" s="4">
        <v>35.565217391304351</v>
      </c>
      <c r="F190" s="4">
        <f>Nurse[[#This Row],[Total Nurse Staff Hours]]/Nurse[[#This Row],[MDS Census]]</f>
        <v>3.6538416870415653</v>
      </c>
      <c r="G190" s="4">
        <f>Nurse[[#This Row],[Total Direct Care Staff Hours]]/Nurse[[#This Row],[MDS Census]]</f>
        <v>3.3710360635696826</v>
      </c>
      <c r="H190" s="4">
        <f>Nurse[[#This Row],[Total RN Hours (w/ Admin, DON)]]/Nurse[[#This Row],[MDS Census]]</f>
        <v>0.84948960880195612</v>
      </c>
      <c r="I190" s="4">
        <f>Nurse[[#This Row],[RN Hours (excl. Admin, DON)]]/Nurse[[#This Row],[MDS Census]]</f>
        <v>0.65327933985330089</v>
      </c>
      <c r="J190" s="4">
        <f>SUM(Nurse[[#This Row],[RN Hours (excl. Admin, DON)]],Nurse[[#This Row],[RN Admin Hours]],Nurse[[#This Row],[RN DON Hours]],Nurse[[#This Row],[LPN Hours (excl. Admin)]],Nurse[[#This Row],[LPN Admin Hours]],Nurse[[#This Row],[CNA Hours]],Nurse[[#This Row],[NA TR Hours]],Nurse[[#This Row],[Med Aide/Tech Hours]])</f>
        <v>129.94967391304351</v>
      </c>
      <c r="K190" s="4">
        <f>SUM(Nurse[[#This Row],[RN Hours (excl. Admin, DON)]],Nurse[[#This Row],[LPN Hours (excl. Admin)]],Nurse[[#This Row],[CNA Hours]],Nurse[[#This Row],[NA TR Hours]],Nurse[[#This Row],[Med Aide/Tech Hours]])</f>
        <v>119.89163043478263</v>
      </c>
      <c r="L190" s="4">
        <f>SUM(Nurse[[#This Row],[RN Hours (excl. Admin, DON)]],Nurse[[#This Row],[RN Admin Hours]],Nurse[[#This Row],[RN DON Hours]])</f>
        <v>30.212282608695659</v>
      </c>
      <c r="M190" s="4">
        <v>23.234021739130441</v>
      </c>
      <c r="N190" s="4">
        <v>4.0597826086956523</v>
      </c>
      <c r="O190" s="4">
        <v>2.9184782608695654</v>
      </c>
      <c r="P190" s="4">
        <f>SUM(Nurse[[#This Row],[LPN Hours (excl. Admin)]],Nurse[[#This Row],[LPN Admin Hours]])</f>
        <v>20.901739130434784</v>
      </c>
      <c r="Q190" s="4">
        <v>17.821956521739132</v>
      </c>
      <c r="R190" s="4">
        <v>3.0797826086956501</v>
      </c>
      <c r="S190" s="4">
        <f>SUM(Nurse[[#This Row],[CNA Hours]],Nurse[[#This Row],[NA TR Hours]],Nurse[[#This Row],[Med Aide/Tech Hours]])</f>
        <v>78.835652173913061</v>
      </c>
      <c r="T190" s="4">
        <v>69.190760869565239</v>
      </c>
      <c r="U190" s="4">
        <v>9.6448913043478282</v>
      </c>
      <c r="V190" s="4">
        <v>0</v>
      </c>
      <c r="W1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18.31989130434782</v>
      </c>
      <c r="X190" s="4">
        <v>14.641521739130429</v>
      </c>
      <c r="Y190" s="4">
        <v>0</v>
      </c>
      <c r="Z190" s="4">
        <v>0.17934782608695651</v>
      </c>
      <c r="AA190" s="4">
        <v>3.4990217391304355</v>
      </c>
      <c r="AB190" s="4">
        <v>0</v>
      </c>
      <c r="AC190" s="4">
        <v>0</v>
      </c>
      <c r="AD190" s="4">
        <v>0</v>
      </c>
      <c r="AE190" s="4">
        <v>0</v>
      </c>
      <c r="AF190" s="1">
        <v>505349</v>
      </c>
      <c r="AG190" s="1">
        <v>10</v>
      </c>
      <c r="AH190"/>
    </row>
    <row r="191" spans="1:34" x14ac:dyDescent="0.25">
      <c r="A191" t="s">
        <v>239</v>
      </c>
      <c r="B191" t="s">
        <v>110</v>
      </c>
      <c r="C191" t="s">
        <v>296</v>
      </c>
      <c r="D191" t="s">
        <v>255</v>
      </c>
      <c r="E191" s="4">
        <v>64.608695652173907</v>
      </c>
      <c r="F191" s="4">
        <f>Nurse[[#This Row],[Total Nurse Staff Hours]]/Nurse[[#This Row],[MDS Census]]</f>
        <v>3.4227388963660839</v>
      </c>
      <c r="G191" s="4">
        <f>Nurse[[#This Row],[Total Direct Care Staff Hours]]/Nurse[[#This Row],[MDS Census]]</f>
        <v>3.2098771870794081</v>
      </c>
      <c r="H191" s="4">
        <f>Nurse[[#This Row],[Total RN Hours (w/ Admin, DON)]]/Nurse[[#This Row],[MDS Census]]</f>
        <v>0.54664367429340521</v>
      </c>
      <c r="I191" s="4">
        <f>Nurse[[#This Row],[RN Hours (excl. Admin, DON)]]/Nurse[[#This Row],[MDS Census]]</f>
        <v>0.45533310901749668</v>
      </c>
      <c r="J191" s="4">
        <f>SUM(Nurse[[#This Row],[RN Hours (excl. Admin, DON)]],Nurse[[#This Row],[RN Admin Hours]],Nurse[[#This Row],[RN DON Hours]],Nurse[[#This Row],[LPN Hours (excl. Admin)]],Nurse[[#This Row],[LPN Admin Hours]],Nurse[[#This Row],[CNA Hours]],Nurse[[#This Row],[NA TR Hours]],Nurse[[#This Row],[Med Aide/Tech Hours]])</f>
        <v>221.13869565217391</v>
      </c>
      <c r="K191" s="4">
        <f>SUM(Nurse[[#This Row],[RN Hours (excl. Admin, DON)]],Nurse[[#This Row],[LPN Hours (excl. Admin)]],Nurse[[#This Row],[CNA Hours]],Nurse[[#This Row],[NA TR Hours]],Nurse[[#This Row],[Med Aide/Tech Hours]])</f>
        <v>207.38597826086956</v>
      </c>
      <c r="L191" s="4">
        <f>SUM(Nurse[[#This Row],[RN Hours (excl. Admin, DON)]],Nurse[[#This Row],[RN Admin Hours]],Nurse[[#This Row],[RN DON Hours]])</f>
        <v>35.317934782608695</v>
      </c>
      <c r="M191" s="4">
        <v>29.418478260869566</v>
      </c>
      <c r="N191" s="4">
        <v>0</v>
      </c>
      <c r="O191" s="4">
        <v>5.8994565217391308</v>
      </c>
      <c r="P191" s="4">
        <f>SUM(Nurse[[#This Row],[LPN Hours (excl. Admin)]],Nurse[[#This Row],[LPN Admin Hours]])</f>
        <v>48.271739130434781</v>
      </c>
      <c r="Q191" s="4">
        <v>40.418478260869563</v>
      </c>
      <c r="R191" s="4">
        <v>7.8532608695652177</v>
      </c>
      <c r="S191" s="4">
        <f>SUM(Nurse[[#This Row],[CNA Hours]],Nurse[[#This Row],[NA TR Hours]],Nurse[[#This Row],[Med Aide/Tech Hours]])</f>
        <v>137.54902173913044</v>
      </c>
      <c r="T191" s="4">
        <v>132.50010869565219</v>
      </c>
      <c r="U191" s="4">
        <v>0</v>
      </c>
      <c r="V191" s="4">
        <v>5.0489130434782608</v>
      </c>
      <c r="W1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1" s="4">
        <v>0</v>
      </c>
      <c r="Y191" s="4">
        <v>0</v>
      </c>
      <c r="Z191" s="4">
        <v>0</v>
      </c>
      <c r="AA191" s="4">
        <v>0</v>
      </c>
      <c r="AB191" s="4">
        <v>0</v>
      </c>
      <c r="AC191" s="4">
        <v>0</v>
      </c>
      <c r="AD191" s="4">
        <v>0</v>
      </c>
      <c r="AE191" s="4">
        <v>0</v>
      </c>
      <c r="AF191" s="1">
        <v>505367</v>
      </c>
      <c r="AG191" s="1">
        <v>10</v>
      </c>
      <c r="AH191"/>
    </row>
    <row r="192" spans="1:34" x14ac:dyDescent="0.25">
      <c r="A192" t="s">
        <v>239</v>
      </c>
      <c r="B192" t="s">
        <v>48</v>
      </c>
      <c r="C192" t="s">
        <v>274</v>
      </c>
      <c r="D192" t="s">
        <v>265</v>
      </c>
      <c r="E192" s="4">
        <v>35.565217391304351</v>
      </c>
      <c r="F192" s="4">
        <f>Nurse[[#This Row],[Total Nurse Staff Hours]]/Nurse[[#This Row],[MDS Census]]</f>
        <v>4.4985055012224944</v>
      </c>
      <c r="G192" s="4">
        <f>Nurse[[#This Row],[Total Direct Care Staff Hours]]/Nurse[[#This Row],[MDS Census]]</f>
        <v>3.9483832518337403</v>
      </c>
      <c r="H192" s="4">
        <f>Nurse[[#This Row],[Total RN Hours (w/ Admin, DON)]]/Nurse[[#This Row],[MDS Census]]</f>
        <v>1.0025977995110023</v>
      </c>
      <c r="I192" s="4">
        <f>Nurse[[#This Row],[RN Hours (excl. Admin, DON)]]/Nurse[[#This Row],[MDS Census]]</f>
        <v>0.69796760391198032</v>
      </c>
      <c r="J192" s="4">
        <f>SUM(Nurse[[#This Row],[RN Hours (excl. Admin, DON)]],Nurse[[#This Row],[RN Admin Hours]],Nurse[[#This Row],[RN DON Hours]],Nurse[[#This Row],[LPN Hours (excl. Admin)]],Nurse[[#This Row],[LPN Admin Hours]],Nurse[[#This Row],[CNA Hours]],Nurse[[#This Row],[NA TR Hours]],Nurse[[#This Row],[Med Aide/Tech Hours]])</f>
        <v>159.99032608695654</v>
      </c>
      <c r="K192" s="4">
        <f>SUM(Nurse[[#This Row],[RN Hours (excl. Admin, DON)]],Nurse[[#This Row],[LPN Hours (excl. Admin)]],Nurse[[#This Row],[CNA Hours]],Nurse[[#This Row],[NA TR Hours]],Nurse[[#This Row],[Med Aide/Tech Hours]])</f>
        <v>140.42510869565217</v>
      </c>
      <c r="L192" s="4">
        <f>SUM(Nurse[[#This Row],[RN Hours (excl. Admin, DON)]],Nurse[[#This Row],[RN Admin Hours]],Nurse[[#This Row],[RN DON Hours]])</f>
        <v>35.657608695652172</v>
      </c>
      <c r="M192" s="4">
        <v>24.823369565217391</v>
      </c>
      <c r="N192" s="4">
        <v>5.7798913043478262</v>
      </c>
      <c r="O192" s="4">
        <v>5.0543478260869561</v>
      </c>
      <c r="P192" s="4">
        <f>SUM(Nurse[[#This Row],[LPN Hours (excl. Admin)]],Nurse[[#This Row],[LPN Admin Hours]])</f>
        <v>28.826086956521742</v>
      </c>
      <c r="Q192" s="4">
        <v>20.095108695652176</v>
      </c>
      <c r="R192" s="4">
        <v>8.7309782608695645</v>
      </c>
      <c r="S192" s="4">
        <f>SUM(Nurse[[#This Row],[CNA Hours]],Nurse[[#This Row],[NA TR Hours]],Nurse[[#This Row],[Med Aide/Tech Hours]])</f>
        <v>95.506630434782622</v>
      </c>
      <c r="T192" s="4">
        <v>95.506630434782622</v>
      </c>
      <c r="U192" s="4">
        <v>0</v>
      </c>
      <c r="V192" s="4">
        <v>0</v>
      </c>
      <c r="W1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11.03923913043478</v>
      </c>
      <c r="X192" s="4">
        <v>0</v>
      </c>
      <c r="Y192" s="4">
        <v>0</v>
      </c>
      <c r="Z192" s="4">
        <v>0</v>
      </c>
      <c r="AA192" s="4">
        <v>0</v>
      </c>
      <c r="AB192" s="4">
        <v>0</v>
      </c>
      <c r="AC192" s="4">
        <v>11.03923913043478</v>
      </c>
      <c r="AD192" s="4">
        <v>0</v>
      </c>
      <c r="AE192" s="4">
        <v>0</v>
      </c>
      <c r="AF192" s="1">
        <v>505232</v>
      </c>
      <c r="AG192" s="1">
        <v>10</v>
      </c>
      <c r="AH192"/>
    </row>
    <row r="193" spans="34:34" x14ac:dyDescent="0.25">
      <c r="AH193"/>
    </row>
    <row r="194" spans="34:34" x14ac:dyDescent="0.25">
      <c r="AH194"/>
    </row>
    <row r="195" spans="34:34" x14ac:dyDescent="0.25">
      <c r="AH195"/>
    </row>
    <row r="196" spans="34:34" x14ac:dyDescent="0.25">
      <c r="AH196"/>
    </row>
    <row r="197" spans="34:34" x14ac:dyDescent="0.25">
      <c r="AH197"/>
    </row>
    <row r="198" spans="34:34" x14ac:dyDescent="0.25">
      <c r="AH198"/>
    </row>
    <row r="199" spans="34:34" x14ac:dyDescent="0.25">
      <c r="AH199"/>
    </row>
    <row r="200" spans="34:34" x14ac:dyDescent="0.25">
      <c r="AH200"/>
    </row>
    <row r="201" spans="34:34" x14ac:dyDescent="0.25">
      <c r="AH201"/>
    </row>
    <row r="202" spans="34:34" x14ac:dyDescent="0.25">
      <c r="AH202"/>
    </row>
    <row r="203" spans="34:34" x14ac:dyDescent="0.25">
      <c r="AH203"/>
    </row>
    <row r="204" spans="34:34" x14ac:dyDescent="0.25">
      <c r="AH204"/>
    </row>
    <row r="205" spans="34:34" x14ac:dyDescent="0.25">
      <c r="AH205"/>
    </row>
    <row r="206" spans="34:34" x14ac:dyDescent="0.25">
      <c r="AH206"/>
    </row>
    <row r="207" spans="34:34" x14ac:dyDescent="0.25">
      <c r="AH207"/>
    </row>
    <row r="208" spans="34:34" x14ac:dyDescent="0.25">
      <c r="AH208"/>
    </row>
    <row r="209" spans="34:34" x14ac:dyDescent="0.25">
      <c r="AH209"/>
    </row>
    <row r="210" spans="34:34" x14ac:dyDescent="0.25">
      <c r="AH210"/>
    </row>
    <row r="211" spans="34:34" x14ac:dyDescent="0.25">
      <c r="AH211"/>
    </row>
    <row r="212" spans="34:34" x14ac:dyDescent="0.25">
      <c r="AH212"/>
    </row>
    <row r="213" spans="34:34" x14ac:dyDescent="0.25">
      <c r="AH213"/>
    </row>
    <row r="214" spans="34:34" x14ac:dyDescent="0.25">
      <c r="AH214"/>
    </row>
    <row r="215" spans="34:34" x14ac:dyDescent="0.25">
      <c r="AH215"/>
    </row>
    <row r="216" spans="34:34" x14ac:dyDescent="0.25">
      <c r="AH216"/>
    </row>
    <row r="217" spans="34:34" x14ac:dyDescent="0.25">
      <c r="AH217"/>
    </row>
    <row r="218" spans="34:34" x14ac:dyDescent="0.25">
      <c r="AH218"/>
    </row>
    <row r="219" spans="34:34" x14ac:dyDescent="0.25">
      <c r="AH219"/>
    </row>
    <row r="220" spans="34:34" x14ac:dyDescent="0.25">
      <c r="AH220"/>
    </row>
    <row r="221" spans="34:34" x14ac:dyDescent="0.25">
      <c r="AH221"/>
    </row>
    <row r="222" spans="34:34" x14ac:dyDescent="0.25">
      <c r="AH222"/>
    </row>
    <row r="223" spans="34:34" x14ac:dyDescent="0.25">
      <c r="AH223"/>
    </row>
    <row r="224" spans="34:34" x14ac:dyDescent="0.25">
      <c r="AH224"/>
    </row>
    <row r="225" spans="34:34" x14ac:dyDescent="0.25">
      <c r="AH225"/>
    </row>
    <row r="226" spans="34:34" x14ac:dyDescent="0.25">
      <c r="AH226"/>
    </row>
    <row r="227" spans="34:34" x14ac:dyDescent="0.25">
      <c r="AH227"/>
    </row>
    <row r="228" spans="34:34" x14ac:dyDescent="0.25">
      <c r="AH228"/>
    </row>
    <row r="229" spans="34:34" x14ac:dyDescent="0.25">
      <c r="AH229"/>
    </row>
    <row r="230" spans="34:34" x14ac:dyDescent="0.25">
      <c r="AH230"/>
    </row>
    <row r="231" spans="34:34" x14ac:dyDescent="0.25">
      <c r="AH231"/>
    </row>
    <row r="232" spans="34:34" x14ac:dyDescent="0.25">
      <c r="AH232"/>
    </row>
    <row r="233" spans="34:34" x14ac:dyDescent="0.25">
      <c r="AH233"/>
    </row>
    <row r="234" spans="34:34" x14ac:dyDescent="0.25">
      <c r="AH234"/>
    </row>
    <row r="235" spans="34:34" x14ac:dyDescent="0.25">
      <c r="AH235"/>
    </row>
    <row r="236" spans="34:34" x14ac:dyDescent="0.25">
      <c r="AH236"/>
    </row>
    <row r="237" spans="34:34" x14ac:dyDescent="0.25">
      <c r="AH237"/>
    </row>
    <row r="238" spans="34:34" x14ac:dyDescent="0.25">
      <c r="AH238"/>
    </row>
    <row r="239" spans="34:34" x14ac:dyDescent="0.25">
      <c r="AH239"/>
    </row>
    <row r="240" spans="34:34" x14ac:dyDescent="0.25">
      <c r="AH240"/>
    </row>
    <row r="241" spans="34:34" x14ac:dyDescent="0.25">
      <c r="AH241"/>
    </row>
    <row r="242" spans="34:34" x14ac:dyDescent="0.25">
      <c r="AH242"/>
    </row>
    <row r="243" spans="34:34" x14ac:dyDescent="0.25">
      <c r="AH243"/>
    </row>
    <row r="244" spans="34:34" x14ac:dyDescent="0.25">
      <c r="AH244"/>
    </row>
    <row r="245" spans="34:34" x14ac:dyDescent="0.25">
      <c r="AH245"/>
    </row>
    <row r="246" spans="34:34" x14ac:dyDescent="0.25">
      <c r="AH246"/>
    </row>
    <row r="247" spans="34:34" x14ac:dyDescent="0.25">
      <c r="AH247"/>
    </row>
    <row r="248" spans="34:34" x14ac:dyDescent="0.25">
      <c r="AH248"/>
    </row>
    <row r="249" spans="34:34" x14ac:dyDescent="0.25">
      <c r="AH249"/>
    </row>
    <row r="250" spans="34:34" x14ac:dyDescent="0.25">
      <c r="AH250"/>
    </row>
    <row r="251" spans="34:34" x14ac:dyDescent="0.25">
      <c r="AH251"/>
    </row>
    <row r="252" spans="34:34" x14ac:dyDescent="0.25">
      <c r="AH252"/>
    </row>
    <row r="253" spans="34:34" x14ac:dyDescent="0.25">
      <c r="AH253"/>
    </row>
    <row r="254" spans="34:34" x14ac:dyDescent="0.25">
      <c r="AH254"/>
    </row>
    <row r="255" spans="34:34" x14ac:dyDescent="0.25">
      <c r="AH255"/>
    </row>
    <row r="256" spans="34:34" x14ac:dyDescent="0.25">
      <c r="AH256"/>
    </row>
    <row r="257" spans="34:34" x14ac:dyDescent="0.25">
      <c r="AH257"/>
    </row>
    <row r="258" spans="34:34" x14ac:dyDescent="0.25">
      <c r="AH258"/>
    </row>
    <row r="259" spans="34:34" x14ac:dyDescent="0.25">
      <c r="AH259"/>
    </row>
    <row r="260" spans="34:34" x14ac:dyDescent="0.25">
      <c r="AH260"/>
    </row>
    <row r="261" spans="34:34" x14ac:dyDescent="0.25">
      <c r="AH261"/>
    </row>
    <row r="262" spans="34:34" x14ac:dyDescent="0.25">
      <c r="AH262"/>
    </row>
    <row r="263" spans="34:34" x14ac:dyDescent="0.25">
      <c r="AH263"/>
    </row>
    <row r="264" spans="34:34" x14ac:dyDescent="0.25">
      <c r="AH264"/>
    </row>
    <row r="265" spans="34:34" x14ac:dyDescent="0.25">
      <c r="AH265"/>
    </row>
    <row r="266" spans="34:34" x14ac:dyDescent="0.25">
      <c r="AH266"/>
    </row>
    <row r="267" spans="34:34" x14ac:dyDescent="0.25">
      <c r="AH267"/>
    </row>
    <row r="268" spans="34:34" x14ac:dyDescent="0.25">
      <c r="AH268"/>
    </row>
    <row r="269" spans="34:34" x14ac:dyDescent="0.25">
      <c r="AH269"/>
    </row>
    <row r="270" spans="34:34" x14ac:dyDescent="0.25">
      <c r="AH270"/>
    </row>
    <row r="271" spans="34:34" x14ac:dyDescent="0.25">
      <c r="AH271"/>
    </row>
    <row r="272" spans="34:34" x14ac:dyDescent="0.25">
      <c r="AH272"/>
    </row>
    <row r="273" spans="34:34" x14ac:dyDescent="0.25">
      <c r="AH273"/>
    </row>
    <row r="274" spans="34:34" x14ac:dyDescent="0.25">
      <c r="AH274"/>
    </row>
    <row r="275" spans="34:34" x14ac:dyDescent="0.25">
      <c r="AH275"/>
    </row>
    <row r="276" spans="34:34" x14ac:dyDescent="0.25">
      <c r="AH276"/>
    </row>
    <row r="277" spans="34:34" x14ac:dyDescent="0.25">
      <c r="AH277"/>
    </row>
    <row r="278" spans="34:34" x14ac:dyDescent="0.25">
      <c r="AH278"/>
    </row>
    <row r="279" spans="34:34" x14ac:dyDescent="0.25">
      <c r="AH279"/>
    </row>
    <row r="280" spans="34:34" x14ac:dyDescent="0.25">
      <c r="AH280"/>
    </row>
    <row r="281" spans="34:34" x14ac:dyDescent="0.25">
      <c r="AH281"/>
    </row>
    <row r="282" spans="34:34" x14ac:dyDescent="0.25">
      <c r="AH282"/>
    </row>
    <row r="283" spans="34:34" x14ac:dyDescent="0.25">
      <c r="AH283"/>
    </row>
    <row r="284" spans="34:34" x14ac:dyDescent="0.25">
      <c r="AH284"/>
    </row>
    <row r="285" spans="34:34" x14ac:dyDescent="0.25">
      <c r="AH285"/>
    </row>
    <row r="286" spans="34:34" x14ac:dyDescent="0.25">
      <c r="AH286"/>
    </row>
    <row r="287" spans="34:34" x14ac:dyDescent="0.25">
      <c r="AH287"/>
    </row>
    <row r="288" spans="34:34" x14ac:dyDescent="0.25">
      <c r="AH288"/>
    </row>
    <row r="289" spans="34:34" x14ac:dyDescent="0.25">
      <c r="AH289"/>
    </row>
    <row r="290" spans="34:34" x14ac:dyDescent="0.25">
      <c r="AH290"/>
    </row>
    <row r="291" spans="34:34" x14ac:dyDescent="0.25">
      <c r="AH291"/>
    </row>
    <row r="292" spans="34:34" x14ac:dyDescent="0.25">
      <c r="AH292"/>
    </row>
    <row r="293" spans="34:34" x14ac:dyDescent="0.25">
      <c r="AH293"/>
    </row>
    <row r="294" spans="34:34" x14ac:dyDescent="0.25">
      <c r="AH294"/>
    </row>
    <row r="295" spans="34:34" x14ac:dyDescent="0.25">
      <c r="AH295"/>
    </row>
    <row r="296" spans="34:34" x14ac:dyDescent="0.25">
      <c r="AH296"/>
    </row>
    <row r="297" spans="34:34" x14ac:dyDescent="0.25">
      <c r="AH297"/>
    </row>
    <row r="298" spans="34:34" x14ac:dyDescent="0.25">
      <c r="AH298"/>
    </row>
    <row r="299" spans="34:34" x14ac:dyDescent="0.25">
      <c r="AH299"/>
    </row>
    <row r="300" spans="34:34" x14ac:dyDescent="0.25">
      <c r="AH300"/>
    </row>
    <row r="301" spans="34:34" x14ac:dyDescent="0.25">
      <c r="AH301"/>
    </row>
    <row r="302" spans="34:34" x14ac:dyDescent="0.25">
      <c r="AH302"/>
    </row>
    <row r="303" spans="34:34" x14ac:dyDescent="0.25">
      <c r="AH303"/>
    </row>
    <row r="304" spans="34:34" x14ac:dyDescent="0.25">
      <c r="AH304"/>
    </row>
    <row r="305" spans="34:34" x14ac:dyDescent="0.25">
      <c r="AH305"/>
    </row>
    <row r="306" spans="34:34" x14ac:dyDescent="0.25">
      <c r="AH306"/>
    </row>
    <row r="307" spans="34:34" x14ac:dyDescent="0.25">
      <c r="AH307"/>
    </row>
    <row r="308" spans="34:34" x14ac:dyDescent="0.25">
      <c r="AH308"/>
    </row>
    <row r="309" spans="34:34" x14ac:dyDescent="0.25">
      <c r="AH309"/>
    </row>
    <row r="310" spans="34:34" x14ac:dyDescent="0.25">
      <c r="AH310"/>
    </row>
    <row r="311" spans="34:34" x14ac:dyDescent="0.25">
      <c r="AH311"/>
    </row>
    <row r="312" spans="34:34" x14ac:dyDescent="0.25">
      <c r="AH312"/>
    </row>
    <row r="313" spans="34:34" x14ac:dyDescent="0.25">
      <c r="AH313"/>
    </row>
    <row r="314" spans="34:34" x14ac:dyDescent="0.25">
      <c r="AH314"/>
    </row>
    <row r="315" spans="34:34" x14ac:dyDescent="0.25">
      <c r="AH315"/>
    </row>
    <row r="316" spans="34:34" x14ac:dyDescent="0.25">
      <c r="AH316"/>
    </row>
    <row r="317" spans="34:34" x14ac:dyDescent="0.25">
      <c r="AH317"/>
    </row>
    <row r="318" spans="34:34" x14ac:dyDescent="0.25">
      <c r="AH318"/>
    </row>
    <row r="319" spans="34:34" x14ac:dyDescent="0.25">
      <c r="AH319"/>
    </row>
    <row r="320" spans="34:34" x14ac:dyDescent="0.25">
      <c r="AH320"/>
    </row>
    <row r="321" spans="34:34" x14ac:dyDescent="0.25">
      <c r="AH321"/>
    </row>
    <row r="322" spans="34:34" x14ac:dyDescent="0.25">
      <c r="AH322"/>
    </row>
    <row r="323" spans="34:34" x14ac:dyDescent="0.25">
      <c r="AH323"/>
    </row>
    <row r="324" spans="34:34" x14ac:dyDescent="0.25">
      <c r="AH324"/>
    </row>
    <row r="325" spans="34:34" x14ac:dyDescent="0.25">
      <c r="AH325"/>
    </row>
    <row r="326" spans="34:34" x14ac:dyDescent="0.25">
      <c r="AH326"/>
    </row>
    <row r="327" spans="34:34" x14ac:dyDescent="0.25">
      <c r="AH327"/>
    </row>
    <row r="328" spans="34:34" x14ac:dyDescent="0.25">
      <c r="AH328"/>
    </row>
    <row r="329" spans="34:34" x14ac:dyDescent="0.25">
      <c r="AH329"/>
    </row>
    <row r="330" spans="34:34" x14ac:dyDescent="0.25">
      <c r="AH330"/>
    </row>
    <row r="331" spans="34:34" x14ac:dyDescent="0.25">
      <c r="AH331"/>
    </row>
    <row r="332" spans="34:34" x14ac:dyDescent="0.25">
      <c r="AH332"/>
    </row>
    <row r="333" spans="34:34" x14ac:dyDescent="0.25">
      <c r="AH333"/>
    </row>
    <row r="334" spans="34:34" x14ac:dyDescent="0.25">
      <c r="AH334"/>
    </row>
    <row r="335" spans="34:34" x14ac:dyDescent="0.25">
      <c r="AH335"/>
    </row>
    <row r="336" spans="34:34" x14ac:dyDescent="0.25">
      <c r="AH336"/>
    </row>
    <row r="337" spans="34:34" x14ac:dyDescent="0.25">
      <c r="AH337"/>
    </row>
    <row r="338" spans="34:34" x14ac:dyDescent="0.25">
      <c r="AH338"/>
    </row>
    <row r="339" spans="34:34" x14ac:dyDescent="0.25">
      <c r="AH339"/>
    </row>
    <row r="340" spans="34:34" x14ac:dyDescent="0.25">
      <c r="AH340"/>
    </row>
    <row r="341" spans="34:34" x14ac:dyDescent="0.25">
      <c r="AH341"/>
    </row>
    <row r="342" spans="34:34" x14ac:dyDescent="0.25">
      <c r="AH342"/>
    </row>
    <row r="343" spans="34:34" x14ac:dyDescent="0.25">
      <c r="AH343"/>
    </row>
    <row r="344" spans="34:34" x14ac:dyDescent="0.25">
      <c r="AH344"/>
    </row>
    <row r="345" spans="34:34" x14ac:dyDescent="0.25">
      <c r="AH345"/>
    </row>
    <row r="346" spans="34:34" x14ac:dyDescent="0.25">
      <c r="AH346"/>
    </row>
    <row r="347" spans="34:34" x14ac:dyDescent="0.25">
      <c r="AH347"/>
    </row>
    <row r="348" spans="34:34" x14ac:dyDescent="0.25">
      <c r="AH348"/>
    </row>
    <row r="349" spans="34:34" x14ac:dyDescent="0.25">
      <c r="AH349"/>
    </row>
    <row r="350" spans="34:34" x14ac:dyDescent="0.25">
      <c r="AH350"/>
    </row>
    <row r="351" spans="34:34" x14ac:dyDescent="0.25">
      <c r="AH351"/>
    </row>
    <row r="352" spans="34:34" x14ac:dyDescent="0.25">
      <c r="AH352"/>
    </row>
    <row r="353" spans="34:34" x14ac:dyDescent="0.25">
      <c r="AH353"/>
    </row>
    <row r="354" spans="34:34" x14ac:dyDescent="0.25">
      <c r="AH354"/>
    </row>
    <row r="355" spans="34:34" x14ac:dyDescent="0.25">
      <c r="AH355"/>
    </row>
    <row r="356" spans="34:34" x14ac:dyDescent="0.25">
      <c r="AH356"/>
    </row>
    <row r="357" spans="34:34" x14ac:dyDescent="0.25">
      <c r="AH357"/>
    </row>
    <row r="358" spans="34:34" x14ac:dyDescent="0.25">
      <c r="AH358"/>
    </row>
    <row r="359" spans="34:34" x14ac:dyDescent="0.25">
      <c r="AH359"/>
    </row>
    <row r="360" spans="34:34" x14ac:dyDescent="0.25">
      <c r="AH360"/>
    </row>
    <row r="361" spans="34:34" x14ac:dyDescent="0.25">
      <c r="AH361"/>
    </row>
    <row r="362" spans="34:34" x14ac:dyDescent="0.25">
      <c r="AH362"/>
    </row>
    <row r="363" spans="34:34" x14ac:dyDescent="0.25">
      <c r="AH363"/>
    </row>
    <row r="364" spans="34:34" x14ac:dyDescent="0.25">
      <c r="AH364"/>
    </row>
    <row r="365" spans="34:34" x14ac:dyDescent="0.25">
      <c r="AH365"/>
    </row>
    <row r="366" spans="34:34" x14ac:dyDescent="0.25">
      <c r="AH366"/>
    </row>
    <row r="367" spans="34:34" x14ac:dyDescent="0.25">
      <c r="AH367"/>
    </row>
    <row r="368" spans="34:34" x14ac:dyDescent="0.25">
      <c r="AH368"/>
    </row>
    <row r="369" spans="34:34" x14ac:dyDescent="0.25">
      <c r="AH369"/>
    </row>
    <row r="370" spans="34:34" x14ac:dyDescent="0.25">
      <c r="AH370"/>
    </row>
    <row r="371" spans="34:34" x14ac:dyDescent="0.25">
      <c r="AH371"/>
    </row>
    <row r="372" spans="34:34" x14ac:dyDescent="0.25">
      <c r="AH372"/>
    </row>
    <row r="373" spans="34:34" x14ac:dyDescent="0.25">
      <c r="AH373"/>
    </row>
    <row r="374" spans="34:34" x14ac:dyDescent="0.25">
      <c r="AH374"/>
    </row>
    <row r="375" spans="34:34" x14ac:dyDescent="0.25">
      <c r="AH375"/>
    </row>
    <row r="376" spans="34:34" x14ac:dyDescent="0.25">
      <c r="AH376"/>
    </row>
    <row r="383" spans="34:34" x14ac:dyDescent="0.25">
      <c r="AH383"/>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25C00-EEDA-4BFC-B490-8333FA07D573}">
  <sheetPr>
    <outlinePr summaryRight="0"/>
  </sheetPr>
  <dimension ref="A1:AY383"/>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10" customWidth="1"/>
    <col min="9" max="10" width="15.7109375" customWidth="1"/>
    <col min="11" max="11" width="15.7109375" style="10" customWidth="1" collapsed="1"/>
    <col min="12" max="13" width="15.7109375" hidden="1" customWidth="1" outlineLevel="1"/>
    <col min="14" max="14" width="15.7109375" style="10" hidden="1" customWidth="1" outlineLevel="1"/>
    <col min="15" max="16" width="15.7109375" hidden="1" customWidth="1" outlineLevel="1"/>
    <col min="17" max="17" width="15.7109375" style="8" hidden="1" customWidth="1" outlineLevel="1"/>
    <col min="18" max="18" width="9.140625" hidden="1" customWidth="1" outlineLevel="1"/>
    <col min="19" max="19" width="15.7109375" hidden="1" customWidth="1" outlineLevel="1"/>
    <col min="20" max="20" width="15.7109375" style="10" hidden="1" customWidth="1" outlineLevel="1"/>
    <col min="21" max="21" width="9.140625" hidden="1" customWidth="1" outlineLevel="1"/>
    <col min="22" max="22" width="15.7109375" hidden="1" customWidth="1" outlineLevel="1"/>
    <col min="23" max="23" width="15.7109375" style="10" hidden="1" customWidth="1" outlineLevel="1"/>
    <col min="24" max="25" width="15.7109375" hidden="1" customWidth="1" outlineLevel="1"/>
    <col min="26" max="26" width="15.7109375" style="10" hidden="1" customWidth="1" outlineLevel="1"/>
    <col min="27" max="27" width="9.140625" hidden="1" customWidth="1" outlineLevel="1"/>
    <col min="28" max="28" width="15.7109375" hidden="1" customWidth="1" outlineLevel="1"/>
    <col min="29" max="29" width="15.7109375" style="10" hidden="1" customWidth="1" outlineLevel="1"/>
    <col min="30" max="31" width="15.7109375" hidden="1" customWidth="1" outlineLevel="1"/>
    <col min="32" max="32" width="15.7109375" style="10" hidden="1" customWidth="1" outlineLevel="1"/>
    <col min="33" max="33" width="9.140625" hidden="1" customWidth="1" outlineLevel="1"/>
    <col min="34" max="34" width="15.7109375" hidden="1" customWidth="1" outlineLevel="1"/>
    <col min="35" max="35" width="15.7109375" style="10" hidden="1" customWidth="1" outlineLevel="1"/>
    <col min="36" max="36" width="9.140625" hidden="1" customWidth="1" outlineLevel="1"/>
    <col min="37" max="37" width="15.7109375" hidden="1" customWidth="1" outlineLevel="1"/>
    <col min="38" max="38" width="15.7109375" style="10" hidden="1" customWidth="1" outlineLevel="1"/>
    <col min="39" max="39" width="15.7109375" customWidth="1"/>
    <col min="44" max="48" width="15.7109375" customWidth="1"/>
    <col min="49" max="49" width="10.85546875" bestFit="1" customWidth="1"/>
    <col min="50" max="50" width="10.85546875" style="6" customWidth="1"/>
    <col min="51" max="51" width="15.7109375" style="5"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 customFormat="1" ht="189.95" customHeight="1" x14ac:dyDescent="0.25">
      <c r="A1" s="2" t="s">
        <v>358</v>
      </c>
      <c r="B1" s="2" t="s">
        <v>360</v>
      </c>
      <c r="C1" s="2" t="s">
        <v>361</v>
      </c>
      <c r="D1" s="2" t="s">
        <v>362</v>
      </c>
      <c r="E1" s="2" t="s">
        <v>363</v>
      </c>
      <c r="F1" s="2" t="s">
        <v>368</v>
      </c>
      <c r="G1" s="2" t="s">
        <v>394</v>
      </c>
      <c r="H1" s="9" t="s">
        <v>395</v>
      </c>
      <c r="I1" s="2" t="s">
        <v>369</v>
      </c>
      <c r="J1" s="2" t="s">
        <v>392</v>
      </c>
      <c r="K1" s="9" t="s">
        <v>396</v>
      </c>
      <c r="L1" s="2" t="s">
        <v>370</v>
      </c>
      <c r="M1" s="2" t="s">
        <v>393</v>
      </c>
      <c r="N1" s="9" t="s">
        <v>404</v>
      </c>
      <c r="O1" s="2" t="s">
        <v>371</v>
      </c>
      <c r="P1" s="2" t="s">
        <v>382</v>
      </c>
      <c r="Q1" s="7" t="s">
        <v>398</v>
      </c>
      <c r="R1" s="2" t="s">
        <v>372</v>
      </c>
      <c r="S1" s="2" t="s">
        <v>383</v>
      </c>
      <c r="T1" s="9" t="s">
        <v>397</v>
      </c>
      <c r="U1" s="2" t="s">
        <v>373</v>
      </c>
      <c r="V1" s="2" t="s">
        <v>384</v>
      </c>
      <c r="W1" s="9" t="s">
        <v>399</v>
      </c>
      <c r="X1" s="2" t="s">
        <v>375</v>
      </c>
      <c r="Y1" s="2" t="s">
        <v>385</v>
      </c>
      <c r="Z1" s="9" t="s">
        <v>400</v>
      </c>
      <c r="AA1" s="2" t="s">
        <v>376</v>
      </c>
      <c r="AB1" s="2" t="s">
        <v>386</v>
      </c>
      <c r="AC1" s="9" t="s">
        <v>405</v>
      </c>
      <c r="AD1" s="2" t="s">
        <v>378</v>
      </c>
      <c r="AE1" s="2" t="s">
        <v>387</v>
      </c>
      <c r="AF1" s="9" t="s">
        <v>401</v>
      </c>
      <c r="AG1" s="2" t="s">
        <v>379</v>
      </c>
      <c r="AH1" s="2" t="s">
        <v>388</v>
      </c>
      <c r="AI1" s="9" t="s">
        <v>402</v>
      </c>
      <c r="AJ1" s="2" t="s">
        <v>380</v>
      </c>
      <c r="AK1" s="2" t="s">
        <v>389</v>
      </c>
      <c r="AL1" s="9" t="s">
        <v>403</v>
      </c>
      <c r="AM1" s="2" t="s">
        <v>390</v>
      </c>
      <c r="AN1" s="3" t="s">
        <v>391</v>
      </c>
    </row>
    <row r="2" spans="1:51" x14ac:dyDescent="0.25">
      <c r="A2" t="s">
        <v>239</v>
      </c>
      <c r="B2" t="s">
        <v>158</v>
      </c>
      <c r="C2" t="s">
        <v>304</v>
      </c>
      <c r="D2" t="s">
        <v>253</v>
      </c>
      <c r="E2" s="4">
        <v>73.282608695652172</v>
      </c>
      <c r="F2" s="4">
        <v>257.92608695652171</v>
      </c>
      <c r="G2" s="4">
        <v>81.838043478260886</v>
      </c>
      <c r="H2" s="10">
        <v>0.31729261837735795</v>
      </c>
      <c r="I2" s="4">
        <v>234.77391304347822</v>
      </c>
      <c r="J2" s="4">
        <v>71.435869565217402</v>
      </c>
      <c r="K2" s="10">
        <v>0.30427515833919783</v>
      </c>
      <c r="L2" s="4">
        <v>23.890217391304343</v>
      </c>
      <c r="M2" s="4">
        <v>8.5673913043478258</v>
      </c>
      <c r="N2" s="10">
        <v>0.3586150416306475</v>
      </c>
      <c r="O2" s="4">
        <v>22.93369565217391</v>
      </c>
      <c r="P2" s="4">
        <v>8.5673913043478258</v>
      </c>
      <c r="Q2" s="8">
        <v>0.37357220721361206</v>
      </c>
      <c r="R2" s="4">
        <v>0.95652173913043481</v>
      </c>
      <c r="S2" s="4">
        <v>0</v>
      </c>
      <c r="T2" s="10">
        <v>0</v>
      </c>
      <c r="U2" s="4">
        <v>0</v>
      </c>
      <c r="V2" s="4">
        <v>0</v>
      </c>
      <c r="W2" s="10" t="s">
        <v>406</v>
      </c>
      <c r="X2" s="4">
        <v>73.315217391304344</v>
      </c>
      <c r="Y2" s="4">
        <v>13.191304347826089</v>
      </c>
      <c r="Z2" s="10">
        <v>0.17992587101556712</v>
      </c>
      <c r="AA2" s="4">
        <v>22.195652173913039</v>
      </c>
      <c r="AB2" s="4">
        <v>10.40217391304348</v>
      </c>
      <c r="AC2" s="10">
        <v>0.46865817825661132</v>
      </c>
      <c r="AD2" s="4">
        <v>138.52499999999998</v>
      </c>
      <c r="AE2" s="4">
        <v>49.67717391304349</v>
      </c>
      <c r="AF2" s="10">
        <v>0.35861522406095286</v>
      </c>
      <c r="AG2" s="4">
        <v>0</v>
      </c>
      <c r="AH2" s="4">
        <v>0</v>
      </c>
      <c r="AI2" s="10" t="s">
        <v>406</v>
      </c>
      <c r="AJ2" s="4">
        <v>0</v>
      </c>
      <c r="AK2" s="4">
        <v>0</v>
      </c>
      <c r="AL2" s="10" t="s">
        <v>406</v>
      </c>
      <c r="AM2" s="1">
        <v>505483</v>
      </c>
      <c r="AN2" s="1">
        <v>10</v>
      </c>
      <c r="AX2"/>
      <c r="AY2"/>
    </row>
    <row r="3" spans="1:51" x14ac:dyDescent="0.25">
      <c r="A3" t="s">
        <v>239</v>
      </c>
      <c r="B3" t="s">
        <v>49</v>
      </c>
      <c r="C3" t="s">
        <v>319</v>
      </c>
      <c r="D3" t="s">
        <v>266</v>
      </c>
      <c r="E3" s="4">
        <v>81.804347826086953</v>
      </c>
      <c r="F3" s="4">
        <v>284.82673913043476</v>
      </c>
      <c r="G3" s="4">
        <v>30.022934782608694</v>
      </c>
      <c r="H3" s="10">
        <v>0.10540771162941925</v>
      </c>
      <c r="I3" s="4">
        <v>273.8573913043478</v>
      </c>
      <c r="J3" s="4">
        <v>29.283804347826084</v>
      </c>
      <c r="K3" s="10">
        <v>0.1069308526176747</v>
      </c>
      <c r="L3" s="4">
        <v>77.332391304347837</v>
      </c>
      <c r="M3" s="4">
        <v>0.36684782608695654</v>
      </c>
      <c r="N3" s="10">
        <v>4.7437796749772998E-3</v>
      </c>
      <c r="O3" s="4">
        <v>66.735326086956533</v>
      </c>
      <c r="P3" s="4">
        <v>0</v>
      </c>
      <c r="Q3" s="8">
        <v>0</v>
      </c>
      <c r="R3" s="4">
        <v>4.8579347826086954</v>
      </c>
      <c r="S3" s="4">
        <v>0.36684782608695654</v>
      </c>
      <c r="T3" s="10">
        <v>7.551518134830959E-2</v>
      </c>
      <c r="U3" s="4">
        <v>5.7391304347826084</v>
      </c>
      <c r="V3" s="4">
        <v>0</v>
      </c>
      <c r="W3" s="10">
        <v>0</v>
      </c>
      <c r="X3" s="4">
        <v>52.879239130434797</v>
      </c>
      <c r="Y3" s="4">
        <v>4.3498913043478264</v>
      </c>
      <c r="Z3" s="10">
        <v>8.226085276337182E-2</v>
      </c>
      <c r="AA3" s="4">
        <v>0.37228260869565216</v>
      </c>
      <c r="AB3" s="4">
        <v>0.37228260869565216</v>
      </c>
      <c r="AC3" s="10">
        <v>1</v>
      </c>
      <c r="AD3" s="4">
        <v>115.26173913043476</v>
      </c>
      <c r="AE3" s="4">
        <v>13.588260869565215</v>
      </c>
      <c r="AF3" s="10">
        <v>0.11789047234649304</v>
      </c>
      <c r="AG3" s="4">
        <v>34.488913043478249</v>
      </c>
      <c r="AH3" s="4">
        <v>11.345652173913043</v>
      </c>
      <c r="AI3" s="10">
        <v>0.32896519990671241</v>
      </c>
      <c r="AJ3" s="4">
        <v>4.4921739130434792</v>
      </c>
      <c r="AK3" s="4">
        <v>0</v>
      </c>
      <c r="AL3" s="10" t="s">
        <v>406</v>
      </c>
      <c r="AM3" s="1">
        <v>505236</v>
      </c>
      <c r="AN3" s="1">
        <v>10</v>
      </c>
      <c r="AX3"/>
      <c r="AY3"/>
    </row>
    <row r="4" spans="1:51" x14ac:dyDescent="0.25">
      <c r="A4" t="s">
        <v>239</v>
      </c>
      <c r="B4" t="s">
        <v>58</v>
      </c>
      <c r="C4" t="s">
        <v>297</v>
      </c>
      <c r="D4" t="s">
        <v>257</v>
      </c>
      <c r="E4" s="4">
        <v>50.032608695652172</v>
      </c>
      <c r="F4" s="4">
        <v>196.28967391304349</v>
      </c>
      <c r="G4" s="4">
        <v>27.995760869565217</v>
      </c>
      <c r="H4" s="10">
        <v>0.14262472554703701</v>
      </c>
      <c r="I4" s="4">
        <v>178.57228260869564</v>
      </c>
      <c r="J4" s="4">
        <v>27.995760869565217</v>
      </c>
      <c r="K4" s="10">
        <v>0.15677551107364268</v>
      </c>
      <c r="L4" s="4">
        <v>47.215434782608696</v>
      </c>
      <c r="M4" s="4">
        <v>5.7526086956521754</v>
      </c>
      <c r="N4" s="10">
        <v>0.12183746103659915</v>
      </c>
      <c r="O4" s="4">
        <v>36.16760869565217</v>
      </c>
      <c r="P4" s="4">
        <v>5.7526086956521754</v>
      </c>
      <c r="Q4" s="8">
        <v>0.15905416208353626</v>
      </c>
      <c r="R4" s="4">
        <v>5.9255434782608702</v>
      </c>
      <c r="S4" s="4">
        <v>0</v>
      </c>
      <c r="T4" s="10">
        <v>0</v>
      </c>
      <c r="U4" s="4">
        <v>5.1222826086956523</v>
      </c>
      <c r="V4" s="4">
        <v>0</v>
      </c>
      <c r="W4" s="10">
        <v>0</v>
      </c>
      <c r="X4" s="4">
        <v>27.826630434782597</v>
      </c>
      <c r="Y4" s="4">
        <v>0.75434782608695661</v>
      </c>
      <c r="Z4" s="10">
        <v>2.7108845530360748E-2</v>
      </c>
      <c r="AA4" s="4">
        <v>6.6695652173913045</v>
      </c>
      <c r="AB4" s="4">
        <v>0</v>
      </c>
      <c r="AC4" s="10">
        <v>0</v>
      </c>
      <c r="AD4" s="4">
        <v>108.43467391304348</v>
      </c>
      <c r="AE4" s="4">
        <v>21.225217391304348</v>
      </c>
      <c r="AF4" s="10">
        <v>0.19574197648554179</v>
      </c>
      <c r="AG4" s="4">
        <v>5.8797826086956526</v>
      </c>
      <c r="AH4" s="4">
        <v>0</v>
      </c>
      <c r="AI4" s="10">
        <v>0</v>
      </c>
      <c r="AJ4" s="4">
        <v>0.26358695652173914</v>
      </c>
      <c r="AK4" s="4">
        <v>0.26358695652173914</v>
      </c>
      <c r="AL4" s="10">
        <v>1</v>
      </c>
      <c r="AM4" s="1">
        <v>505257</v>
      </c>
      <c r="AN4" s="1">
        <v>10</v>
      </c>
      <c r="AX4"/>
      <c r="AY4"/>
    </row>
    <row r="5" spans="1:51" x14ac:dyDescent="0.25">
      <c r="A5" t="s">
        <v>239</v>
      </c>
      <c r="B5" t="s">
        <v>20</v>
      </c>
      <c r="C5" t="s">
        <v>303</v>
      </c>
      <c r="D5" t="s">
        <v>260</v>
      </c>
      <c r="E5" s="4">
        <v>51.576086956521742</v>
      </c>
      <c r="F5" s="4">
        <v>204.53489130434781</v>
      </c>
      <c r="G5" s="4">
        <v>26.407173913043472</v>
      </c>
      <c r="H5" s="10">
        <v>0.12910840661288256</v>
      </c>
      <c r="I5" s="4">
        <v>183.74141304347825</v>
      </c>
      <c r="J5" s="4">
        <v>26.407173913043472</v>
      </c>
      <c r="K5" s="10">
        <v>0.14371922734040807</v>
      </c>
      <c r="L5" s="4">
        <v>26.295434782608694</v>
      </c>
      <c r="M5" s="4">
        <v>2.9149999999999996</v>
      </c>
      <c r="N5" s="10">
        <v>0.1108557445084698</v>
      </c>
      <c r="O5" s="4">
        <v>11.605217391304347</v>
      </c>
      <c r="P5" s="4">
        <v>2.9149999999999996</v>
      </c>
      <c r="Q5" s="8">
        <v>0.2511801288775663</v>
      </c>
      <c r="R5" s="4">
        <v>10.168478260869565</v>
      </c>
      <c r="S5" s="4">
        <v>0</v>
      </c>
      <c r="T5" s="10">
        <v>0</v>
      </c>
      <c r="U5" s="4">
        <v>4.5217391304347823</v>
      </c>
      <c r="V5" s="4">
        <v>0</v>
      </c>
      <c r="W5" s="10">
        <v>0</v>
      </c>
      <c r="X5" s="4">
        <v>41.386195652173917</v>
      </c>
      <c r="Y5" s="4">
        <v>10.484021739130434</v>
      </c>
      <c r="Z5" s="10">
        <v>0.25332170724853115</v>
      </c>
      <c r="AA5" s="4">
        <v>6.1032608695652177</v>
      </c>
      <c r="AB5" s="4">
        <v>0</v>
      </c>
      <c r="AC5" s="10">
        <v>0</v>
      </c>
      <c r="AD5" s="4">
        <v>83.494565217391298</v>
      </c>
      <c r="AE5" s="4">
        <v>11.350543478260869</v>
      </c>
      <c r="AF5" s="10">
        <v>0.13594350061836882</v>
      </c>
      <c r="AG5" s="4">
        <v>47.255434782608695</v>
      </c>
      <c r="AH5" s="4">
        <v>1.6576086956521738</v>
      </c>
      <c r="AI5" s="10">
        <v>3.5077630822311669E-2</v>
      </c>
      <c r="AJ5" s="4">
        <v>0</v>
      </c>
      <c r="AK5" s="4">
        <v>0</v>
      </c>
      <c r="AL5" s="10" t="s">
        <v>406</v>
      </c>
      <c r="AM5" s="1">
        <v>505092</v>
      </c>
      <c r="AN5" s="1">
        <v>10</v>
      </c>
      <c r="AX5"/>
      <c r="AY5"/>
    </row>
    <row r="6" spans="1:51" x14ac:dyDescent="0.25">
      <c r="A6" t="s">
        <v>239</v>
      </c>
      <c r="B6" t="s">
        <v>108</v>
      </c>
      <c r="C6" t="s">
        <v>293</v>
      </c>
      <c r="D6" t="s">
        <v>265</v>
      </c>
      <c r="E6" s="4">
        <v>42.076086956521742</v>
      </c>
      <c r="F6" s="4">
        <v>168.80706521739131</v>
      </c>
      <c r="G6" s="4">
        <v>0</v>
      </c>
      <c r="H6" s="10">
        <v>0</v>
      </c>
      <c r="I6" s="4">
        <v>146.8641304347826</v>
      </c>
      <c r="J6" s="4">
        <v>0</v>
      </c>
      <c r="K6" s="10">
        <v>0</v>
      </c>
      <c r="L6" s="4">
        <v>27.769021739130437</v>
      </c>
      <c r="M6" s="4">
        <v>0</v>
      </c>
      <c r="N6" s="10">
        <v>0</v>
      </c>
      <c r="O6" s="4">
        <v>11.097826086956522</v>
      </c>
      <c r="P6" s="4">
        <v>0</v>
      </c>
      <c r="Q6" s="8">
        <v>0</v>
      </c>
      <c r="R6" s="4">
        <v>11.192934782608695</v>
      </c>
      <c r="S6" s="4">
        <v>0</v>
      </c>
      <c r="T6" s="10">
        <v>0</v>
      </c>
      <c r="U6" s="4">
        <v>5.4782608695652177</v>
      </c>
      <c r="V6" s="4">
        <v>0</v>
      </c>
      <c r="W6" s="10">
        <v>0</v>
      </c>
      <c r="X6" s="4">
        <v>32.5</v>
      </c>
      <c r="Y6" s="4">
        <v>0</v>
      </c>
      <c r="Z6" s="10">
        <v>0</v>
      </c>
      <c r="AA6" s="4">
        <v>5.2717391304347823</v>
      </c>
      <c r="AB6" s="4">
        <v>0</v>
      </c>
      <c r="AC6" s="10">
        <v>0</v>
      </c>
      <c r="AD6" s="4">
        <v>90.054347826086953</v>
      </c>
      <c r="AE6" s="4">
        <v>0</v>
      </c>
      <c r="AF6" s="10">
        <v>0</v>
      </c>
      <c r="AG6" s="4">
        <v>13.211956521739131</v>
      </c>
      <c r="AH6" s="4">
        <v>0</v>
      </c>
      <c r="AI6" s="10">
        <v>0</v>
      </c>
      <c r="AJ6" s="4">
        <v>0</v>
      </c>
      <c r="AK6" s="4">
        <v>0</v>
      </c>
      <c r="AL6" s="10" t="s">
        <v>406</v>
      </c>
      <c r="AM6" s="1">
        <v>505361</v>
      </c>
      <c r="AN6" s="1">
        <v>10</v>
      </c>
      <c r="AX6"/>
      <c r="AY6"/>
    </row>
    <row r="7" spans="1:51" x14ac:dyDescent="0.25">
      <c r="A7" t="s">
        <v>239</v>
      </c>
      <c r="B7" t="s">
        <v>126</v>
      </c>
      <c r="C7" t="s">
        <v>344</v>
      </c>
      <c r="D7" t="s">
        <v>255</v>
      </c>
      <c r="E7" s="4">
        <v>38.021739130434781</v>
      </c>
      <c r="F7" s="4">
        <v>140.5328260869565</v>
      </c>
      <c r="G7" s="4">
        <v>8.7173913043478262</v>
      </c>
      <c r="H7" s="10">
        <v>6.2030996935575948E-2</v>
      </c>
      <c r="I7" s="4">
        <v>123.79021739130434</v>
      </c>
      <c r="J7" s="4">
        <v>8.7173913043478262</v>
      </c>
      <c r="K7" s="10">
        <v>7.0420680147865872E-2</v>
      </c>
      <c r="L7" s="4">
        <v>23.696521739130432</v>
      </c>
      <c r="M7" s="4">
        <v>4.6956521739130439</v>
      </c>
      <c r="N7" s="10">
        <v>0.19815786576639394</v>
      </c>
      <c r="O7" s="4">
        <v>16.007934782608693</v>
      </c>
      <c r="P7" s="4">
        <v>4.6956521739130439</v>
      </c>
      <c r="Q7" s="8">
        <v>0.29333279012446278</v>
      </c>
      <c r="R7" s="4">
        <v>2.5527173913043479</v>
      </c>
      <c r="S7" s="4">
        <v>0</v>
      </c>
      <c r="T7" s="10">
        <v>0</v>
      </c>
      <c r="U7" s="4">
        <v>5.1358695652173916</v>
      </c>
      <c r="V7" s="4">
        <v>0</v>
      </c>
      <c r="W7" s="10">
        <v>0</v>
      </c>
      <c r="X7" s="4">
        <v>28.462717391304363</v>
      </c>
      <c r="Y7" s="4">
        <v>0.18478260869565216</v>
      </c>
      <c r="Z7" s="10">
        <v>6.4920930125984752E-3</v>
      </c>
      <c r="AA7" s="4">
        <v>9.0540217391304338</v>
      </c>
      <c r="AB7" s="4">
        <v>0</v>
      </c>
      <c r="AC7" s="10">
        <v>0</v>
      </c>
      <c r="AD7" s="4">
        <v>77.046739130434759</v>
      </c>
      <c r="AE7" s="4">
        <v>3.8369565217391304</v>
      </c>
      <c r="AF7" s="10">
        <v>4.9800375266283892E-2</v>
      </c>
      <c r="AG7" s="4">
        <v>2.2728260869565218</v>
      </c>
      <c r="AH7" s="4">
        <v>0</v>
      </c>
      <c r="AI7" s="10">
        <v>0</v>
      </c>
      <c r="AJ7" s="4">
        <v>0</v>
      </c>
      <c r="AK7" s="4">
        <v>0</v>
      </c>
      <c r="AL7" s="10" t="s">
        <v>406</v>
      </c>
      <c r="AM7" s="1">
        <v>505401</v>
      </c>
      <c r="AN7" s="1">
        <v>10</v>
      </c>
      <c r="AX7"/>
      <c r="AY7"/>
    </row>
    <row r="8" spans="1:51" x14ac:dyDescent="0.25">
      <c r="A8" t="s">
        <v>239</v>
      </c>
      <c r="B8" t="s">
        <v>71</v>
      </c>
      <c r="C8" t="s">
        <v>313</v>
      </c>
      <c r="D8" t="s">
        <v>254</v>
      </c>
      <c r="E8" s="4">
        <v>75.076086956521735</v>
      </c>
      <c r="F8" s="4">
        <v>294.64054347826089</v>
      </c>
      <c r="G8" s="4">
        <v>2.2989130434782608</v>
      </c>
      <c r="H8" s="10">
        <v>7.8024328096173183E-3</v>
      </c>
      <c r="I8" s="4">
        <v>265.79510869565217</v>
      </c>
      <c r="J8" s="4">
        <v>2.2989130434782608</v>
      </c>
      <c r="K8" s="10">
        <v>8.6491924353304175E-3</v>
      </c>
      <c r="L8" s="4">
        <v>61.856739130434782</v>
      </c>
      <c r="M8" s="4">
        <v>1.2391304347826086</v>
      </c>
      <c r="N8" s="10">
        <v>2.0032262485898341E-2</v>
      </c>
      <c r="O8" s="4">
        <v>50.544239130434782</v>
      </c>
      <c r="P8" s="4">
        <v>1.2391304347826086</v>
      </c>
      <c r="Q8" s="8">
        <v>2.4515759977806785E-2</v>
      </c>
      <c r="R8" s="4">
        <v>6.1766304347826084</v>
      </c>
      <c r="S8" s="4">
        <v>0</v>
      </c>
      <c r="T8" s="10">
        <v>0</v>
      </c>
      <c r="U8" s="4">
        <v>5.1358695652173916</v>
      </c>
      <c r="V8" s="4">
        <v>0</v>
      </c>
      <c r="W8" s="10">
        <v>0</v>
      </c>
      <c r="X8" s="4">
        <v>40.948369565217384</v>
      </c>
      <c r="Y8" s="4">
        <v>0</v>
      </c>
      <c r="Z8" s="10">
        <v>0</v>
      </c>
      <c r="AA8" s="4">
        <v>17.532934782608702</v>
      </c>
      <c r="AB8" s="4">
        <v>0</v>
      </c>
      <c r="AC8" s="10">
        <v>0</v>
      </c>
      <c r="AD8" s="4">
        <v>174.30250000000004</v>
      </c>
      <c r="AE8" s="4">
        <v>1.0597826086956521</v>
      </c>
      <c r="AF8" s="10">
        <v>6.0801342992536072E-3</v>
      </c>
      <c r="AG8" s="4">
        <v>0</v>
      </c>
      <c r="AH8" s="4">
        <v>0</v>
      </c>
      <c r="AI8" s="10" t="s">
        <v>406</v>
      </c>
      <c r="AJ8" s="4">
        <v>0</v>
      </c>
      <c r="AK8" s="4">
        <v>0</v>
      </c>
      <c r="AL8" s="10" t="s">
        <v>406</v>
      </c>
      <c r="AM8" s="1">
        <v>505280</v>
      </c>
      <c r="AN8" s="1">
        <v>10</v>
      </c>
      <c r="AX8"/>
      <c r="AY8"/>
    </row>
    <row r="9" spans="1:51" x14ac:dyDescent="0.25">
      <c r="A9" t="s">
        <v>239</v>
      </c>
      <c r="B9" t="s">
        <v>38</v>
      </c>
      <c r="C9" t="s">
        <v>313</v>
      </c>
      <c r="D9" t="s">
        <v>254</v>
      </c>
      <c r="E9" s="4">
        <v>88.184782608695656</v>
      </c>
      <c r="F9" s="4">
        <v>270.57597826086953</v>
      </c>
      <c r="G9" s="4">
        <v>0</v>
      </c>
      <c r="H9" s="10">
        <v>0</v>
      </c>
      <c r="I9" s="4">
        <v>245.82326086956519</v>
      </c>
      <c r="J9" s="4">
        <v>0</v>
      </c>
      <c r="K9" s="10">
        <v>0</v>
      </c>
      <c r="L9" s="4">
        <v>90.745760869565231</v>
      </c>
      <c r="M9" s="4">
        <v>0</v>
      </c>
      <c r="N9" s="10">
        <v>0</v>
      </c>
      <c r="O9" s="4">
        <v>65.993043478260887</v>
      </c>
      <c r="P9" s="4">
        <v>0</v>
      </c>
      <c r="Q9" s="8">
        <v>0</v>
      </c>
      <c r="R9" s="4">
        <v>19.79619565217391</v>
      </c>
      <c r="S9" s="4">
        <v>0</v>
      </c>
      <c r="T9" s="10">
        <v>0</v>
      </c>
      <c r="U9" s="4">
        <v>4.9565217391304346</v>
      </c>
      <c r="V9" s="4">
        <v>0</v>
      </c>
      <c r="W9" s="10">
        <v>0</v>
      </c>
      <c r="X9" s="4">
        <v>37.294999999999995</v>
      </c>
      <c r="Y9" s="4">
        <v>0</v>
      </c>
      <c r="Z9" s="10">
        <v>0</v>
      </c>
      <c r="AA9" s="4">
        <v>0</v>
      </c>
      <c r="AB9" s="4">
        <v>0</v>
      </c>
      <c r="AC9" s="10" t="s">
        <v>406</v>
      </c>
      <c r="AD9" s="4">
        <v>142.53521739130431</v>
      </c>
      <c r="AE9" s="4">
        <v>0</v>
      </c>
      <c r="AF9" s="10">
        <v>0</v>
      </c>
      <c r="AG9" s="4">
        <v>0</v>
      </c>
      <c r="AH9" s="4">
        <v>0</v>
      </c>
      <c r="AI9" s="10" t="s">
        <v>406</v>
      </c>
      <c r="AJ9" s="4">
        <v>0</v>
      </c>
      <c r="AK9" s="4">
        <v>0</v>
      </c>
      <c r="AL9" s="10" t="s">
        <v>406</v>
      </c>
      <c r="AM9" s="1">
        <v>505202</v>
      </c>
      <c r="AN9" s="1">
        <v>10</v>
      </c>
      <c r="AX9"/>
      <c r="AY9"/>
    </row>
    <row r="10" spans="1:51" x14ac:dyDescent="0.25">
      <c r="A10" t="s">
        <v>239</v>
      </c>
      <c r="B10" t="s">
        <v>154</v>
      </c>
      <c r="C10" t="s">
        <v>350</v>
      </c>
      <c r="D10" t="s">
        <v>253</v>
      </c>
      <c r="E10" s="4">
        <v>56.282608695652172</v>
      </c>
      <c r="F10" s="4">
        <v>182.41271739130428</v>
      </c>
      <c r="G10" s="4">
        <v>0.21739130434782608</v>
      </c>
      <c r="H10" s="10">
        <v>1.1917551991810261E-3</v>
      </c>
      <c r="I10" s="4">
        <v>169.55391304347819</v>
      </c>
      <c r="J10" s="4">
        <v>0.21739130434782608</v>
      </c>
      <c r="K10" s="10">
        <v>1.2821367578351383E-3</v>
      </c>
      <c r="L10" s="4">
        <v>43.427608695652175</v>
      </c>
      <c r="M10" s="4">
        <v>5.434782608695652E-2</v>
      </c>
      <c r="N10" s="10">
        <v>1.2514579485100141E-3</v>
      </c>
      <c r="O10" s="4">
        <v>36.940326086956524</v>
      </c>
      <c r="P10" s="4">
        <v>5.434782608695652E-2</v>
      </c>
      <c r="Q10" s="8">
        <v>1.4712329815124861E-3</v>
      </c>
      <c r="R10" s="4">
        <v>1.3514130434782607</v>
      </c>
      <c r="S10" s="4">
        <v>0</v>
      </c>
      <c r="T10" s="10">
        <v>0</v>
      </c>
      <c r="U10" s="4">
        <v>5.1358695652173916</v>
      </c>
      <c r="V10" s="4">
        <v>0</v>
      </c>
      <c r="W10" s="10">
        <v>0</v>
      </c>
      <c r="X10" s="4">
        <v>40.39717391304346</v>
      </c>
      <c r="Y10" s="4">
        <v>0.16304347826086957</v>
      </c>
      <c r="Z10" s="10">
        <v>4.0360119896462859E-3</v>
      </c>
      <c r="AA10" s="4">
        <v>6.3715217391304355</v>
      </c>
      <c r="AB10" s="4">
        <v>0</v>
      </c>
      <c r="AC10" s="10">
        <v>0</v>
      </c>
      <c r="AD10" s="4">
        <v>92.216413043478227</v>
      </c>
      <c r="AE10" s="4">
        <v>0</v>
      </c>
      <c r="AF10" s="10">
        <v>0</v>
      </c>
      <c r="AG10" s="4">
        <v>0</v>
      </c>
      <c r="AH10" s="4">
        <v>0</v>
      </c>
      <c r="AI10" s="10" t="s">
        <v>406</v>
      </c>
      <c r="AJ10" s="4">
        <v>0</v>
      </c>
      <c r="AK10" s="4">
        <v>0</v>
      </c>
      <c r="AL10" s="10" t="s">
        <v>406</v>
      </c>
      <c r="AM10" s="1">
        <v>505473</v>
      </c>
      <c r="AN10" s="1">
        <v>10</v>
      </c>
      <c r="AX10"/>
      <c r="AY10"/>
    </row>
    <row r="11" spans="1:51" x14ac:dyDescent="0.25">
      <c r="A11" t="s">
        <v>239</v>
      </c>
      <c r="B11" t="s">
        <v>105</v>
      </c>
      <c r="C11" t="s">
        <v>287</v>
      </c>
      <c r="D11" t="s">
        <v>266</v>
      </c>
      <c r="E11" s="4">
        <v>48.75</v>
      </c>
      <c r="F11" s="4">
        <v>220.76630434782606</v>
      </c>
      <c r="G11" s="4">
        <v>5.7391304347826084</v>
      </c>
      <c r="H11" s="10">
        <v>2.5996405799955689E-2</v>
      </c>
      <c r="I11" s="4">
        <v>205.22010869565219</v>
      </c>
      <c r="J11" s="4">
        <v>0</v>
      </c>
      <c r="K11" s="10">
        <v>0</v>
      </c>
      <c r="L11" s="4">
        <v>39.676630434782609</v>
      </c>
      <c r="M11" s="4">
        <v>5.7391304347826084</v>
      </c>
      <c r="N11" s="10">
        <v>0.14464762687487157</v>
      </c>
      <c r="O11" s="4">
        <v>29.078804347826086</v>
      </c>
      <c r="P11" s="4">
        <v>0</v>
      </c>
      <c r="Q11" s="8">
        <v>0</v>
      </c>
      <c r="R11" s="4">
        <v>4.8586956521739131</v>
      </c>
      <c r="S11" s="4">
        <v>0</v>
      </c>
      <c r="T11" s="10">
        <v>0</v>
      </c>
      <c r="U11" s="4">
        <v>5.7391304347826084</v>
      </c>
      <c r="V11" s="4">
        <v>5.7391304347826084</v>
      </c>
      <c r="W11" s="10">
        <v>1</v>
      </c>
      <c r="X11" s="4">
        <v>45.388586956521742</v>
      </c>
      <c r="Y11" s="4">
        <v>0</v>
      </c>
      <c r="Z11" s="10">
        <v>0</v>
      </c>
      <c r="AA11" s="4">
        <v>4.9483695652173916</v>
      </c>
      <c r="AB11" s="4">
        <v>0</v>
      </c>
      <c r="AC11" s="10">
        <v>0</v>
      </c>
      <c r="AD11" s="4">
        <v>130.75271739130434</v>
      </c>
      <c r="AE11" s="4">
        <v>0</v>
      </c>
      <c r="AF11" s="10">
        <v>0</v>
      </c>
      <c r="AG11" s="4">
        <v>0</v>
      </c>
      <c r="AH11" s="4">
        <v>0</v>
      </c>
      <c r="AI11" s="10" t="s">
        <v>406</v>
      </c>
      <c r="AJ11" s="4">
        <v>0</v>
      </c>
      <c r="AK11" s="4">
        <v>0</v>
      </c>
      <c r="AL11" s="10" t="s">
        <v>406</v>
      </c>
      <c r="AM11" s="1">
        <v>505351</v>
      </c>
      <c r="AN11" s="1">
        <v>10</v>
      </c>
      <c r="AX11"/>
      <c r="AY11"/>
    </row>
    <row r="12" spans="1:51" x14ac:dyDescent="0.25">
      <c r="A12" t="s">
        <v>239</v>
      </c>
      <c r="B12" t="s">
        <v>106</v>
      </c>
      <c r="C12" t="s">
        <v>273</v>
      </c>
      <c r="D12" t="s">
        <v>254</v>
      </c>
      <c r="E12" s="4">
        <v>67.217391304347828</v>
      </c>
      <c r="F12" s="4">
        <v>210.80945652173909</v>
      </c>
      <c r="G12" s="4">
        <v>38.662608695652175</v>
      </c>
      <c r="H12" s="10">
        <v>0.18340073227059056</v>
      </c>
      <c r="I12" s="4">
        <v>195.97619565217389</v>
      </c>
      <c r="J12" s="4">
        <v>38.662608695652175</v>
      </c>
      <c r="K12" s="10">
        <v>0.19728216769893861</v>
      </c>
      <c r="L12" s="4">
        <v>36.891630434782606</v>
      </c>
      <c r="M12" s="4">
        <v>0.17391304347826086</v>
      </c>
      <c r="N12" s="10">
        <v>4.7141598630536562E-3</v>
      </c>
      <c r="O12" s="4">
        <v>22.058369565217387</v>
      </c>
      <c r="P12" s="4">
        <v>0.17391304347826086</v>
      </c>
      <c r="Q12" s="8">
        <v>7.8842202259814635E-3</v>
      </c>
      <c r="R12" s="4">
        <v>3.8767391304347827</v>
      </c>
      <c r="S12" s="4">
        <v>0</v>
      </c>
      <c r="T12" s="10">
        <v>0</v>
      </c>
      <c r="U12" s="4">
        <v>10.956521739130435</v>
      </c>
      <c r="V12" s="4">
        <v>0</v>
      </c>
      <c r="W12" s="10">
        <v>0</v>
      </c>
      <c r="X12" s="4">
        <v>71.957391304347794</v>
      </c>
      <c r="Y12" s="4">
        <v>2.9011956521739126</v>
      </c>
      <c r="Z12" s="10">
        <v>4.0318243888291395E-2</v>
      </c>
      <c r="AA12" s="4">
        <v>0</v>
      </c>
      <c r="AB12" s="4">
        <v>0</v>
      </c>
      <c r="AC12" s="10" t="s">
        <v>406</v>
      </c>
      <c r="AD12" s="4">
        <v>63.767717391304366</v>
      </c>
      <c r="AE12" s="4">
        <v>25.017173913043482</v>
      </c>
      <c r="AF12" s="10">
        <v>0.39231722470992714</v>
      </c>
      <c r="AG12" s="4">
        <v>38.192717391304349</v>
      </c>
      <c r="AH12" s="4">
        <v>10.570326086956522</v>
      </c>
      <c r="AI12" s="10">
        <v>0.27676287022622681</v>
      </c>
      <c r="AJ12" s="4">
        <v>0</v>
      </c>
      <c r="AK12" s="4">
        <v>0</v>
      </c>
      <c r="AL12" s="10" t="s">
        <v>406</v>
      </c>
      <c r="AM12" s="1">
        <v>505355</v>
      </c>
      <c r="AN12" s="1">
        <v>10</v>
      </c>
      <c r="AX12"/>
      <c r="AY12"/>
    </row>
    <row r="13" spans="1:51" x14ac:dyDescent="0.25">
      <c r="A13" t="s">
        <v>239</v>
      </c>
      <c r="B13" t="s">
        <v>172</v>
      </c>
      <c r="C13" t="s">
        <v>312</v>
      </c>
      <c r="D13" t="s">
        <v>254</v>
      </c>
      <c r="E13" s="4">
        <v>88.586956521739125</v>
      </c>
      <c r="F13" s="4">
        <v>369.33750000000003</v>
      </c>
      <c r="G13" s="4">
        <v>99.445326086956513</v>
      </c>
      <c r="H13" s="10">
        <v>0.26925326046490405</v>
      </c>
      <c r="I13" s="4">
        <v>336.10173913043485</v>
      </c>
      <c r="J13" s="4">
        <v>98.477391304347819</v>
      </c>
      <c r="K13" s="10">
        <v>0.29299875555279581</v>
      </c>
      <c r="L13" s="4">
        <v>81.380434782608688</v>
      </c>
      <c r="M13" s="4">
        <v>5.2888043478260869</v>
      </c>
      <c r="N13" s="10">
        <v>6.4988646988112728E-2</v>
      </c>
      <c r="O13" s="4">
        <v>63.131521739130427</v>
      </c>
      <c r="P13" s="4">
        <v>4.3208695652173912</v>
      </c>
      <c r="Q13" s="8">
        <v>6.8442347755720459E-2</v>
      </c>
      <c r="R13" s="4">
        <v>18.248913043478261</v>
      </c>
      <c r="S13" s="4">
        <v>0.96793478260869559</v>
      </c>
      <c r="T13" s="10">
        <v>5.3040681398534753E-2</v>
      </c>
      <c r="U13" s="4">
        <v>0</v>
      </c>
      <c r="V13" s="4">
        <v>0</v>
      </c>
      <c r="W13" s="10" t="s">
        <v>406</v>
      </c>
      <c r="X13" s="4">
        <v>46.253804347826083</v>
      </c>
      <c r="Y13" s="4">
        <v>5.5478260869565208</v>
      </c>
      <c r="Z13" s="10">
        <v>0.11994313041230451</v>
      </c>
      <c r="AA13" s="4">
        <v>14.986847826086954</v>
      </c>
      <c r="AB13" s="4">
        <v>0</v>
      </c>
      <c r="AC13" s="10">
        <v>0</v>
      </c>
      <c r="AD13" s="4">
        <v>219.77489130434788</v>
      </c>
      <c r="AE13" s="4">
        <v>88.608695652173907</v>
      </c>
      <c r="AF13" s="10">
        <v>0.40317934012519718</v>
      </c>
      <c r="AG13" s="4">
        <v>6.9415217391304358</v>
      </c>
      <c r="AH13" s="4">
        <v>0</v>
      </c>
      <c r="AI13" s="10">
        <v>0</v>
      </c>
      <c r="AJ13" s="4">
        <v>0</v>
      </c>
      <c r="AK13" s="4">
        <v>0</v>
      </c>
      <c r="AL13" s="10" t="s">
        <v>406</v>
      </c>
      <c r="AM13" s="1">
        <v>505510</v>
      </c>
      <c r="AN13" s="1">
        <v>10</v>
      </c>
      <c r="AX13"/>
      <c r="AY13"/>
    </row>
    <row r="14" spans="1:51" x14ac:dyDescent="0.25">
      <c r="A14" t="s">
        <v>239</v>
      </c>
      <c r="B14" t="s">
        <v>57</v>
      </c>
      <c r="C14" t="s">
        <v>323</v>
      </c>
      <c r="D14" t="s">
        <v>249</v>
      </c>
      <c r="E14" s="4">
        <v>22.619565217391305</v>
      </c>
      <c r="F14" s="4">
        <v>91.161195652173902</v>
      </c>
      <c r="G14" s="4">
        <v>14.196086956521743</v>
      </c>
      <c r="H14" s="10">
        <v>0.15572510710244519</v>
      </c>
      <c r="I14" s="4">
        <v>81.410978260869555</v>
      </c>
      <c r="J14" s="4">
        <v>14.196086956521743</v>
      </c>
      <c r="K14" s="10">
        <v>0.17437558496143435</v>
      </c>
      <c r="L14" s="4">
        <v>30.410978260869562</v>
      </c>
      <c r="M14" s="4">
        <v>4.5357608695652178</v>
      </c>
      <c r="N14" s="10">
        <v>0.14914879852456031</v>
      </c>
      <c r="O14" s="4">
        <v>20.660760869565216</v>
      </c>
      <c r="P14" s="4">
        <v>4.5357608695652178</v>
      </c>
      <c r="Q14" s="8">
        <v>0.21953503543263594</v>
      </c>
      <c r="R14" s="4">
        <v>5.220326086956522</v>
      </c>
      <c r="S14" s="4">
        <v>0</v>
      </c>
      <c r="T14" s="10">
        <v>0</v>
      </c>
      <c r="U14" s="4">
        <v>4.5298913043478262</v>
      </c>
      <c r="V14" s="4">
        <v>0</v>
      </c>
      <c r="W14" s="10">
        <v>0</v>
      </c>
      <c r="X14" s="4">
        <v>1.7232608695652174</v>
      </c>
      <c r="Y14" s="4">
        <v>0.26630434782608697</v>
      </c>
      <c r="Z14" s="10">
        <v>0.15453513308944117</v>
      </c>
      <c r="AA14" s="4">
        <v>0</v>
      </c>
      <c r="AB14" s="4">
        <v>0</v>
      </c>
      <c r="AC14" s="10" t="s">
        <v>406</v>
      </c>
      <c r="AD14" s="4">
        <v>50.428478260869554</v>
      </c>
      <c r="AE14" s="4">
        <v>9.3940217391304373</v>
      </c>
      <c r="AF14" s="10">
        <v>0.18628406136974027</v>
      </c>
      <c r="AG14" s="4">
        <v>8.5984782608695642</v>
      </c>
      <c r="AH14" s="4">
        <v>0</v>
      </c>
      <c r="AI14" s="10">
        <v>0</v>
      </c>
      <c r="AJ14" s="4">
        <v>0</v>
      </c>
      <c r="AK14" s="4">
        <v>0</v>
      </c>
      <c r="AL14" s="10" t="s">
        <v>406</v>
      </c>
      <c r="AM14" s="1">
        <v>505255</v>
      </c>
      <c r="AN14" s="1">
        <v>10</v>
      </c>
      <c r="AX14"/>
      <c r="AY14"/>
    </row>
    <row r="15" spans="1:51" x14ac:dyDescent="0.25">
      <c r="A15" t="s">
        <v>239</v>
      </c>
      <c r="B15" t="s">
        <v>53</v>
      </c>
      <c r="C15" t="s">
        <v>321</v>
      </c>
      <c r="D15" t="s">
        <v>267</v>
      </c>
      <c r="E15" s="4">
        <v>13.543478260869565</v>
      </c>
      <c r="F15" s="4">
        <v>70.363913043478249</v>
      </c>
      <c r="G15" s="4">
        <v>8.6956521739130432E-2</v>
      </c>
      <c r="H15" s="10">
        <v>1.2358113410406769E-3</v>
      </c>
      <c r="I15" s="4">
        <v>59.462173913043472</v>
      </c>
      <c r="J15" s="4">
        <v>8.6956521739130432E-2</v>
      </c>
      <c r="K15" s="10">
        <v>1.4623838318843548E-3</v>
      </c>
      <c r="L15" s="4">
        <v>26.592391304347828</v>
      </c>
      <c r="M15" s="4">
        <v>0</v>
      </c>
      <c r="N15" s="10">
        <v>0</v>
      </c>
      <c r="O15" s="4">
        <v>19.357173913043482</v>
      </c>
      <c r="P15" s="4">
        <v>0</v>
      </c>
      <c r="Q15" s="8">
        <v>0</v>
      </c>
      <c r="R15" s="4">
        <v>2.2732608695652177</v>
      </c>
      <c r="S15" s="4">
        <v>0</v>
      </c>
      <c r="T15" s="10">
        <v>0</v>
      </c>
      <c r="U15" s="4">
        <v>4.9619565217391308</v>
      </c>
      <c r="V15" s="4">
        <v>0</v>
      </c>
      <c r="W15" s="10">
        <v>0</v>
      </c>
      <c r="X15" s="4">
        <v>5.5879347826086976</v>
      </c>
      <c r="Y15" s="4">
        <v>0</v>
      </c>
      <c r="Z15" s="10">
        <v>0</v>
      </c>
      <c r="AA15" s="4">
        <v>3.6665217391304341</v>
      </c>
      <c r="AB15" s="4">
        <v>0</v>
      </c>
      <c r="AC15" s="10">
        <v>0</v>
      </c>
      <c r="AD15" s="4">
        <v>27.4986956521739</v>
      </c>
      <c r="AE15" s="4">
        <v>8.6956521739130432E-2</v>
      </c>
      <c r="AF15" s="10">
        <v>3.1622053219915584E-3</v>
      </c>
      <c r="AG15" s="4">
        <v>7.0183695652173927</v>
      </c>
      <c r="AH15" s="4">
        <v>0</v>
      </c>
      <c r="AI15" s="10">
        <v>0</v>
      </c>
      <c r="AJ15" s="4">
        <v>0</v>
      </c>
      <c r="AK15" s="4">
        <v>0</v>
      </c>
      <c r="AL15" s="10" t="s">
        <v>406</v>
      </c>
      <c r="AM15" s="1">
        <v>505246</v>
      </c>
      <c r="AN15" s="1">
        <v>10</v>
      </c>
      <c r="AX15"/>
      <c r="AY15"/>
    </row>
    <row r="16" spans="1:51" x14ac:dyDescent="0.25">
      <c r="A16" t="s">
        <v>239</v>
      </c>
      <c r="B16" t="s">
        <v>164</v>
      </c>
      <c r="C16" t="s">
        <v>297</v>
      </c>
      <c r="D16" t="s">
        <v>257</v>
      </c>
      <c r="E16" s="4">
        <v>83.369565217391298</v>
      </c>
      <c r="F16" s="4">
        <v>433.80108695652166</v>
      </c>
      <c r="G16" s="4">
        <v>94.587065217391284</v>
      </c>
      <c r="H16" s="10">
        <v>0.21804248090063316</v>
      </c>
      <c r="I16" s="4">
        <v>395.36304347826081</v>
      </c>
      <c r="J16" s="4">
        <v>94.587065217391284</v>
      </c>
      <c r="K16" s="10">
        <v>0.23924103878108727</v>
      </c>
      <c r="L16" s="4">
        <v>87.182173913043513</v>
      </c>
      <c r="M16" s="4">
        <v>33.7425</v>
      </c>
      <c r="N16" s="10">
        <v>0.38703439574304666</v>
      </c>
      <c r="O16" s="4">
        <v>68.188913043478294</v>
      </c>
      <c r="P16" s="4">
        <v>33.7425</v>
      </c>
      <c r="Q16" s="8">
        <v>0.49483850810886609</v>
      </c>
      <c r="R16" s="4">
        <v>14.346521739130441</v>
      </c>
      <c r="S16" s="4">
        <v>0</v>
      </c>
      <c r="T16" s="10">
        <v>0</v>
      </c>
      <c r="U16" s="4">
        <v>4.6467391304347823</v>
      </c>
      <c r="V16" s="4">
        <v>0</v>
      </c>
      <c r="W16" s="10">
        <v>0</v>
      </c>
      <c r="X16" s="4">
        <v>61.830760869565204</v>
      </c>
      <c r="Y16" s="4">
        <v>7.9790217391304354</v>
      </c>
      <c r="Z16" s="10">
        <v>0.12904615157433602</v>
      </c>
      <c r="AA16" s="4">
        <v>19.444782608695654</v>
      </c>
      <c r="AB16" s="4">
        <v>0</v>
      </c>
      <c r="AC16" s="10">
        <v>0</v>
      </c>
      <c r="AD16" s="4">
        <v>236.16413043478255</v>
      </c>
      <c r="AE16" s="4">
        <v>52.86554347826084</v>
      </c>
      <c r="AF16" s="10">
        <v>0.22385085906540672</v>
      </c>
      <c r="AG16" s="4">
        <v>0.28260869565217389</v>
      </c>
      <c r="AH16" s="4">
        <v>0</v>
      </c>
      <c r="AI16" s="10">
        <v>0</v>
      </c>
      <c r="AJ16" s="4">
        <v>28.896630434782615</v>
      </c>
      <c r="AK16" s="4">
        <v>0</v>
      </c>
      <c r="AL16" s="10" t="s">
        <v>406</v>
      </c>
      <c r="AM16" s="1">
        <v>505496</v>
      </c>
      <c r="AN16" s="1">
        <v>10</v>
      </c>
      <c r="AX16"/>
      <c r="AY16"/>
    </row>
    <row r="17" spans="1:51" x14ac:dyDescent="0.25">
      <c r="A17" t="s">
        <v>239</v>
      </c>
      <c r="B17" t="s">
        <v>27</v>
      </c>
      <c r="C17" t="s">
        <v>308</v>
      </c>
      <c r="D17" t="s">
        <v>243</v>
      </c>
      <c r="E17" s="4">
        <v>41.673913043478258</v>
      </c>
      <c r="F17" s="4">
        <v>193.1532608695652</v>
      </c>
      <c r="G17" s="4">
        <v>23.832282608695657</v>
      </c>
      <c r="H17" s="10">
        <v>0.123385349547836</v>
      </c>
      <c r="I17" s="4">
        <v>163.72847826086957</v>
      </c>
      <c r="J17" s="4">
        <v>23.832282608695657</v>
      </c>
      <c r="K17" s="10">
        <v>0.1455597881434135</v>
      </c>
      <c r="L17" s="4">
        <v>38.047934782608685</v>
      </c>
      <c r="M17" s="4">
        <v>1.8566304347826088</v>
      </c>
      <c r="N17" s="10">
        <v>4.879714090635099E-2</v>
      </c>
      <c r="O17" s="4">
        <v>15.449021739130432</v>
      </c>
      <c r="P17" s="4">
        <v>1.8566304347826088</v>
      </c>
      <c r="Q17" s="8">
        <v>0.12017786408313461</v>
      </c>
      <c r="R17" s="4">
        <v>17.707608695652169</v>
      </c>
      <c r="S17" s="4">
        <v>0</v>
      </c>
      <c r="T17" s="10">
        <v>0</v>
      </c>
      <c r="U17" s="4">
        <v>4.8913043478260869</v>
      </c>
      <c r="V17" s="4">
        <v>0</v>
      </c>
      <c r="W17" s="10">
        <v>0</v>
      </c>
      <c r="X17" s="4">
        <v>37.030869565217408</v>
      </c>
      <c r="Y17" s="4">
        <v>5.7947826086956526</v>
      </c>
      <c r="Z17" s="10">
        <v>0.15648518862053978</v>
      </c>
      <c r="AA17" s="4">
        <v>6.8258695652173902</v>
      </c>
      <c r="AB17" s="4">
        <v>0</v>
      </c>
      <c r="AC17" s="10">
        <v>0</v>
      </c>
      <c r="AD17" s="4">
        <v>106.21010869565217</v>
      </c>
      <c r="AE17" s="4">
        <v>16.180869565217396</v>
      </c>
      <c r="AF17" s="10">
        <v>0.15234773567160259</v>
      </c>
      <c r="AG17" s="4">
        <v>5.0384782608695655</v>
      </c>
      <c r="AH17" s="4">
        <v>0</v>
      </c>
      <c r="AI17" s="10">
        <v>0</v>
      </c>
      <c r="AJ17" s="4">
        <v>0</v>
      </c>
      <c r="AK17" s="4">
        <v>0</v>
      </c>
      <c r="AL17" s="10" t="s">
        <v>406</v>
      </c>
      <c r="AM17" s="1">
        <v>505126</v>
      </c>
      <c r="AN17" s="1">
        <v>10</v>
      </c>
      <c r="AX17"/>
      <c r="AY17"/>
    </row>
    <row r="18" spans="1:51" x14ac:dyDescent="0.25">
      <c r="A18" t="s">
        <v>239</v>
      </c>
      <c r="B18" t="s">
        <v>63</v>
      </c>
      <c r="C18" t="s">
        <v>304</v>
      </c>
      <c r="D18" t="s">
        <v>253</v>
      </c>
      <c r="E18" s="4">
        <v>81.434782608695656</v>
      </c>
      <c r="F18" s="4">
        <v>353.82608695652175</v>
      </c>
      <c r="G18" s="4">
        <v>19.149456521739133</v>
      </c>
      <c r="H18" s="10">
        <v>5.4121098550012292E-2</v>
      </c>
      <c r="I18" s="4">
        <v>333.96195652173913</v>
      </c>
      <c r="J18" s="4">
        <v>19.149456521739133</v>
      </c>
      <c r="K18" s="10">
        <v>5.7340233364253292E-2</v>
      </c>
      <c r="L18" s="4">
        <v>51.929347826086953</v>
      </c>
      <c r="M18" s="4">
        <v>0.65217391304347827</v>
      </c>
      <c r="N18" s="10">
        <v>1.2558869701726845E-2</v>
      </c>
      <c r="O18" s="4">
        <v>42.760869565217391</v>
      </c>
      <c r="P18" s="4">
        <v>0.65217391304347827</v>
      </c>
      <c r="Q18" s="8">
        <v>1.5251652262328419E-2</v>
      </c>
      <c r="R18" s="4">
        <v>3.8641304347826089</v>
      </c>
      <c r="S18" s="4">
        <v>0</v>
      </c>
      <c r="T18" s="10">
        <v>0</v>
      </c>
      <c r="U18" s="4">
        <v>5.3043478260869561</v>
      </c>
      <c r="V18" s="4">
        <v>0</v>
      </c>
      <c r="W18" s="10">
        <v>0</v>
      </c>
      <c r="X18" s="4">
        <v>60.679347826086953</v>
      </c>
      <c r="Y18" s="4">
        <v>9.1277173913043477</v>
      </c>
      <c r="Z18" s="10">
        <v>0.15042543663233318</v>
      </c>
      <c r="AA18" s="4">
        <v>10.695652173913043</v>
      </c>
      <c r="AB18" s="4">
        <v>0</v>
      </c>
      <c r="AC18" s="10">
        <v>0</v>
      </c>
      <c r="AD18" s="4">
        <v>177.63315217391303</v>
      </c>
      <c r="AE18" s="4">
        <v>9.3695652173913047</v>
      </c>
      <c r="AF18" s="10">
        <v>5.2746714803653109E-2</v>
      </c>
      <c r="AG18" s="4">
        <v>52.888586956521742</v>
      </c>
      <c r="AH18" s="4">
        <v>0</v>
      </c>
      <c r="AI18" s="10">
        <v>0</v>
      </c>
      <c r="AJ18" s="4">
        <v>0</v>
      </c>
      <c r="AK18" s="4">
        <v>0</v>
      </c>
      <c r="AL18" s="10" t="s">
        <v>406</v>
      </c>
      <c r="AM18" s="1">
        <v>505264</v>
      </c>
      <c r="AN18" s="1">
        <v>10</v>
      </c>
      <c r="AX18"/>
      <c r="AY18"/>
    </row>
    <row r="19" spans="1:51" x14ac:dyDescent="0.25">
      <c r="A19" t="s">
        <v>239</v>
      </c>
      <c r="B19" t="s">
        <v>45</v>
      </c>
      <c r="C19" t="s">
        <v>303</v>
      </c>
      <c r="D19" t="s">
        <v>260</v>
      </c>
      <c r="E19" s="4">
        <v>62.108695652173914</v>
      </c>
      <c r="F19" s="4">
        <v>265.86684782608694</v>
      </c>
      <c r="G19" s="4">
        <v>0.85869565217391308</v>
      </c>
      <c r="H19" s="10">
        <v>3.229795889164853E-3</v>
      </c>
      <c r="I19" s="4">
        <v>247.17119565217391</v>
      </c>
      <c r="J19" s="4">
        <v>0.85869565217391308</v>
      </c>
      <c r="K19" s="10">
        <v>3.4740927230950212E-3</v>
      </c>
      <c r="L19" s="4">
        <v>32.782608695652172</v>
      </c>
      <c r="M19" s="4">
        <v>0.85869565217391308</v>
      </c>
      <c r="N19" s="10">
        <v>2.6193633952254644E-2</v>
      </c>
      <c r="O19" s="4">
        <v>27</v>
      </c>
      <c r="P19" s="4">
        <v>0.85869565217391308</v>
      </c>
      <c r="Q19" s="8">
        <v>3.1803542673107893E-2</v>
      </c>
      <c r="R19" s="4">
        <v>4.3478260869565216E-2</v>
      </c>
      <c r="S19" s="4">
        <v>0</v>
      </c>
      <c r="T19" s="10">
        <v>0</v>
      </c>
      <c r="U19" s="4">
        <v>5.7391304347826084</v>
      </c>
      <c r="V19" s="4">
        <v>0</v>
      </c>
      <c r="W19" s="10">
        <v>0</v>
      </c>
      <c r="X19" s="4">
        <v>54.027173913043477</v>
      </c>
      <c r="Y19" s="4">
        <v>0</v>
      </c>
      <c r="Z19" s="10">
        <v>0</v>
      </c>
      <c r="AA19" s="4">
        <v>12.913043478260869</v>
      </c>
      <c r="AB19" s="4">
        <v>0</v>
      </c>
      <c r="AC19" s="10">
        <v>0</v>
      </c>
      <c r="AD19" s="4">
        <v>149.625</v>
      </c>
      <c r="AE19" s="4">
        <v>0</v>
      </c>
      <c r="AF19" s="10">
        <v>0</v>
      </c>
      <c r="AG19" s="4">
        <v>16.519021739130434</v>
      </c>
      <c r="AH19" s="4">
        <v>0</v>
      </c>
      <c r="AI19" s="10">
        <v>0</v>
      </c>
      <c r="AJ19" s="4">
        <v>0</v>
      </c>
      <c r="AK19" s="4">
        <v>0</v>
      </c>
      <c r="AL19" s="10" t="s">
        <v>406</v>
      </c>
      <c r="AM19" s="1">
        <v>505223</v>
      </c>
      <c r="AN19" s="1">
        <v>10</v>
      </c>
      <c r="AX19"/>
      <c r="AY19"/>
    </row>
    <row r="20" spans="1:51" x14ac:dyDescent="0.25">
      <c r="A20" t="s">
        <v>239</v>
      </c>
      <c r="B20" t="s">
        <v>34</v>
      </c>
      <c r="C20" t="s">
        <v>304</v>
      </c>
      <c r="D20" t="s">
        <v>253</v>
      </c>
      <c r="E20" s="4">
        <v>20.021739130434781</v>
      </c>
      <c r="F20" s="4">
        <v>126.51630434782609</v>
      </c>
      <c r="G20" s="4">
        <v>2.831521739130435</v>
      </c>
      <c r="H20" s="10">
        <v>2.2380686455603763E-2</v>
      </c>
      <c r="I20" s="4">
        <v>118.72554347826087</v>
      </c>
      <c r="J20" s="4">
        <v>2.831521739130435</v>
      </c>
      <c r="K20" s="10">
        <v>2.3849305348927697E-2</v>
      </c>
      <c r="L20" s="4">
        <v>33.282608695652172</v>
      </c>
      <c r="M20" s="4">
        <v>0.13043478260869565</v>
      </c>
      <c r="N20" s="10">
        <v>3.9190071848465057E-3</v>
      </c>
      <c r="O20" s="4">
        <v>27.266304347826086</v>
      </c>
      <c r="P20" s="4">
        <v>0.13043478260869565</v>
      </c>
      <c r="Q20" s="8">
        <v>4.7837352999800676E-3</v>
      </c>
      <c r="R20" s="4">
        <v>0.27717391304347827</v>
      </c>
      <c r="S20" s="4">
        <v>0</v>
      </c>
      <c r="T20" s="10">
        <v>0</v>
      </c>
      <c r="U20" s="4">
        <v>5.7391304347826084</v>
      </c>
      <c r="V20" s="4">
        <v>0</v>
      </c>
      <c r="W20" s="10">
        <v>0</v>
      </c>
      <c r="X20" s="4">
        <v>25.989130434782609</v>
      </c>
      <c r="Y20" s="4">
        <v>0</v>
      </c>
      <c r="Z20" s="10">
        <v>0</v>
      </c>
      <c r="AA20" s="4">
        <v>1.7744565217391304</v>
      </c>
      <c r="AB20" s="4">
        <v>0</v>
      </c>
      <c r="AC20" s="10">
        <v>0</v>
      </c>
      <c r="AD20" s="4">
        <v>37.385869565217391</v>
      </c>
      <c r="AE20" s="4">
        <v>2.7010869565217392</v>
      </c>
      <c r="AF20" s="10">
        <v>7.2248873382759121E-2</v>
      </c>
      <c r="AG20" s="4">
        <v>28.084239130434781</v>
      </c>
      <c r="AH20" s="4">
        <v>0</v>
      </c>
      <c r="AI20" s="10">
        <v>0</v>
      </c>
      <c r="AJ20" s="4">
        <v>0</v>
      </c>
      <c r="AK20" s="4">
        <v>0</v>
      </c>
      <c r="AL20" s="10" t="s">
        <v>406</v>
      </c>
      <c r="AM20" s="1">
        <v>505183</v>
      </c>
      <c r="AN20" s="1">
        <v>10</v>
      </c>
      <c r="AX20"/>
      <c r="AY20"/>
    </row>
    <row r="21" spans="1:51" x14ac:dyDescent="0.25">
      <c r="A21" t="s">
        <v>239</v>
      </c>
      <c r="B21" t="s">
        <v>92</v>
      </c>
      <c r="C21" t="s">
        <v>309</v>
      </c>
      <c r="D21" t="s">
        <v>262</v>
      </c>
      <c r="E21" s="4">
        <v>64.282608695652172</v>
      </c>
      <c r="F21" s="4">
        <v>313.195652173913</v>
      </c>
      <c r="G21" s="4">
        <v>2.081521739130435</v>
      </c>
      <c r="H21" s="10">
        <v>6.6460748247379759E-3</v>
      </c>
      <c r="I21" s="4">
        <v>291.39673913043481</v>
      </c>
      <c r="J21" s="4">
        <v>0.78260869565217395</v>
      </c>
      <c r="K21" s="10">
        <v>2.6857153514743457E-3</v>
      </c>
      <c r="L21" s="4">
        <v>87.282608695652172</v>
      </c>
      <c r="M21" s="4">
        <v>0.78260869565217395</v>
      </c>
      <c r="N21" s="10">
        <v>8.9663760896637607E-3</v>
      </c>
      <c r="O21" s="4">
        <v>66.782608695652172</v>
      </c>
      <c r="P21" s="4">
        <v>0.78260869565217395</v>
      </c>
      <c r="Q21" s="8">
        <v>1.171875E-2</v>
      </c>
      <c r="R21" s="4">
        <v>15.804347826086957</v>
      </c>
      <c r="S21" s="4">
        <v>0</v>
      </c>
      <c r="T21" s="10">
        <v>0</v>
      </c>
      <c r="U21" s="4">
        <v>4.6956521739130439</v>
      </c>
      <c r="V21" s="4">
        <v>0</v>
      </c>
      <c r="W21" s="10">
        <v>0</v>
      </c>
      <c r="X21" s="4">
        <v>43.146739130434781</v>
      </c>
      <c r="Y21" s="4">
        <v>0</v>
      </c>
      <c r="Z21" s="10">
        <v>0</v>
      </c>
      <c r="AA21" s="4">
        <v>1.298913043478261</v>
      </c>
      <c r="AB21" s="4">
        <v>1.298913043478261</v>
      </c>
      <c r="AC21" s="10">
        <v>1</v>
      </c>
      <c r="AD21" s="4">
        <v>160.55434782608697</v>
      </c>
      <c r="AE21" s="4">
        <v>0</v>
      </c>
      <c r="AF21" s="10">
        <v>0</v>
      </c>
      <c r="AG21" s="4">
        <v>20.913043478260871</v>
      </c>
      <c r="AH21" s="4">
        <v>0</v>
      </c>
      <c r="AI21" s="10">
        <v>0</v>
      </c>
      <c r="AJ21" s="4">
        <v>0</v>
      </c>
      <c r="AK21" s="4">
        <v>0</v>
      </c>
      <c r="AL21" s="10" t="s">
        <v>406</v>
      </c>
      <c r="AM21" s="1">
        <v>505327</v>
      </c>
      <c r="AN21" s="1">
        <v>10</v>
      </c>
      <c r="AX21"/>
      <c r="AY21"/>
    </row>
    <row r="22" spans="1:51" x14ac:dyDescent="0.25">
      <c r="A22" t="s">
        <v>239</v>
      </c>
      <c r="B22" t="s">
        <v>121</v>
      </c>
      <c r="C22" t="s">
        <v>314</v>
      </c>
      <c r="D22" t="s">
        <v>247</v>
      </c>
      <c r="E22" s="4">
        <v>85.706521739130437</v>
      </c>
      <c r="F22" s="4">
        <v>407.28804347826087</v>
      </c>
      <c r="G22" s="4">
        <v>0</v>
      </c>
      <c r="H22" s="10">
        <v>0</v>
      </c>
      <c r="I22" s="4">
        <v>386.51902173913044</v>
      </c>
      <c r="J22" s="4">
        <v>0</v>
      </c>
      <c r="K22" s="10">
        <v>0</v>
      </c>
      <c r="L22" s="4">
        <v>111.72010869565217</v>
      </c>
      <c r="M22" s="4">
        <v>0</v>
      </c>
      <c r="N22" s="10">
        <v>0</v>
      </c>
      <c r="O22" s="4">
        <v>95.945652173913047</v>
      </c>
      <c r="P22" s="4">
        <v>0</v>
      </c>
      <c r="Q22" s="8">
        <v>0</v>
      </c>
      <c r="R22" s="4">
        <v>10.557065217391305</v>
      </c>
      <c r="S22" s="4">
        <v>0</v>
      </c>
      <c r="T22" s="10">
        <v>0</v>
      </c>
      <c r="U22" s="4">
        <v>5.2173913043478262</v>
      </c>
      <c r="V22" s="4">
        <v>0</v>
      </c>
      <c r="W22" s="10">
        <v>0</v>
      </c>
      <c r="X22" s="4">
        <v>68.008152173913047</v>
      </c>
      <c r="Y22" s="4">
        <v>0</v>
      </c>
      <c r="Z22" s="10">
        <v>0</v>
      </c>
      <c r="AA22" s="4">
        <v>4.9945652173913047</v>
      </c>
      <c r="AB22" s="4">
        <v>0</v>
      </c>
      <c r="AC22" s="10">
        <v>0</v>
      </c>
      <c r="AD22" s="4">
        <v>173.17934782608697</v>
      </c>
      <c r="AE22" s="4">
        <v>0</v>
      </c>
      <c r="AF22" s="10">
        <v>0</v>
      </c>
      <c r="AG22" s="4">
        <v>49.385869565217391</v>
      </c>
      <c r="AH22" s="4">
        <v>0</v>
      </c>
      <c r="AI22" s="10">
        <v>0</v>
      </c>
      <c r="AJ22" s="4">
        <v>0</v>
      </c>
      <c r="AK22" s="4">
        <v>0</v>
      </c>
      <c r="AL22" s="10" t="s">
        <v>406</v>
      </c>
      <c r="AM22" s="1">
        <v>505389</v>
      </c>
      <c r="AN22" s="1">
        <v>10</v>
      </c>
      <c r="AX22"/>
      <c r="AY22"/>
    </row>
    <row r="23" spans="1:51" x14ac:dyDescent="0.25">
      <c r="A23" t="s">
        <v>239</v>
      </c>
      <c r="B23" t="s">
        <v>186</v>
      </c>
      <c r="C23" t="s">
        <v>304</v>
      </c>
      <c r="D23" t="s">
        <v>253</v>
      </c>
      <c r="E23" s="4">
        <v>55.108695652173914</v>
      </c>
      <c r="F23" s="4">
        <v>274.54347826086956</v>
      </c>
      <c r="G23" s="4">
        <v>8.6847826086956523</v>
      </c>
      <c r="H23" s="10">
        <v>3.1633541848127326E-2</v>
      </c>
      <c r="I23" s="4">
        <v>244.93206521739131</v>
      </c>
      <c r="J23" s="4">
        <v>8.6847826086956523</v>
      </c>
      <c r="K23" s="10">
        <v>3.5457924224773951E-2</v>
      </c>
      <c r="L23" s="4">
        <v>75.135869565217391</v>
      </c>
      <c r="M23" s="4">
        <v>5.2173913043478262</v>
      </c>
      <c r="N23" s="10">
        <v>6.9439421338155519E-2</v>
      </c>
      <c r="O23" s="4">
        <v>61.801630434782609</v>
      </c>
      <c r="P23" s="4">
        <v>5.2173913043478262</v>
      </c>
      <c r="Q23" s="8">
        <v>8.4421580266455618E-2</v>
      </c>
      <c r="R23" s="4">
        <v>7.6820652173913047</v>
      </c>
      <c r="S23" s="4">
        <v>0</v>
      </c>
      <c r="T23" s="10">
        <v>0</v>
      </c>
      <c r="U23" s="4">
        <v>5.6521739130434785</v>
      </c>
      <c r="V23" s="4">
        <v>0</v>
      </c>
      <c r="W23" s="10">
        <v>0</v>
      </c>
      <c r="X23" s="4">
        <v>38.502717391304351</v>
      </c>
      <c r="Y23" s="4">
        <v>2.652173913043478</v>
      </c>
      <c r="Z23" s="10">
        <v>6.888277224927658E-2</v>
      </c>
      <c r="AA23" s="4">
        <v>16.277173913043477</v>
      </c>
      <c r="AB23" s="4">
        <v>0</v>
      </c>
      <c r="AC23" s="10">
        <v>0</v>
      </c>
      <c r="AD23" s="4">
        <v>109.23097826086956</v>
      </c>
      <c r="AE23" s="4">
        <v>0.81521739130434778</v>
      </c>
      <c r="AF23" s="10">
        <v>7.4632435256362416E-3</v>
      </c>
      <c r="AG23" s="4">
        <v>35.396739130434781</v>
      </c>
      <c r="AH23" s="4">
        <v>0</v>
      </c>
      <c r="AI23" s="10">
        <v>0</v>
      </c>
      <c r="AJ23" s="4">
        <v>0</v>
      </c>
      <c r="AK23" s="4">
        <v>0</v>
      </c>
      <c r="AL23" s="10" t="s">
        <v>406</v>
      </c>
      <c r="AM23" s="1">
        <v>505529</v>
      </c>
      <c r="AN23" s="1">
        <v>10</v>
      </c>
      <c r="AX23"/>
      <c r="AY23"/>
    </row>
    <row r="24" spans="1:51" x14ac:dyDescent="0.25">
      <c r="A24" t="s">
        <v>239</v>
      </c>
      <c r="B24" t="s">
        <v>90</v>
      </c>
      <c r="C24" t="s">
        <v>334</v>
      </c>
      <c r="D24" t="s">
        <v>261</v>
      </c>
      <c r="E24" s="4">
        <v>43.326086956521742</v>
      </c>
      <c r="F24" s="4">
        <v>139.3114130434783</v>
      </c>
      <c r="G24" s="4">
        <v>0</v>
      </c>
      <c r="H24" s="10">
        <v>0</v>
      </c>
      <c r="I24" s="4">
        <v>127.03445652173916</v>
      </c>
      <c r="J24" s="4">
        <v>0</v>
      </c>
      <c r="K24" s="10">
        <v>0</v>
      </c>
      <c r="L24" s="4">
        <v>40.7663043478261</v>
      </c>
      <c r="M24" s="4">
        <v>0</v>
      </c>
      <c r="N24" s="10">
        <v>0</v>
      </c>
      <c r="O24" s="4">
        <v>28.48934782608697</v>
      </c>
      <c r="P24" s="4">
        <v>0</v>
      </c>
      <c r="Q24" s="8">
        <v>0</v>
      </c>
      <c r="R24" s="4">
        <v>3.3204347826086957</v>
      </c>
      <c r="S24" s="4">
        <v>0</v>
      </c>
      <c r="T24" s="10">
        <v>0</v>
      </c>
      <c r="U24" s="4">
        <v>8.9565217391304355</v>
      </c>
      <c r="V24" s="4">
        <v>0</v>
      </c>
      <c r="W24" s="10">
        <v>0</v>
      </c>
      <c r="X24" s="4">
        <v>13.850978260869566</v>
      </c>
      <c r="Y24" s="4">
        <v>0</v>
      </c>
      <c r="Z24" s="10">
        <v>0</v>
      </c>
      <c r="AA24" s="4">
        <v>0</v>
      </c>
      <c r="AB24" s="4">
        <v>0</v>
      </c>
      <c r="AC24" s="10" t="s">
        <v>406</v>
      </c>
      <c r="AD24" s="4">
        <v>72.089021739130445</v>
      </c>
      <c r="AE24" s="4">
        <v>0</v>
      </c>
      <c r="AF24" s="10">
        <v>0</v>
      </c>
      <c r="AG24" s="4">
        <v>12.605108695652177</v>
      </c>
      <c r="AH24" s="4">
        <v>0</v>
      </c>
      <c r="AI24" s="10">
        <v>0</v>
      </c>
      <c r="AJ24" s="4">
        <v>0</v>
      </c>
      <c r="AK24" s="4">
        <v>0</v>
      </c>
      <c r="AL24" s="10" t="s">
        <v>406</v>
      </c>
      <c r="AM24" s="1">
        <v>505325</v>
      </c>
      <c r="AN24" s="1">
        <v>10</v>
      </c>
      <c r="AX24"/>
      <c r="AY24"/>
    </row>
    <row r="25" spans="1:51" x14ac:dyDescent="0.25">
      <c r="A25" t="s">
        <v>239</v>
      </c>
      <c r="B25" t="s">
        <v>11</v>
      </c>
      <c r="C25" t="s">
        <v>295</v>
      </c>
      <c r="D25" t="s">
        <v>254</v>
      </c>
      <c r="E25" s="4">
        <v>97.413043478260875</v>
      </c>
      <c r="F25" s="4">
        <v>342.74423913043478</v>
      </c>
      <c r="G25" s="4">
        <v>0</v>
      </c>
      <c r="H25" s="10">
        <v>0</v>
      </c>
      <c r="I25" s="4">
        <v>317.61576086956518</v>
      </c>
      <c r="J25" s="4">
        <v>0</v>
      </c>
      <c r="K25" s="10">
        <v>0</v>
      </c>
      <c r="L25" s="4">
        <v>78.800108695652142</v>
      </c>
      <c r="M25" s="4">
        <v>0</v>
      </c>
      <c r="N25" s="10">
        <v>0</v>
      </c>
      <c r="O25" s="4">
        <v>64.457499999999968</v>
      </c>
      <c r="P25" s="4">
        <v>0</v>
      </c>
      <c r="Q25" s="8">
        <v>0</v>
      </c>
      <c r="R25" s="4">
        <v>9.1252173913043446</v>
      </c>
      <c r="S25" s="4">
        <v>0</v>
      </c>
      <c r="T25" s="10">
        <v>0</v>
      </c>
      <c r="U25" s="4">
        <v>5.2173913043478262</v>
      </c>
      <c r="V25" s="4">
        <v>0</v>
      </c>
      <c r="W25" s="10">
        <v>0</v>
      </c>
      <c r="X25" s="4">
        <v>59.313586956521753</v>
      </c>
      <c r="Y25" s="4">
        <v>0</v>
      </c>
      <c r="Z25" s="10">
        <v>0</v>
      </c>
      <c r="AA25" s="4">
        <v>10.785869565217391</v>
      </c>
      <c r="AB25" s="4">
        <v>0</v>
      </c>
      <c r="AC25" s="10">
        <v>0</v>
      </c>
      <c r="AD25" s="4">
        <v>178.45576086956521</v>
      </c>
      <c r="AE25" s="4">
        <v>0</v>
      </c>
      <c r="AF25" s="10">
        <v>0</v>
      </c>
      <c r="AG25" s="4">
        <v>15.38891304347826</v>
      </c>
      <c r="AH25" s="4">
        <v>0</v>
      </c>
      <c r="AI25" s="10">
        <v>0</v>
      </c>
      <c r="AJ25" s="4">
        <v>0</v>
      </c>
      <c r="AK25" s="4">
        <v>0</v>
      </c>
      <c r="AL25" s="10" t="s">
        <v>406</v>
      </c>
      <c r="AM25" s="1">
        <v>505042</v>
      </c>
      <c r="AN25" s="1">
        <v>10</v>
      </c>
      <c r="AX25"/>
      <c r="AY25"/>
    </row>
    <row r="26" spans="1:51" x14ac:dyDescent="0.25">
      <c r="A26" t="s">
        <v>239</v>
      </c>
      <c r="B26" t="s">
        <v>75</v>
      </c>
      <c r="C26" t="s">
        <v>293</v>
      </c>
      <c r="D26" t="s">
        <v>265</v>
      </c>
      <c r="E26" s="4">
        <v>47.586956521739133</v>
      </c>
      <c r="F26" s="4">
        <v>201.80271739130433</v>
      </c>
      <c r="G26" s="4">
        <v>0.40760869565217389</v>
      </c>
      <c r="H26" s="10">
        <v>2.0198374973405472E-3</v>
      </c>
      <c r="I26" s="4">
        <v>177.10108695652173</v>
      </c>
      <c r="J26" s="4">
        <v>0.40760869565217389</v>
      </c>
      <c r="K26" s="10">
        <v>2.3015595367420964E-3</v>
      </c>
      <c r="L26" s="4">
        <v>50.012826086956508</v>
      </c>
      <c r="M26" s="4">
        <v>0</v>
      </c>
      <c r="N26" s="10">
        <v>0</v>
      </c>
      <c r="O26" s="4">
        <v>30.459456521739121</v>
      </c>
      <c r="P26" s="4">
        <v>0</v>
      </c>
      <c r="Q26" s="8">
        <v>0</v>
      </c>
      <c r="R26" s="4">
        <v>13.988152173913045</v>
      </c>
      <c r="S26" s="4">
        <v>0</v>
      </c>
      <c r="T26" s="10">
        <v>0</v>
      </c>
      <c r="U26" s="4">
        <v>5.5652173913043477</v>
      </c>
      <c r="V26" s="4">
        <v>0</v>
      </c>
      <c r="W26" s="10">
        <v>0</v>
      </c>
      <c r="X26" s="4">
        <v>35.252282608695651</v>
      </c>
      <c r="Y26" s="4">
        <v>0</v>
      </c>
      <c r="Z26" s="10">
        <v>0</v>
      </c>
      <c r="AA26" s="4">
        <v>5.1482608695652168</v>
      </c>
      <c r="AB26" s="4">
        <v>0</v>
      </c>
      <c r="AC26" s="10">
        <v>0</v>
      </c>
      <c r="AD26" s="4">
        <v>111.38934782608695</v>
      </c>
      <c r="AE26" s="4">
        <v>0.40760869565217389</v>
      </c>
      <c r="AF26" s="10">
        <v>3.6593148591602897E-3</v>
      </c>
      <c r="AG26" s="4">
        <v>0</v>
      </c>
      <c r="AH26" s="4">
        <v>0</v>
      </c>
      <c r="AI26" s="10" t="s">
        <v>406</v>
      </c>
      <c r="AJ26" s="4">
        <v>0</v>
      </c>
      <c r="AK26" s="4">
        <v>0</v>
      </c>
      <c r="AL26" s="10" t="s">
        <v>406</v>
      </c>
      <c r="AM26" s="1">
        <v>505294</v>
      </c>
      <c r="AN26" s="1">
        <v>10</v>
      </c>
      <c r="AX26"/>
      <c r="AY26"/>
    </row>
    <row r="27" spans="1:51" x14ac:dyDescent="0.25">
      <c r="A27" t="s">
        <v>239</v>
      </c>
      <c r="B27" t="s">
        <v>179</v>
      </c>
      <c r="C27" t="s">
        <v>291</v>
      </c>
      <c r="D27" t="s">
        <v>254</v>
      </c>
      <c r="E27" s="4">
        <v>79.065217391304344</v>
      </c>
      <c r="F27" s="4">
        <v>283.99032608695666</v>
      </c>
      <c r="G27" s="4">
        <v>102.37065217391304</v>
      </c>
      <c r="H27" s="10">
        <v>0.36047232166129339</v>
      </c>
      <c r="I27" s="4">
        <v>263.81619565217403</v>
      </c>
      <c r="J27" s="4">
        <v>102.37065217391304</v>
      </c>
      <c r="K27" s="10">
        <v>0.38803778487080703</v>
      </c>
      <c r="L27" s="4">
        <v>55.501195652173919</v>
      </c>
      <c r="M27" s="4">
        <v>2.2518478260869568</v>
      </c>
      <c r="N27" s="10">
        <v>4.0572960629520323E-2</v>
      </c>
      <c r="O27" s="4">
        <v>35.327065217391315</v>
      </c>
      <c r="P27" s="4">
        <v>2.2518478260869568</v>
      </c>
      <c r="Q27" s="8">
        <v>6.3742850197994499E-2</v>
      </c>
      <c r="R27" s="4">
        <v>15.038260869565217</v>
      </c>
      <c r="S27" s="4">
        <v>0</v>
      </c>
      <c r="T27" s="10">
        <v>0</v>
      </c>
      <c r="U27" s="4">
        <v>5.1358695652173916</v>
      </c>
      <c r="V27" s="4">
        <v>0</v>
      </c>
      <c r="W27" s="10">
        <v>0</v>
      </c>
      <c r="X27" s="4">
        <v>47.464021739130452</v>
      </c>
      <c r="Y27" s="4">
        <v>10.540869565217392</v>
      </c>
      <c r="Z27" s="10">
        <v>0.22208125605435688</v>
      </c>
      <c r="AA27" s="4">
        <v>0</v>
      </c>
      <c r="AB27" s="4">
        <v>0</v>
      </c>
      <c r="AC27" s="10" t="s">
        <v>406</v>
      </c>
      <c r="AD27" s="4">
        <v>173.23771739130444</v>
      </c>
      <c r="AE27" s="4">
        <v>89.577934782608693</v>
      </c>
      <c r="AF27" s="10">
        <v>0.51708101521721506</v>
      </c>
      <c r="AG27" s="4">
        <v>7.7873913043478264</v>
      </c>
      <c r="AH27" s="4">
        <v>0</v>
      </c>
      <c r="AI27" s="10">
        <v>0</v>
      </c>
      <c r="AJ27" s="4">
        <v>0</v>
      </c>
      <c r="AK27" s="4">
        <v>0</v>
      </c>
      <c r="AL27" s="10" t="s">
        <v>406</v>
      </c>
      <c r="AM27" s="1">
        <v>505519</v>
      </c>
      <c r="AN27" s="1">
        <v>10</v>
      </c>
      <c r="AX27"/>
      <c r="AY27"/>
    </row>
    <row r="28" spans="1:51" x14ac:dyDescent="0.25">
      <c r="A28" t="s">
        <v>239</v>
      </c>
      <c r="B28" t="s">
        <v>128</v>
      </c>
      <c r="C28" t="s">
        <v>286</v>
      </c>
      <c r="D28" t="s">
        <v>266</v>
      </c>
      <c r="E28" s="4">
        <v>71.032608695652172</v>
      </c>
      <c r="F28" s="4">
        <v>340.19293478260875</v>
      </c>
      <c r="G28" s="4">
        <v>0</v>
      </c>
      <c r="H28" s="10">
        <v>0</v>
      </c>
      <c r="I28" s="4">
        <v>301.25815217391306</v>
      </c>
      <c r="J28" s="4">
        <v>0</v>
      </c>
      <c r="K28" s="10">
        <v>0</v>
      </c>
      <c r="L28" s="4">
        <v>84.111413043478251</v>
      </c>
      <c r="M28" s="4">
        <v>0</v>
      </c>
      <c r="N28" s="10">
        <v>0</v>
      </c>
      <c r="O28" s="4">
        <v>61.263586956521742</v>
      </c>
      <c r="P28" s="4">
        <v>0</v>
      </c>
      <c r="Q28" s="8">
        <v>0</v>
      </c>
      <c r="R28" s="4">
        <v>17.717391304347824</v>
      </c>
      <c r="S28" s="4">
        <v>0</v>
      </c>
      <c r="T28" s="10">
        <v>0</v>
      </c>
      <c r="U28" s="4">
        <v>5.1304347826086953</v>
      </c>
      <c r="V28" s="4">
        <v>0</v>
      </c>
      <c r="W28" s="10">
        <v>0</v>
      </c>
      <c r="X28" s="4">
        <v>43.054347826086953</v>
      </c>
      <c r="Y28" s="4">
        <v>0</v>
      </c>
      <c r="Z28" s="10">
        <v>0</v>
      </c>
      <c r="AA28" s="4">
        <v>16.086956521739129</v>
      </c>
      <c r="AB28" s="4">
        <v>0</v>
      </c>
      <c r="AC28" s="10">
        <v>0</v>
      </c>
      <c r="AD28" s="4">
        <v>193.8125</v>
      </c>
      <c r="AE28" s="4">
        <v>0</v>
      </c>
      <c r="AF28" s="10">
        <v>0</v>
      </c>
      <c r="AG28" s="4">
        <v>3.1277173913043477</v>
      </c>
      <c r="AH28" s="4">
        <v>0</v>
      </c>
      <c r="AI28" s="10">
        <v>0</v>
      </c>
      <c r="AJ28" s="4">
        <v>0</v>
      </c>
      <c r="AK28" s="4">
        <v>0</v>
      </c>
      <c r="AL28" s="10" t="s">
        <v>406</v>
      </c>
      <c r="AM28" s="1">
        <v>505404</v>
      </c>
      <c r="AN28" s="1">
        <v>10</v>
      </c>
      <c r="AX28"/>
      <c r="AY28"/>
    </row>
    <row r="29" spans="1:51" x14ac:dyDescent="0.25">
      <c r="A29" t="s">
        <v>239</v>
      </c>
      <c r="B29" t="s">
        <v>127</v>
      </c>
      <c r="C29" t="s">
        <v>286</v>
      </c>
      <c r="D29" t="s">
        <v>266</v>
      </c>
      <c r="E29" s="4">
        <v>99.663043478260875</v>
      </c>
      <c r="F29" s="4">
        <v>408.11413043478262</v>
      </c>
      <c r="G29" s="4">
        <v>0</v>
      </c>
      <c r="H29" s="10">
        <v>0</v>
      </c>
      <c r="I29" s="4">
        <v>358.72826086956525</v>
      </c>
      <c r="J29" s="4">
        <v>0</v>
      </c>
      <c r="K29" s="10">
        <v>0</v>
      </c>
      <c r="L29" s="4">
        <v>96.211956521739125</v>
      </c>
      <c r="M29" s="4">
        <v>0</v>
      </c>
      <c r="N29" s="10">
        <v>0</v>
      </c>
      <c r="O29" s="4">
        <v>52.304347826086953</v>
      </c>
      <c r="P29" s="4">
        <v>0</v>
      </c>
      <c r="Q29" s="8">
        <v>0</v>
      </c>
      <c r="R29" s="4">
        <v>38.603260869565219</v>
      </c>
      <c r="S29" s="4">
        <v>0</v>
      </c>
      <c r="T29" s="10">
        <v>0</v>
      </c>
      <c r="U29" s="4">
        <v>5.3043478260869561</v>
      </c>
      <c r="V29" s="4">
        <v>0</v>
      </c>
      <c r="W29" s="10">
        <v>0</v>
      </c>
      <c r="X29" s="4">
        <v>79.551630434782609</v>
      </c>
      <c r="Y29" s="4">
        <v>0</v>
      </c>
      <c r="Z29" s="10">
        <v>0</v>
      </c>
      <c r="AA29" s="4">
        <v>5.4782608695652177</v>
      </c>
      <c r="AB29" s="4">
        <v>0</v>
      </c>
      <c r="AC29" s="10">
        <v>0</v>
      </c>
      <c r="AD29" s="4">
        <v>210.93478260869566</v>
      </c>
      <c r="AE29" s="4">
        <v>0</v>
      </c>
      <c r="AF29" s="10">
        <v>0</v>
      </c>
      <c r="AG29" s="4">
        <v>15.9375</v>
      </c>
      <c r="AH29" s="4">
        <v>0</v>
      </c>
      <c r="AI29" s="10">
        <v>0</v>
      </c>
      <c r="AJ29" s="4">
        <v>0</v>
      </c>
      <c r="AK29" s="4">
        <v>0</v>
      </c>
      <c r="AL29" s="10" t="s">
        <v>406</v>
      </c>
      <c r="AM29" s="1">
        <v>505403</v>
      </c>
      <c r="AN29" s="1">
        <v>10</v>
      </c>
      <c r="AX29"/>
      <c r="AY29"/>
    </row>
    <row r="30" spans="1:51" x14ac:dyDescent="0.25">
      <c r="A30" t="s">
        <v>239</v>
      </c>
      <c r="B30" t="s">
        <v>144</v>
      </c>
      <c r="C30" t="s">
        <v>280</v>
      </c>
      <c r="D30" t="s">
        <v>246</v>
      </c>
      <c r="E30" s="4">
        <v>21</v>
      </c>
      <c r="F30" s="4">
        <v>106.65869565217392</v>
      </c>
      <c r="G30" s="4">
        <v>0</v>
      </c>
      <c r="H30" s="10">
        <v>0</v>
      </c>
      <c r="I30" s="4">
        <v>96.655434782608694</v>
      </c>
      <c r="J30" s="4">
        <v>0</v>
      </c>
      <c r="K30" s="10">
        <v>0</v>
      </c>
      <c r="L30" s="4">
        <v>33.531521739130426</v>
      </c>
      <c r="M30" s="4">
        <v>0</v>
      </c>
      <c r="N30" s="10">
        <v>0</v>
      </c>
      <c r="O30" s="4">
        <v>23.528260869565212</v>
      </c>
      <c r="P30" s="4">
        <v>0</v>
      </c>
      <c r="Q30" s="8">
        <v>0</v>
      </c>
      <c r="R30" s="4">
        <v>5.5684782608695649</v>
      </c>
      <c r="S30" s="4">
        <v>0</v>
      </c>
      <c r="T30" s="10">
        <v>0</v>
      </c>
      <c r="U30" s="4">
        <v>4.4347826086956523</v>
      </c>
      <c r="V30" s="4">
        <v>0</v>
      </c>
      <c r="W30" s="10">
        <v>0</v>
      </c>
      <c r="X30" s="4">
        <v>9.9369565217391269</v>
      </c>
      <c r="Y30" s="4">
        <v>0</v>
      </c>
      <c r="Z30" s="10">
        <v>0</v>
      </c>
      <c r="AA30" s="4">
        <v>0</v>
      </c>
      <c r="AB30" s="4">
        <v>0</v>
      </c>
      <c r="AC30" s="10" t="s">
        <v>406</v>
      </c>
      <c r="AD30" s="4">
        <v>63.190217391304358</v>
      </c>
      <c r="AE30" s="4">
        <v>0</v>
      </c>
      <c r="AF30" s="10">
        <v>0</v>
      </c>
      <c r="AG30" s="4">
        <v>0</v>
      </c>
      <c r="AH30" s="4">
        <v>0</v>
      </c>
      <c r="AI30" s="10" t="s">
        <v>406</v>
      </c>
      <c r="AJ30" s="4">
        <v>0</v>
      </c>
      <c r="AK30" s="4">
        <v>0</v>
      </c>
      <c r="AL30" s="10" t="s">
        <v>406</v>
      </c>
      <c r="AM30" s="1">
        <v>505437</v>
      </c>
      <c r="AN30" s="1">
        <v>10</v>
      </c>
      <c r="AX30"/>
      <c r="AY30"/>
    </row>
    <row r="31" spans="1:51" x14ac:dyDescent="0.25">
      <c r="A31" t="s">
        <v>239</v>
      </c>
      <c r="B31" t="s">
        <v>140</v>
      </c>
      <c r="C31" t="s">
        <v>347</v>
      </c>
      <c r="D31" t="s">
        <v>266</v>
      </c>
      <c r="E31" s="4">
        <v>80.739130434782609</v>
      </c>
      <c r="F31" s="4">
        <v>344.97641304347826</v>
      </c>
      <c r="G31" s="4">
        <v>41.855978260869563</v>
      </c>
      <c r="H31" s="10">
        <v>0.12132997120471059</v>
      </c>
      <c r="I31" s="4">
        <v>321.74304347826092</v>
      </c>
      <c r="J31" s="4">
        <v>41.855978260869563</v>
      </c>
      <c r="K31" s="10">
        <v>0.13009132321363656</v>
      </c>
      <c r="L31" s="4">
        <v>72.676413043478234</v>
      </c>
      <c r="M31" s="4">
        <v>4.1956521739130439</v>
      </c>
      <c r="N31" s="10">
        <v>5.7730589584863247E-2</v>
      </c>
      <c r="O31" s="4">
        <v>53.222934782608675</v>
      </c>
      <c r="P31" s="4">
        <v>4.1956521739130439</v>
      </c>
      <c r="Q31" s="8">
        <v>7.8831657650040576E-2</v>
      </c>
      <c r="R31" s="4">
        <v>14.149130434782609</v>
      </c>
      <c r="S31" s="4">
        <v>0</v>
      </c>
      <c r="T31" s="10">
        <v>0</v>
      </c>
      <c r="U31" s="4">
        <v>5.3043478260869561</v>
      </c>
      <c r="V31" s="4">
        <v>0</v>
      </c>
      <c r="W31" s="10">
        <v>0</v>
      </c>
      <c r="X31" s="4">
        <v>61.781739130434772</v>
      </c>
      <c r="Y31" s="4">
        <v>5.8614130434782608</v>
      </c>
      <c r="Z31" s="10">
        <v>9.4872904615124792E-2</v>
      </c>
      <c r="AA31" s="4">
        <v>3.7798913043478262</v>
      </c>
      <c r="AB31" s="4">
        <v>0</v>
      </c>
      <c r="AC31" s="10">
        <v>0</v>
      </c>
      <c r="AD31" s="4">
        <v>180.2247826086957</v>
      </c>
      <c r="AE31" s="4">
        <v>22.472826086956523</v>
      </c>
      <c r="AF31" s="10">
        <v>0.12469331776501323</v>
      </c>
      <c r="AG31" s="4">
        <v>26.513586956521735</v>
      </c>
      <c r="AH31" s="4">
        <v>9.3260869565217384</v>
      </c>
      <c r="AI31" s="10">
        <v>0.35174746335963925</v>
      </c>
      <c r="AJ31" s="4">
        <v>0</v>
      </c>
      <c r="AK31" s="4">
        <v>0</v>
      </c>
      <c r="AL31" s="10" t="s">
        <v>406</v>
      </c>
      <c r="AM31" s="1">
        <v>505431</v>
      </c>
      <c r="AN31" s="1">
        <v>10</v>
      </c>
      <c r="AX31"/>
      <c r="AY31"/>
    </row>
    <row r="32" spans="1:51" x14ac:dyDescent="0.25">
      <c r="A32" t="s">
        <v>239</v>
      </c>
      <c r="B32" t="s">
        <v>26</v>
      </c>
      <c r="C32" t="s">
        <v>307</v>
      </c>
      <c r="D32" t="s">
        <v>261</v>
      </c>
      <c r="E32" s="4">
        <v>85.326086956521735</v>
      </c>
      <c r="F32" s="4">
        <v>214.96402173913043</v>
      </c>
      <c r="G32" s="4">
        <v>5.9483695652173907</v>
      </c>
      <c r="H32" s="10">
        <v>2.7671465750841014E-2</v>
      </c>
      <c r="I32" s="4">
        <v>185.87554347826085</v>
      </c>
      <c r="J32" s="4">
        <v>4.4788043478260864</v>
      </c>
      <c r="K32" s="10">
        <v>2.4095716219653753E-2</v>
      </c>
      <c r="L32" s="4">
        <v>33.100652173913048</v>
      </c>
      <c r="M32" s="4">
        <v>1.1521739130434783</v>
      </c>
      <c r="N32" s="10">
        <v>3.4808193717449407E-2</v>
      </c>
      <c r="O32" s="4">
        <v>8.3443478260869579</v>
      </c>
      <c r="P32" s="4">
        <v>0.2608695652173913</v>
      </c>
      <c r="Q32" s="8">
        <v>3.1263026260942052E-2</v>
      </c>
      <c r="R32" s="4">
        <v>16.392608695652175</v>
      </c>
      <c r="S32" s="4">
        <v>0.89130434782608692</v>
      </c>
      <c r="T32" s="10">
        <v>5.4372331114234937E-2</v>
      </c>
      <c r="U32" s="4">
        <v>8.363695652173913</v>
      </c>
      <c r="V32" s="4">
        <v>0</v>
      </c>
      <c r="W32" s="10">
        <v>0</v>
      </c>
      <c r="X32" s="4">
        <v>40.454673913043486</v>
      </c>
      <c r="Y32" s="4">
        <v>0</v>
      </c>
      <c r="Z32" s="10">
        <v>0</v>
      </c>
      <c r="AA32" s="4">
        <v>4.3321739130434782</v>
      </c>
      <c r="AB32" s="4">
        <v>0.57826086956521738</v>
      </c>
      <c r="AC32" s="10">
        <v>0.13348052990766759</v>
      </c>
      <c r="AD32" s="4">
        <v>117.13065217391301</v>
      </c>
      <c r="AE32" s="4">
        <v>0</v>
      </c>
      <c r="AF32" s="10">
        <v>0</v>
      </c>
      <c r="AG32" s="4">
        <v>19.945869565217393</v>
      </c>
      <c r="AH32" s="4">
        <v>4.2179347826086948</v>
      </c>
      <c r="AI32" s="10">
        <v>0.21146908480561513</v>
      </c>
      <c r="AJ32" s="4">
        <v>0</v>
      </c>
      <c r="AK32" s="4">
        <v>0</v>
      </c>
      <c r="AL32" s="10" t="s">
        <v>406</v>
      </c>
      <c r="AM32" s="1">
        <v>505123</v>
      </c>
      <c r="AN32" s="1">
        <v>10</v>
      </c>
      <c r="AX32"/>
      <c r="AY32"/>
    </row>
    <row r="33" spans="1:51" x14ac:dyDescent="0.25">
      <c r="A33" t="s">
        <v>239</v>
      </c>
      <c r="B33" t="s">
        <v>178</v>
      </c>
      <c r="C33" t="s">
        <v>294</v>
      </c>
      <c r="D33" t="s">
        <v>254</v>
      </c>
      <c r="E33" s="4">
        <v>43.369565217391305</v>
      </c>
      <c r="F33" s="4">
        <v>174.4671739130435</v>
      </c>
      <c r="G33" s="4">
        <v>0</v>
      </c>
      <c r="H33" s="10">
        <v>0</v>
      </c>
      <c r="I33" s="4">
        <v>153.24695652173915</v>
      </c>
      <c r="J33" s="4">
        <v>0</v>
      </c>
      <c r="K33" s="10">
        <v>0</v>
      </c>
      <c r="L33" s="4">
        <v>54.310326086956529</v>
      </c>
      <c r="M33" s="4">
        <v>0</v>
      </c>
      <c r="N33" s="10">
        <v>0</v>
      </c>
      <c r="O33" s="4">
        <v>33.090108695652177</v>
      </c>
      <c r="P33" s="4">
        <v>0</v>
      </c>
      <c r="Q33" s="8">
        <v>0</v>
      </c>
      <c r="R33" s="4">
        <v>16.872391304347833</v>
      </c>
      <c r="S33" s="4">
        <v>0</v>
      </c>
      <c r="T33" s="10">
        <v>0</v>
      </c>
      <c r="U33" s="4">
        <v>4.3478260869565215</v>
      </c>
      <c r="V33" s="4">
        <v>0</v>
      </c>
      <c r="W33" s="10">
        <v>0</v>
      </c>
      <c r="X33" s="4">
        <v>16.677717391304355</v>
      </c>
      <c r="Y33" s="4">
        <v>0</v>
      </c>
      <c r="Z33" s="10">
        <v>0</v>
      </c>
      <c r="AA33" s="4">
        <v>0</v>
      </c>
      <c r="AB33" s="4">
        <v>0</v>
      </c>
      <c r="AC33" s="10" t="s">
        <v>406</v>
      </c>
      <c r="AD33" s="4">
        <v>103.4791304347826</v>
      </c>
      <c r="AE33" s="4">
        <v>0</v>
      </c>
      <c r="AF33" s="10">
        <v>0</v>
      </c>
      <c r="AG33" s="4">
        <v>0</v>
      </c>
      <c r="AH33" s="4">
        <v>0</v>
      </c>
      <c r="AI33" s="10" t="s">
        <v>406</v>
      </c>
      <c r="AJ33" s="4">
        <v>0</v>
      </c>
      <c r="AK33" s="4">
        <v>0</v>
      </c>
      <c r="AL33" s="10" t="s">
        <v>406</v>
      </c>
      <c r="AM33" s="1">
        <v>505518</v>
      </c>
      <c r="AN33" s="1">
        <v>10</v>
      </c>
      <c r="AX33"/>
      <c r="AY33"/>
    </row>
    <row r="34" spans="1:51" x14ac:dyDescent="0.25">
      <c r="A34" t="s">
        <v>239</v>
      </c>
      <c r="B34" t="s">
        <v>94</v>
      </c>
      <c r="C34" t="s">
        <v>335</v>
      </c>
      <c r="D34" t="s">
        <v>247</v>
      </c>
      <c r="E34" s="4">
        <v>42.836956521739133</v>
      </c>
      <c r="F34" s="4">
        <v>173.59184782608696</v>
      </c>
      <c r="G34" s="4">
        <v>5.434782608695652E-3</v>
      </c>
      <c r="H34" s="10">
        <v>3.1307821633078587E-5</v>
      </c>
      <c r="I34" s="4">
        <v>168.10815217391303</v>
      </c>
      <c r="J34" s="4">
        <v>0</v>
      </c>
      <c r="K34" s="10">
        <v>0</v>
      </c>
      <c r="L34" s="4">
        <v>48.631521739130427</v>
      </c>
      <c r="M34" s="4">
        <v>0</v>
      </c>
      <c r="N34" s="10">
        <v>0</v>
      </c>
      <c r="O34" s="4">
        <v>43.153260869565209</v>
      </c>
      <c r="P34" s="4">
        <v>0</v>
      </c>
      <c r="Q34" s="8">
        <v>0</v>
      </c>
      <c r="R34" s="4">
        <v>0</v>
      </c>
      <c r="S34" s="4">
        <v>0</v>
      </c>
      <c r="T34" s="10" t="s">
        <v>406</v>
      </c>
      <c r="U34" s="4">
        <v>5.4782608695652177</v>
      </c>
      <c r="V34" s="4">
        <v>0</v>
      </c>
      <c r="W34" s="10">
        <v>0</v>
      </c>
      <c r="X34" s="4">
        <v>28.635217391304348</v>
      </c>
      <c r="Y34" s="4">
        <v>0</v>
      </c>
      <c r="Z34" s="10">
        <v>0</v>
      </c>
      <c r="AA34" s="4">
        <v>5.434782608695652E-3</v>
      </c>
      <c r="AB34" s="4">
        <v>5.434782608695652E-3</v>
      </c>
      <c r="AC34" s="10">
        <v>1</v>
      </c>
      <c r="AD34" s="4">
        <v>96.319673913043474</v>
      </c>
      <c r="AE34" s="4">
        <v>0</v>
      </c>
      <c r="AF34" s="10">
        <v>0</v>
      </c>
      <c r="AG34" s="4">
        <v>0</v>
      </c>
      <c r="AH34" s="4">
        <v>0</v>
      </c>
      <c r="AI34" s="10" t="s">
        <v>406</v>
      </c>
      <c r="AJ34" s="4">
        <v>0</v>
      </c>
      <c r="AK34" s="4">
        <v>0</v>
      </c>
      <c r="AL34" s="10" t="s">
        <v>406</v>
      </c>
      <c r="AM34" s="1">
        <v>505331</v>
      </c>
      <c r="AN34" s="1">
        <v>10</v>
      </c>
      <c r="AX34"/>
      <c r="AY34"/>
    </row>
    <row r="35" spans="1:51" x14ac:dyDescent="0.25">
      <c r="A35" t="s">
        <v>239</v>
      </c>
      <c r="B35" t="s">
        <v>93</v>
      </c>
      <c r="C35" t="s">
        <v>328</v>
      </c>
      <c r="D35" t="s">
        <v>251</v>
      </c>
      <c r="E35" s="4">
        <v>33.097826086956523</v>
      </c>
      <c r="F35" s="4">
        <v>132.86141304347825</v>
      </c>
      <c r="G35" s="4">
        <v>0</v>
      </c>
      <c r="H35" s="10">
        <v>0</v>
      </c>
      <c r="I35" s="4">
        <v>119.38315217391303</v>
      </c>
      <c r="J35" s="4">
        <v>0</v>
      </c>
      <c r="K35" s="10">
        <v>0</v>
      </c>
      <c r="L35" s="4">
        <v>40.307065217391305</v>
      </c>
      <c r="M35" s="4">
        <v>0</v>
      </c>
      <c r="N35" s="10">
        <v>0</v>
      </c>
      <c r="O35" s="4">
        <v>26.828804347826086</v>
      </c>
      <c r="P35" s="4">
        <v>0</v>
      </c>
      <c r="Q35" s="8">
        <v>0</v>
      </c>
      <c r="R35" s="4">
        <v>8.2608695652173907</v>
      </c>
      <c r="S35" s="4">
        <v>0</v>
      </c>
      <c r="T35" s="10">
        <v>0</v>
      </c>
      <c r="U35" s="4">
        <v>5.2173913043478262</v>
      </c>
      <c r="V35" s="4">
        <v>0</v>
      </c>
      <c r="W35" s="10">
        <v>0</v>
      </c>
      <c r="X35" s="4">
        <v>11.942934782608695</v>
      </c>
      <c r="Y35" s="4">
        <v>0</v>
      </c>
      <c r="Z35" s="10">
        <v>0</v>
      </c>
      <c r="AA35" s="4">
        <v>0</v>
      </c>
      <c r="AB35" s="4">
        <v>0</v>
      </c>
      <c r="AC35" s="10" t="s">
        <v>406</v>
      </c>
      <c r="AD35" s="4">
        <v>50.548913043478258</v>
      </c>
      <c r="AE35" s="4">
        <v>0</v>
      </c>
      <c r="AF35" s="10">
        <v>0</v>
      </c>
      <c r="AG35" s="4">
        <v>30.0625</v>
      </c>
      <c r="AH35" s="4">
        <v>0</v>
      </c>
      <c r="AI35" s="10">
        <v>0</v>
      </c>
      <c r="AJ35" s="4">
        <v>0</v>
      </c>
      <c r="AK35" s="4">
        <v>0</v>
      </c>
      <c r="AL35" s="10" t="s">
        <v>406</v>
      </c>
      <c r="AM35" s="1">
        <v>505329</v>
      </c>
      <c r="AN35" s="1">
        <v>10</v>
      </c>
      <c r="AX35"/>
      <c r="AY35"/>
    </row>
    <row r="36" spans="1:51" x14ac:dyDescent="0.25">
      <c r="A36" t="s">
        <v>239</v>
      </c>
      <c r="B36" t="s">
        <v>55</v>
      </c>
      <c r="C36" t="s">
        <v>322</v>
      </c>
      <c r="D36" t="s">
        <v>254</v>
      </c>
      <c r="E36" s="4">
        <v>82.815217391304344</v>
      </c>
      <c r="F36" s="4">
        <v>307.76250000000005</v>
      </c>
      <c r="G36" s="4">
        <v>3.2880434782608692</v>
      </c>
      <c r="H36" s="10">
        <v>1.068370408435358E-2</v>
      </c>
      <c r="I36" s="4">
        <v>296.99369565217398</v>
      </c>
      <c r="J36" s="4">
        <v>3.2880434782608692</v>
      </c>
      <c r="K36" s="10">
        <v>1.1071088465499557E-2</v>
      </c>
      <c r="L36" s="4">
        <v>47.781413043478253</v>
      </c>
      <c r="M36" s="4">
        <v>2.9402173913043477</v>
      </c>
      <c r="N36" s="10">
        <v>6.1534751779503134E-2</v>
      </c>
      <c r="O36" s="4">
        <v>37.012608695652169</v>
      </c>
      <c r="P36" s="4">
        <v>2.9402173913043477</v>
      </c>
      <c r="Q36" s="8">
        <v>7.9438264281267254E-2</v>
      </c>
      <c r="R36" s="4">
        <v>5.4644565217391303</v>
      </c>
      <c r="S36" s="4">
        <v>0</v>
      </c>
      <c r="T36" s="10">
        <v>0</v>
      </c>
      <c r="U36" s="4">
        <v>5.3043478260869561</v>
      </c>
      <c r="V36" s="4">
        <v>0</v>
      </c>
      <c r="W36" s="10">
        <v>0</v>
      </c>
      <c r="X36" s="4">
        <v>68.932608695652149</v>
      </c>
      <c r="Y36" s="4">
        <v>0.34782608695652173</v>
      </c>
      <c r="Z36" s="10">
        <v>5.0458860260493886E-3</v>
      </c>
      <c r="AA36" s="4">
        <v>0</v>
      </c>
      <c r="AB36" s="4">
        <v>0</v>
      </c>
      <c r="AC36" s="10" t="s">
        <v>406</v>
      </c>
      <c r="AD36" s="4">
        <v>191.04847826086967</v>
      </c>
      <c r="AE36" s="4">
        <v>0</v>
      </c>
      <c r="AF36" s="10">
        <v>0</v>
      </c>
      <c r="AG36" s="4">
        <v>0</v>
      </c>
      <c r="AH36" s="4">
        <v>0</v>
      </c>
      <c r="AI36" s="10" t="s">
        <v>406</v>
      </c>
      <c r="AJ36" s="4">
        <v>0</v>
      </c>
      <c r="AK36" s="4">
        <v>0</v>
      </c>
      <c r="AL36" s="10" t="s">
        <v>406</v>
      </c>
      <c r="AM36" s="1">
        <v>505252</v>
      </c>
      <c r="AN36" s="1">
        <v>10</v>
      </c>
      <c r="AX36"/>
      <c r="AY36"/>
    </row>
    <row r="37" spans="1:51" x14ac:dyDescent="0.25">
      <c r="A37" t="s">
        <v>239</v>
      </c>
      <c r="B37" t="s">
        <v>99</v>
      </c>
      <c r="C37" t="s">
        <v>273</v>
      </c>
      <c r="D37" t="s">
        <v>254</v>
      </c>
      <c r="E37" s="4">
        <v>81.521739130434781</v>
      </c>
      <c r="F37" s="4">
        <v>281.22010869565219</v>
      </c>
      <c r="G37" s="4">
        <v>0</v>
      </c>
      <c r="H37" s="10">
        <v>0</v>
      </c>
      <c r="I37" s="4">
        <v>242.60597826086956</v>
      </c>
      <c r="J37" s="4">
        <v>0</v>
      </c>
      <c r="K37" s="10">
        <v>0</v>
      </c>
      <c r="L37" s="4">
        <v>54.209239130434781</v>
      </c>
      <c r="M37" s="4">
        <v>0</v>
      </c>
      <c r="N37" s="10">
        <v>0</v>
      </c>
      <c r="O37" s="4">
        <v>23.834239130434781</v>
      </c>
      <c r="P37" s="4">
        <v>0</v>
      </c>
      <c r="Q37" s="8">
        <v>0</v>
      </c>
      <c r="R37" s="4">
        <v>25.505434782608695</v>
      </c>
      <c r="S37" s="4">
        <v>0</v>
      </c>
      <c r="T37" s="10">
        <v>0</v>
      </c>
      <c r="U37" s="4">
        <v>4.8695652173913047</v>
      </c>
      <c r="V37" s="4">
        <v>0</v>
      </c>
      <c r="W37" s="10">
        <v>0</v>
      </c>
      <c r="X37" s="4">
        <v>65.671195652173907</v>
      </c>
      <c r="Y37" s="4">
        <v>0</v>
      </c>
      <c r="Z37" s="10">
        <v>0</v>
      </c>
      <c r="AA37" s="4">
        <v>8.2391304347826093</v>
      </c>
      <c r="AB37" s="4">
        <v>0</v>
      </c>
      <c r="AC37" s="10">
        <v>0</v>
      </c>
      <c r="AD37" s="4">
        <v>143.32880434782609</v>
      </c>
      <c r="AE37" s="4">
        <v>0</v>
      </c>
      <c r="AF37" s="10">
        <v>0</v>
      </c>
      <c r="AG37" s="4">
        <v>9.7717391304347831</v>
      </c>
      <c r="AH37" s="4">
        <v>0</v>
      </c>
      <c r="AI37" s="10">
        <v>0</v>
      </c>
      <c r="AJ37" s="4">
        <v>0</v>
      </c>
      <c r="AK37" s="4">
        <v>0</v>
      </c>
      <c r="AL37" s="10" t="s">
        <v>406</v>
      </c>
      <c r="AM37" s="1">
        <v>505344</v>
      </c>
      <c r="AN37" s="1">
        <v>10</v>
      </c>
      <c r="AX37"/>
      <c r="AY37"/>
    </row>
    <row r="38" spans="1:51" x14ac:dyDescent="0.25">
      <c r="A38" t="s">
        <v>239</v>
      </c>
      <c r="B38" t="s">
        <v>146</v>
      </c>
      <c r="C38" t="s">
        <v>295</v>
      </c>
      <c r="D38" t="s">
        <v>254</v>
      </c>
      <c r="E38" s="4">
        <v>190.56521739130434</v>
      </c>
      <c r="F38" s="4">
        <v>1069.9211956521738</v>
      </c>
      <c r="G38" s="4">
        <v>0</v>
      </c>
      <c r="H38" s="10">
        <v>0</v>
      </c>
      <c r="I38" s="4">
        <v>1001.774456521739</v>
      </c>
      <c r="J38" s="4">
        <v>0</v>
      </c>
      <c r="K38" s="10">
        <v>0</v>
      </c>
      <c r="L38" s="4">
        <v>125.84510869565217</v>
      </c>
      <c r="M38" s="4">
        <v>0</v>
      </c>
      <c r="N38" s="10">
        <v>0</v>
      </c>
      <c r="O38" s="4">
        <v>101.45108695652173</v>
      </c>
      <c r="P38" s="4">
        <v>0</v>
      </c>
      <c r="Q38" s="8">
        <v>0</v>
      </c>
      <c r="R38" s="4">
        <v>19.926630434782609</v>
      </c>
      <c r="S38" s="4">
        <v>0</v>
      </c>
      <c r="T38" s="10">
        <v>0</v>
      </c>
      <c r="U38" s="4">
        <v>4.4673913043478262</v>
      </c>
      <c r="V38" s="4">
        <v>0</v>
      </c>
      <c r="W38" s="10">
        <v>0</v>
      </c>
      <c r="X38" s="4">
        <v>183.77173913043478</v>
      </c>
      <c r="Y38" s="4">
        <v>0</v>
      </c>
      <c r="Z38" s="10">
        <v>0</v>
      </c>
      <c r="AA38" s="4">
        <v>43.752717391304351</v>
      </c>
      <c r="AB38" s="4">
        <v>0</v>
      </c>
      <c r="AC38" s="10">
        <v>0</v>
      </c>
      <c r="AD38" s="4">
        <v>523.8125</v>
      </c>
      <c r="AE38" s="4">
        <v>0</v>
      </c>
      <c r="AF38" s="10">
        <v>0</v>
      </c>
      <c r="AG38" s="4">
        <v>132.38315217391303</v>
      </c>
      <c r="AH38" s="4">
        <v>0</v>
      </c>
      <c r="AI38" s="10">
        <v>0</v>
      </c>
      <c r="AJ38" s="4">
        <v>60.355978260869563</v>
      </c>
      <c r="AK38" s="4">
        <v>0</v>
      </c>
      <c r="AL38" s="10" t="s">
        <v>406</v>
      </c>
      <c r="AM38" s="1">
        <v>505442</v>
      </c>
      <c r="AN38" s="1">
        <v>10</v>
      </c>
      <c r="AX38"/>
      <c r="AY38"/>
    </row>
    <row r="39" spans="1:51" x14ac:dyDescent="0.25">
      <c r="A39" t="s">
        <v>239</v>
      </c>
      <c r="B39" t="s">
        <v>30</v>
      </c>
      <c r="C39" t="s">
        <v>310</v>
      </c>
      <c r="D39" t="s">
        <v>263</v>
      </c>
      <c r="E39" s="4">
        <v>83.934782608695656</v>
      </c>
      <c r="F39" s="4">
        <v>299.94152173913045</v>
      </c>
      <c r="G39" s="4">
        <v>34.882065217391307</v>
      </c>
      <c r="H39" s="10">
        <v>0.11629622006028711</v>
      </c>
      <c r="I39" s="4">
        <v>290.20141304347828</v>
      </c>
      <c r="J39" s="4">
        <v>34.882065217391307</v>
      </c>
      <c r="K39" s="10">
        <v>0.12019950162050121</v>
      </c>
      <c r="L39" s="4">
        <v>57.787717391304334</v>
      </c>
      <c r="M39" s="4">
        <v>0.13043478260869565</v>
      </c>
      <c r="N39" s="10">
        <v>2.2571367843700805E-3</v>
      </c>
      <c r="O39" s="4">
        <v>48.047608695652158</v>
      </c>
      <c r="P39" s="4">
        <v>0.13043478260869565</v>
      </c>
      <c r="Q39" s="8">
        <v>2.7146987363077389E-3</v>
      </c>
      <c r="R39" s="4">
        <v>4.3488043478260892</v>
      </c>
      <c r="S39" s="4">
        <v>0</v>
      </c>
      <c r="T39" s="10">
        <v>0</v>
      </c>
      <c r="U39" s="4">
        <v>5.3913043478260869</v>
      </c>
      <c r="V39" s="4">
        <v>0</v>
      </c>
      <c r="W39" s="10">
        <v>0</v>
      </c>
      <c r="X39" s="4">
        <v>24.287717391304344</v>
      </c>
      <c r="Y39" s="4">
        <v>3.5217391304347827</v>
      </c>
      <c r="Z39" s="10">
        <v>0.1450008279368262</v>
      </c>
      <c r="AA39" s="4">
        <v>0</v>
      </c>
      <c r="AB39" s="4">
        <v>0</v>
      </c>
      <c r="AC39" s="10" t="s">
        <v>406</v>
      </c>
      <c r="AD39" s="4">
        <v>152.17858695652174</v>
      </c>
      <c r="AE39" s="4">
        <v>31.229891304347827</v>
      </c>
      <c r="AF39" s="10">
        <v>0.20521869685431091</v>
      </c>
      <c r="AG39" s="4">
        <v>53.426086956521765</v>
      </c>
      <c r="AH39" s="4">
        <v>0</v>
      </c>
      <c r="AI39" s="10">
        <v>0</v>
      </c>
      <c r="AJ39" s="4">
        <v>12.261413043478258</v>
      </c>
      <c r="AK39" s="4">
        <v>0</v>
      </c>
      <c r="AL39" s="10" t="s">
        <v>406</v>
      </c>
      <c r="AM39" s="1">
        <v>505151</v>
      </c>
      <c r="AN39" s="1">
        <v>10</v>
      </c>
      <c r="AX39"/>
      <c r="AY39"/>
    </row>
    <row r="40" spans="1:51" x14ac:dyDescent="0.25">
      <c r="A40" t="s">
        <v>239</v>
      </c>
      <c r="B40" t="s">
        <v>100</v>
      </c>
      <c r="C40" t="s">
        <v>284</v>
      </c>
      <c r="D40" t="s">
        <v>257</v>
      </c>
      <c r="E40" s="4">
        <v>46.456521739130437</v>
      </c>
      <c r="F40" s="4">
        <v>207.55228260869569</v>
      </c>
      <c r="G40" s="4">
        <v>65.414891304347819</v>
      </c>
      <c r="H40" s="10">
        <v>0.31517307582531578</v>
      </c>
      <c r="I40" s="4">
        <v>195.70141304347828</v>
      </c>
      <c r="J40" s="4">
        <v>65.414891304347819</v>
      </c>
      <c r="K40" s="10">
        <v>0.33425865601601368</v>
      </c>
      <c r="L40" s="4">
        <v>47.302717391304341</v>
      </c>
      <c r="M40" s="4">
        <v>6.4790217391304337</v>
      </c>
      <c r="N40" s="10">
        <v>0.13696933488056803</v>
      </c>
      <c r="O40" s="4">
        <v>38.545652173913034</v>
      </c>
      <c r="P40" s="4">
        <v>6.4790217391304337</v>
      </c>
      <c r="Q40" s="8">
        <v>0.16808696633015624</v>
      </c>
      <c r="R40" s="4">
        <v>4.7777173913043489</v>
      </c>
      <c r="S40" s="4">
        <v>0</v>
      </c>
      <c r="T40" s="10">
        <v>0</v>
      </c>
      <c r="U40" s="4">
        <v>3.9793478260869564</v>
      </c>
      <c r="V40" s="4">
        <v>0</v>
      </c>
      <c r="W40" s="10">
        <v>0</v>
      </c>
      <c r="X40" s="4">
        <v>11.534673913043479</v>
      </c>
      <c r="Y40" s="4">
        <v>11.534673913043479</v>
      </c>
      <c r="Z40" s="10">
        <v>1</v>
      </c>
      <c r="AA40" s="4">
        <v>3.093804347826087</v>
      </c>
      <c r="AB40" s="4">
        <v>0</v>
      </c>
      <c r="AC40" s="10">
        <v>0</v>
      </c>
      <c r="AD40" s="4">
        <v>106.22695652173915</v>
      </c>
      <c r="AE40" s="4">
        <v>47.401195652173911</v>
      </c>
      <c r="AF40" s="10">
        <v>0.44622567758941056</v>
      </c>
      <c r="AG40" s="4">
        <v>24.352826086956522</v>
      </c>
      <c r="AH40" s="4">
        <v>0</v>
      </c>
      <c r="AI40" s="10">
        <v>0</v>
      </c>
      <c r="AJ40" s="4">
        <v>15.041304347826088</v>
      </c>
      <c r="AK40" s="4">
        <v>0</v>
      </c>
      <c r="AL40" s="10" t="s">
        <v>406</v>
      </c>
      <c r="AM40" s="1">
        <v>505346</v>
      </c>
      <c r="AN40" s="1">
        <v>10</v>
      </c>
      <c r="AX40"/>
      <c r="AY40"/>
    </row>
    <row r="41" spans="1:51" x14ac:dyDescent="0.25">
      <c r="A41" t="s">
        <v>239</v>
      </c>
      <c r="B41" t="s">
        <v>4</v>
      </c>
      <c r="C41" t="s">
        <v>346</v>
      </c>
      <c r="D41" t="s">
        <v>260</v>
      </c>
      <c r="E41" s="4">
        <v>92.119565217391298</v>
      </c>
      <c r="F41" s="4">
        <v>407.81521739130437</v>
      </c>
      <c r="G41" s="4">
        <v>0</v>
      </c>
      <c r="H41" s="10">
        <v>0</v>
      </c>
      <c r="I41" s="4">
        <v>382.72010869565219</v>
      </c>
      <c r="J41" s="4">
        <v>0</v>
      </c>
      <c r="K41" s="10">
        <v>0</v>
      </c>
      <c r="L41" s="4">
        <v>83.220108695652186</v>
      </c>
      <c r="M41" s="4">
        <v>0</v>
      </c>
      <c r="N41" s="10">
        <v>0</v>
      </c>
      <c r="O41" s="4">
        <v>67.192934782608702</v>
      </c>
      <c r="P41" s="4">
        <v>0</v>
      </c>
      <c r="Q41" s="8">
        <v>0</v>
      </c>
      <c r="R41" s="4">
        <v>10.375</v>
      </c>
      <c r="S41" s="4">
        <v>0</v>
      </c>
      <c r="T41" s="10">
        <v>0</v>
      </c>
      <c r="U41" s="4">
        <v>5.6521739130434785</v>
      </c>
      <c r="V41" s="4">
        <v>0</v>
      </c>
      <c r="W41" s="10">
        <v>0</v>
      </c>
      <c r="X41" s="4">
        <v>64.429347826086953</v>
      </c>
      <c r="Y41" s="4">
        <v>0</v>
      </c>
      <c r="Z41" s="10">
        <v>0</v>
      </c>
      <c r="AA41" s="4">
        <v>9.0679347826086953</v>
      </c>
      <c r="AB41" s="4">
        <v>0</v>
      </c>
      <c r="AC41" s="10">
        <v>0</v>
      </c>
      <c r="AD41" s="4">
        <v>251.09782608695653</v>
      </c>
      <c r="AE41" s="4">
        <v>0</v>
      </c>
      <c r="AF41" s="10">
        <v>0</v>
      </c>
      <c r="AG41" s="4">
        <v>0</v>
      </c>
      <c r="AH41" s="4">
        <v>0</v>
      </c>
      <c r="AI41" s="10" t="s">
        <v>406</v>
      </c>
      <c r="AJ41" s="4">
        <v>0</v>
      </c>
      <c r="AK41" s="4">
        <v>0</v>
      </c>
      <c r="AL41" s="10" t="s">
        <v>406</v>
      </c>
      <c r="AM41" s="1">
        <v>505406</v>
      </c>
      <c r="AN41" s="1">
        <v>10</v>
      </c>
      <c r="AX41"/>
      <c r="AY41"/>
    </row>
    <row r="42" spans="1:51" x14ac:dyDescent="0.25">
      <c r="A42" t="s">
        <v>239</v>
      </c>
      <c r="B42" t="s">
        <v>72</v>
      </c>
      <c r="C42" t="s">
        <v>289</v>
      </c>
      <c r="D42" t="s">
        <v>269</v>
      </c>
      <c r="E42" s="4">
        <v>48.95774647887324</v>
      </c>
      <c r="F42" s="4">
        <v>186.8185915492958</v>
      </c>
      <c r="G42" s="4">
        <v>0.78859154929577446</v>
      </c>
      <c r="H42" s="10">
        <v>4.2211620522130365E-3</v>
      </c>
      <c r="I42" s="4">
        <v>163.77704225352113</v>
      </c>
      <c r="J42" s="4">
        <v>0.78859154929577446</v>
      </c>
      <c r="K42" s="10">
        <v>4.8150310839968789E-3</v>
      </c>
      <c r="L42" s="4">
        <v>71.312957746478887</v>
      </c>
      <c r="M42" s="4">
        <v>0.57028169014084495</v>
      </c>
      <c r="N42" s="10">
        <v>7.9968873562673518E-3</v>
      </c>
      <c r="O42" s="4">
        <v>51.782535211267614</v>
      </c>
      <c r="P42" s="4">
        <v>0.57028169014084495</v>
      </c>
      <c r="Q42" s="8">
        <v>1.1013012163544179E-2</v>
      </c>
      <c r="R42" s="4">
        <v>17.995211267605637</v>
      </c>
      <c r="S42" s="4">
        <v>0</v>
      </c>
      <c r="T42" s="10">
        <v>0</v>
      </c>
      <c r="U42" s="4">
        <v>1.5352112676056338</v>
      </c>
      <c r="V42" s="4">
        <v>0</v>
      </c>
      <c r="W42" s="10">
        <v>0</v>
      </c>
      <c r="X42" s="4">
        <v>15.240704225352108</v>
      </c>
      <c r="Y42" s="4">
        <v>0</v>
      </c>
      <c r="Z42" s="10">
        <v>0</v>
      </c>
      <c r="AA42" s="4">
        <v>3.5111267605633802</v>
      </c>
      <c r="AB42" s="4">
        <v>0</v>
      </c>
      <c r="AC42" s="10">
        <v>0</v>
      </c>
      <c r="AD42" s="4">
        <v>93.212112676056336</v>
      </c>
      <c r="AE42" s="4">
        <v>0.21830985915492956</v>
      </c>
      <c r="AF42" s="10">
        <v>2.3420760766750376E-3</v>
      </c>
      <c r="AG42" s="4">
        <v>3.5416901408450707</v>
      </c>
      <c r="AH42" s="4">
        <v>0</v>
      </c>
      <c r="AI42" s="10">
        <v>0</v>
      </c>
      <c r="AJ42" s="4">
        <v>0</v>
      </c>
      <c r="AK42" s="4">
        <v>0</v>
      </c>
      <c r="AL42" s="10" t="s">
        <v>406</v>
      </c>
      <c r="AM42" s="1">
        <v>505283</v>
      </c>
      <c r="AN42" s="1">
        <v>10</v>
      </c>
      <c r="AX42"/>
      <c r="AY42"/>
    </row>
    <row r="43" spans="1:51" x14ac:dyDescent="0.25">
      <c r="A43" t="s">
        <v>239</v>
      </c>
      <c r="B43" t="s">
        <v>133</v>
      </c>
      <c r="C43" t="s">
        <v>340</v>
      </c>
      <c r="D43" t="s">
        <v>263</v>
      </c>
      <c r="E43" s="4">
        <v>46.565217391304351</v>
      </c>
      <c r="F43" s="4">
        <v>167.05956521739131</v>
      </c>
      <c r="G43" s="4">
        <v>1.6992391304347827</v>
      </c>
      <c r="H43" s="10">
        <v>1.0171456679080881E-2</v>
      </c>
      <c r="I43" s="4">
        <v>160.18652173913046</v>
      </c>
      <c r="J43" s="4">
        <v>1.6992391304347827</v>
      </c>
      <c r="K43" s="10">
        <v>1.0607878315767759E-2</v>
      </c>
      <c r="L43" s="4">
        <v>58.869347826086965</v>
      </c>
      <c r="M43" s="4">
        <v>0.125</v>
      </c>
      <c r="N43" s="10">
        <v>2.1233460980284269E-3</v>
      </c>
      <c r="O43" s="4">
        <v>52.36728260869566</v>
      </c>
      <c r="P43" s="4">
        <v>0.125</v>
      </c>
      <c r="Q43" s="8">
        <v>2.3869865643791027E-3</v>
      </c>
      <c r="R43" s="4">
        <v>1.773804347826087</v>
      </c>
      <c r="S43" s="4">
        <v>0</v>
      </c>
      <c r="T43" s="10">
        <v>0</v>
      </c>
      <c r="U43" s="4">
        <v>4.7282608695652177</v>
      </c>
      <c r="V43" s="4">
        <v>0</v>
      </c>
      <c r="W43" s="10">
        <v>0</v>
      </c>
      <c r="X43" s="4">
        <v>9.5725000000000016</v>
      </c>
      <c r="Y43" s="4">
        <v>0.33152173913043476</v>
      </c>
      <c r="Z43" s="10">
        <v>3.4632722813312582E-2</v>
      </c>
      <c r="AA43" s="4">
        <v>0.37097826086956526</v>
      </c>
      <c r="AB43" s="4">
        <v>0</v>
      </c>
      <c r="AC43" s="10">
        <v>0</v>
      </c>
      <c r="AD43" s="4">
        <v>87.756195652173915</v>
      </c>
      <c r="AE43" s="4">
        <v>1.2427173913043479</v>
      </c>
      <c r="AF43" s="10">
        <v>1.4161021704153181E-2</v>
      </c>
      <c r="AG43" s="4">
        <v>10.49054347826087</v>
      </c>
      <c r="AH43" s="4">
        <v>0</v>
      </c>
      <c r="AI43" s="10">
        <v>0</v>
      </c>
      <c r="AJ43" s="4">
        <v>0</v>
      </c>
      <c r="AK43" s="4">
        <v>0</v>
      </c>
      <c r="AL43" s="10" t="s">
        <v>406</v>
      </c>
      <c r="AM43" s="1">
        <v>505413</v>
      </c>
      <c r="AN43" s="1">
        <v>10</v>
      </c>
      <c r="AX43"/>
      <c r="AY43"/>
    </row>
    <row r="44" spans="1:51" x14ac:dyDescent="0.25">
      <c r="A44" t="s">
        <v>239</v>
      </c>
      <c r="B44" t="s">
        <v>87</v>
      </c>
      <c r="C44" t="s">
        <v>324</v>
      </c>
      <c r="D44" t="s">
        <v>248</v>
      </c>
      <c r="E44" s="4">
        <v>65.934782608695656</v>
      </c>
      <c r="F44" s="4">
        <v>232.97130434782611</v>
      </c>
      <c r="G44" s="4">
        <v>0</v>
      </c>
      <c r="H44" s="10">
        <v>0</v>
      </c>
      <c r="I44" s="4">
        <v>216.28750000000002</v>
      </c>
      <c r="J44" s="4">
        <v>0</v>
      </c>
      <c r="K44" s="10">
        <v>0</v>
      </c>
      <c r="L44" s="4">
        <v>45.63619565217391</v>
      </c>
      <c r="M44" s="4">
        <v>0</v>
      </c>
      <c r="N44" s="10">
        <v>0</v>
      </c>
      <c r="O44" s="4">
        <v>34.256739130434774</v>
      </c>
      <c r="P44" s="4">
        <v>0</v>
      </c>
      <c r="Q44" s="8">
        <v>0</v>
      </c>
      <c r="R44" s="4">
        <v>5.944673913043478</v>
      </c>
      <c r="S44" s="4">
        <v>0</v>
      </c>
      <c r="T44" s="10">
        <v>0</v>
      </c>
      <c r="U44" s="4">
        <v>5.4347826086956523</v>
      </c>
      <c r="V44" s="4">
        <v>0</v>
      </c>
      <c r="W44" s="10">
        <v>0</v>
      </c>
      <c r="X44" s="4">
        <v>37.280978260869574</v>
      </c>
      <c r="Y44" s="4">
        <v>0</v>
      </c>
      <c r="Z44" s="10">
        <v>0</v>
      </c>
      <c r="AA44" s="4">
        <v>5.3043478260869561</v>
      </c>
      <c r="AB44" s="4">
        <v>0</v>
      </c>
      <c r="AC44" s="10">
        <v>0</v>
      </c>
      <c r="AD44" s="4">
        <v>57.2663043478261</v>
      </c>
      <c r="AE44" s="4">
        <v>0</v>
      </c>
      <c r="AF44" s="10">
        <v>0</v>
      </c>
      <c r="AG44" s="4">
        <v>87.483478260869575</v>
      </c>
      <c r="AH44" s="4">
        <v>0</v>
      </c>
      <c r="AI44" s="10">
        <v>0</v>
      </c>
      <c r="AJ44" s="4">
        <v>0</v>
      </c>
      <c r="AK44" s="4">
        <v>0</v>
      </c>
      <c r="AL44" s="10" t="s">
        <v>406</v>
      </c>
      <c r="AM44" s="1">
        <v>505320</v>
      </c>
      <c r="AN44" s="1">
        <v>10</v>
      </c>
      <c r="AX44"/>
      <c r="AY44"/>
    </row>
    <row r="45" spans="1:51" x14ac:dyDescent="0.25">
      <c r="A45" t="s">
        <v>239</v>
      </c>
      <c r="B45" t="s">
        <v>153</v>
      </c>
      <c r="C45" t="s">
        <v>295</v>
      </c>
      <c r="D45" t="s">
        <v>254</v>
      </c>
      <c r="E45" s="4">
        <v>63.597826086956523</v>
      </c>
      <c r="F45" s="4">
        <v>332.4148913043478</v>
      </c>
      <c r="G45" s="4">
        <v>0</v>
      </c>
      <c r="H45" s="10">
        <v>0</v>
      </c>
      <c r="I45" s="4">
        <v>320.38510869565215</v>
      </c>
      <c r="J45" s="4">
        <v>0</v>
      </c>
      <c r="K45" s="10">
        <v>0</v>
      </c>
      <c r="L45" s="4">
        <v>59.81478260869563</v>
      </c>
      <c r="M45" s="4">
        <v>0</v>
      </c>
      <c r="N45" s="10">
        <v>0</v>
      </c>
      <c r="O45" s="4">
        <v>47.784999999999975</v>
      </c>
      <c r="P45" s="4">
        <v>0</v>
      </c>
      <c r="Q45" s="8">
        <v>0</v>
      </c>
      <c r="R45" s="4">
        <v>7.3605434782608716</v>
      </c>
      <c r="S45" s="4">
        <v>0</v>
      </c>
      <c r="T45" s="10">
        <v>0</v>
      </c>
      <c r="U45" s="4">
        <v>4.669239130434784</v>
      </c>
      <c r="V45" s="4">
        <v>0</v>
      </c>
      <c r="W45" s="10">
        <v>0</v>
      </c>
      <c r="X45" s="4">
        <v>24.247173913043479</v>
      </c>
      <c r="Y45" s="4">
        <v>0</v>
      </c>
      <c r="Z45" s="10">
        <v>0</v>
      </c>
      <c r="AA45" s="4">
        <v>0</v>
      </c>
      <c r="AB45" s="4">
        <v>0</v>
      </c>
      <c r="AC45" s="10" t="s">
        <v>406</v>
      </c>
      <c r="AD45" s="4">
        <v>233.27173913043481</v>
      </c>
      <c r="AE45" s="4">
        <v>0</v>
      </c>
      <c r="AF45" s="10">
        <v>0</v>
      </c>
      <c r="AG45" s="4">
        <v>15.081195652173916</v>
      </c>
      <c r="AH45" s="4">
        <v>0</v>
      </c>
      <c r="AI45" s="10">
        <v>0</v>
      </c>
      <c r="AJ45" s="4">
        <v>0</v>
      </c>
      <c r="AK45" s="4">
        <v>0</v>
      </c>
      <c r="AL45" s="10" t="s">
        <v>406</v>
      </c>
      <c r="AM45" s="1">
        <v>505470</v>
      </c>
      <c r="AN45" s="1">
        <v>10</v>
      </c>
      <c r="AX45"/>
      <c r="AY45"/>
    </row>
    <row r="46" spans="1:51" x14ac:dyDescent="0.25">
      <c r="A46" t="s">
        <v>239</v>
      </c>
      <c r="B46" t="s">
        <v>157</v>
      </c>
      <c r="C46" t="s">
        <v>292</v>
      </c>
      <c r="D46" t="s">
        <v>254</v>
      </c>
      <c r="E46" s="4">
        <v>42.054347826086953</v>
      </c>
      <c r="F46" s="4">
        <v>204.54152173913039</v>
      </c>
      <c r="G46" s="4">
        <v>17.286956521739132</v>
      </c>
      <c r="H46" s="10">
        <v>8.4515634648434326E-2</v>
      </c>
      <c r="I46" s="4">
        <v>188.61760869565211</v>
      </c>
      <c r="J46" s="4">
        <v>17.286956521739132</v>
      </c>
      <c r="K46" s="10">
        <v>9.1650809493788371E-2</v>
      </c>
      <c r="L46" s="4">
        <v>44.799782608695651</v>
      </c>
      <c r="M46" s="4">
        <v>3.6014130434782605</v>
      </c>
      <c r="N46" s="10">
        <v>8.0389074092944934E-2</v>
      </c>
      <c r="O46" s="4">
        <v>28.875869565217389</v>
      </c>
      <c r="P46" s="4">
        <v>3.6014130434782605</v>
      </c>
      <c r="Q46" s="8">
        <v>0.12472050531134014</v>
      </c>
      <c r="R46" s="4">
        <v>10.619565217391305</v>
      </c>
      <c r="S46" s="4">
        <v>0</v>
      </c>
      <c r="T46" s="10">
        <v>0</v>
      </c>
      <c r="U46" s="4">
        <v>5.3043478260869561</v>
      </c>
      <c r="V46" s="4">
        <v>0</v>
      </c>
      <c r="W46" s="10">
        <v>0</v>
      </c>
      <c r="X46" s="4">
        <v>29.074456521739148</v>
      </c>
      <c r="Y46" s="4">
        <v>1.2717391304347827</v>
      </c>
      <c r="Z46" s="10">
        <v>4.3740770510495894E-2</v>
      </c>
      <c r="AA46" s="4">
        <v>0</v>
      </c>
      <c r="AB46" s="4">
        <v>0</v>
      </c>
      <c r="AC46" s="10" t="s">
        <v>406</v>
      </c>
      <c r="AD46" s="4">
        <v>130.66728260869559</v>
      </c>
      <c r="AE46" s="4">
        <v>12.413804347826089</v>
      </c>
      <c r="AF46" s="10">
        <v>9.5003156872874167E-2</v>
      </c>
      <c r="AG46" s="4">
        <v>0</v>
      </c>
      <c r="AH46" s="4">
        <v>0</v>
      </c>
      <c r="AI46" s="10" t="s">
        <v>406</v>
      </c>
      <c r="AJ46" s="4">
        <v>0</v>
      </c>
      <c r="AK46" s="4">
        <v>0</v>
      </c>
      <c r="AL46" s="10" t="s">
        <v>406</v>
      </c>
      <c r="AM46" s="1">
        <v>505478</v>
      </c>
      <c r="AN46" s="1">
        <v>10</v>
      </c>
      <c r="AX46"/>
      <c r="AY46"/>
    </row>
    <row r="47" spans="1:51" x14ac:dyDescent="0.25">
      <c r="A47" t="s">
        <v>239</v>
      </c>
      <c r="B47" t="s">
        <v>166</v>
      </c>
      <c r="C47" t="s">
        <v>348</v>
      </c>
      <c r="D47" t="s">
        <v>253</v>
      </c>
      <c r="E47" s="4">
        <v>62.456521739130437</v>
      </c>
      <c r="F47" s="4">
        <v>246.77499999999995</v>
      </c>
      <c r="G47" s="4">
        <v>26.330543478260864</v>
      </c>
      <c r="H47" s="10">
        <v>0.10669858566816277</v>
      </c>
      <c r="I47" s="4">
        <v>222.31304347826082</v>
      </c>
      <c r="J47" s="4">
        <v>26.330543478260864</v>
      </c>
      <c r="K47" s="10">
        <v>0.11843904013142455</v>
      </c>
      <c r="L47" s="4">
        <v>25.423043478260862</v>
      </c>
      <c r="M47" s="4">
        <v>0.21195652173913043</v>
      </c>
      <c r="N47" s="10">
        <v>8.3371812631470952E-3</v>
      </c>
      <c r="O47" s="4">
        <v>16.527717391304339</v>
      </c>
      <c r="P47" s="4">
        <v>0.21195652173913043</v>
      </c>
      <c r="Q47" s="8">
        <v>1.2824306994179744E-2</v>
      </c>
      <c r="R47" s="4">
        <v>5.7648913043478265</v>
      </c>
      <c r="S47" s="4">
        <v>0</v>
      </c>
      <c r="T47" s="10">
        <v>0</v>
      </c>
      <c r="U47" s="4">
        <v>3.1304347826086958</v>
      </c>
      <c r="V47" s="4">
        <v>0</v>
      </c>
      <c r="W47" s="10">
        <v>0</v>
      </c>
      <c r="X47" s="4">
        <v>83.959021739130407</v>
      </c>
      <c r="Y47" s="4">
        <v>4.7564130434782612</v>
      </c>
      <c r="Z47" s="10">
        <v>5.6651601518856919E-2</v>
      </c>
      <c r="AA47" s="4">
        <v>15.566630434782605</v>
      </c>
      <c r="AB47" s="4">
        <v>0</v>
      </c>
      <c r="AC47" s="10">
        <v>0</v>
      </c>
      <c r="AD47" s="4">
        <v>104.31706521739129</v>
      </c>
      <c r="AE47" s="4">
        <v>21.362173913043474</v>
      </c>
      <c r="AF47" s="10">
        <v>0.20478120112491494</v>
      </c>
      <c r="AG47" s="4">
        <v>17.509239130434793</v>
      </c>
      <c r="AH47" s="4">
        <v>0</v>
      </c>
      <c r="AI47" s="10">
        <v>0</v>
      </c>
      <c r="AJ47" s="4">
        <v>0</v>
      </c>
      <c r="AK47" s="4">
        <v>0</v>
      </c>
      <c r="AL47" s="10" t="s">
        <v>406</v>
      </c>
      <c r="AM47" s="1">
        <v>505499</v>
      </c>
      <c r="AN47" s="1">
        <v>10</v>
      </c>
      <c r="AX47"/>
      <c r="AY47"/>
    </row>
    <row r="48" spans="1:51" x14ac:dyDescent="0.25">
      <c r="A48" t="s">
        <v>239</v>
      </c>
      <c r="B48" t="s">
        <v>169</v>
      </c>
      <c r="C48" t="s">
        <v>355</v>
      </c>
      <c r="D48" t="s">
        <v>254</v>
      </c>
      <c r="E48" s="4">
        <v>33.760869565217391</v>
      </c>
      <c r="F48" s="4">
        <v>152.14173913043481</v>
      </c>
      <c r="G48" s="4">
        <v>3.4163043478260873</v>
      </c>
      <c r="H48" s="10">
        <v>2.2454747575201613E-2</v>
      </c>
      <c r="I48" s="4">
        <v>145.73956521739134</v>
      </c>
      <c r="J48" s="4">
        <v>3.4163043478260873</v>
      </c>
      <c r="K48" s="10">
        <v>2.344115918508596E-2</v>
      </c>
      <c r="L48" s="4">
        <v>46.994673913043478</v>
      </c>
      <c r="M48" s="4">
        <v>2.2913043478260873</v>
      </c>
      <c r="N48" s="10">
        <v>4.8756681492583581E-2</v>
      </c>
      <c r="O48" s="4">
        <v>40.592499999999994</v>
      </c>
      <c r="P48" s="4">
        <v>2.2913043478260873</v>
      </c>
      <c r="Q48" s="8">
        <v>5.6446494988633064E-2</v>
      </c>
      <c r="R48" s="4">
        <v>2.3152173913043477</v>
      </c>
      <c r="S48" s="4">
        <v>0</v>
      </c>
      <c r="T48" s="10">
        <v>0</v>
      </c>
      <c r="U48" s="4">
        <v>4.0869565217391308</v>
      </c>
      <c r="V48" s="4">
        <v>0</v>
      </c>
      <c r="W48" s="10">
        <v>0</v>
      </c>
      <c r="X48" s="4">
        <v>5.9140217391304351</v>
      </c>
      <c r="Y48" s="4">
        <v>0</v>
      </c>
      <c r="Z48" s="10">
        <v>0</v>
      </c>
      <c r="AA48" s="4">
        <v>0</v>
      </c>
      <c r="AB48" s="4">
        <v>0</v>
      </c>
      <c r="AC48" s="10" t="s">
        <v>406</v>
      </c>
      <c r="AD48" s="4">
        <v>99.23304347826091</v>
      </c>
      <c r="AE48" s="4">
        <v>1.125</v>
      </c>
      <c r="AF48" s="10">
        <v>1.1336949473352139E-2</v>
      </c>
      <c r="AG48" s="4">
        <v>0</v>
      </c>
      <c r="AH48" s="4">
        <v>0</v>
      </c>
      <c r="AI48" s="10" t="s">
        <v>406</v>
      </c>
      <c r="AJ48" s="4">
        <v>0</v>
      </c>
      <c r="AK48" s="4">
        <v>0</v>
      </c>
      <c r="AL48" s="10" t="s">
        <v>406</v>
      </c>
      <c r="AM48" s="1">
        <v>505504</v>
      </c>
      <c r="AN48" s="1">
        <v>10</v>
      </c>
      <c r="AX48"/>
      <c r="AY48"/>
    </row>
    <row r="49" spans="1:51" x14ac:dyDescent="0.25">
      <c r="A49" t="s">
        <v>239</v>
      </c>
      <c r="B49" t="s">
        <v>18</v>
      </c>
      <c r="C49" t="s">
        <v>296</v>
      </c>
      <c r="D49" t="s">
        <v>255</v>
      </c>
      <c r="E49" s="4">
        <v>61.163043478260867</v>
      </c>
      <c r="F49" s="4">
        <v>208.41304347826087</v>
      </c>
      <c r="G49" s="4">
        <v>0</v>
      </c>
      <c r="H49" s="10">
        <v>0</v>
      </c>
      <c r="I49" s="4">
        <v>201.64945652173913</v>
      </c>
      <c r="J49" s="4">
        <v>0</v>
      </c>
      <c r="K49" s="10">
        <v>0</v>
      </c>
      <c r="L49" s="4">
        <v>43.241847826086961</v>
      </c>
      <c r="M49" s="4">
        <v>0</v>
      </c>
      <c r="N49" s="10">
        <v>0</v>
      </c>
      <c r="O49" s="4">
        <v>36.478260869565219</v>
      </c>
      <c r="P49" s="4">
        <v>0</v>
      </c>
      <c r="Q49" s="8">
        <v>0</v>
      </c>
      <c r="R49" s="4">
        <v>4.5923913043478262</v>
      </c>
      <c r="S49" s="4">
        <v>0</v>
      </c>
      <c r="T49" s="10">
        <v>0</v>
      </c>
      <c r="U49" s="4">
        <v>2.1711956521739131</v>
      </c>
      <c r="V49" s="4">
        <v>0</v>
      </c>
      <c r="W49" s="10">
        <v>0</v>
      </c>
      <c r="X49" s="4">
        <v>41.679347826086953</v>
      </c>
      <c r="Y49" s="4">
        <v>0</v>
      </c>
      <c r="Z49" s="10">
        <v>0</v>
      </c>
      <c r="AA49" s="4">
        <v>0</v>
      </c>
      <c r="AB49" s="4">
        <v>0</v>
      </c>
      <c r="AC49" s="10" t="s">
        <v>406</v>
      </c>
      <c r="AD49" s="4">
        <v>123.49184782608695</v>
      </c>
      <c r="AE49" s="4">
        <v>0</v>
      </c>
      <c r="AF49" s="10">
        <v>0</v>
      </c>
      <c r="AG49" s="4">
        <v>0</v>
      </c>
      <c r="AH49" s="4">
        <v>0</v>
      </c>
      <c r="AI49" s="10" t="s">
        <v>406</v>
      </c>
      <c r="AJ49" s="4">
        <v>0</v>
      </c>
      <c r="AK49" s="4">
        <v>0</v>
      </c>
      <c r="AL49" s="10" t="s">
        <v>406</v>
      </c>
      <c r="AM49" s="1">
        <v>505085</v>
      </c>
      <c r="AN49" s="1">
        <v>10</v>
      </c>
      <c r="AX49"/>
      <c r="AY49"/>
    </row>
    <row r="50" spans="1:51" x14ac:dyDescent="0.25">
      <c r="A50" t="s">
        <v>239</v>
      </c>
      <c r="B50" t="s">
        <v>35</v>
      </c>
      <c r="C50" t="s">
        <v>311</v>
      </c>
      <c r="D50" t="s">
        <v>262</v>
      </c>
      <c r="E50" s="4">
        <v>75.130434782608702</v>
      </c>
      <c r="F50" s="4">
        <v>216.08934782608694</v>
      </c>
      <c r="G50" s="4">
        <v>43.884565217391312</v>
      </c>
      <c r="H50" s="10">
        <v>0.20308527772831494</v>
      </c>
      <c r="I50" s="4">
        <v>197.46184782608694</v>
      </c>
      <c r="J50" s="4">
        <v>43.343804347826094</v>
      </c>
      <c r="K50" s="10">
        <v>0.21950470344023534</v>
      </c>
      <c r="L50" s="4">
        <v>44.588043478260872</v>
      </c>
      <c r="M50" s="4">
        <v>3.0706521739130435</v>
      </c>
      <c r="N50" s="10">
        <v>6.8867165598108279E-2</v>
      </c>
      <c r="O50" s="4">
        <v>26.294782608695655</v>
      </c>
      <c r="P50" s="4">
        <v>2.8641304347826089</v>
      </c>
      <c r="Q50" s="8">
        <v>0.10892390621382982</v>
      </c>
      <c r="R50" s="4">
        <v>13.808260869565219</v>
      </c>
      <c r="S50" s="4">
        <v>0.20652173913043478</v>
      </c>
      <c r="T50" s="10">
        <v>1.4956390314556502E-2</v>
      </c>
      <c r="U50" s="4">
        <v>4.4850000000000003</v>
      </c>
      <c r="V50" s="4">
        <v>0</v>
      </c>
      <c r="W50" s="10">
        <v>0</v>
      </c>
      <c r="X50" s="4">
        <v>33.742500000000007</v>
      </c>
      <c r="Y50" s="4">
        <v>10.915108695652174</v>
      </c>
      <c r="Z50" s="10">
        <v>0.32348251302221742</v>
      </c>
      <c r="AA50" s="4">
        <v>0.33423913043478259</v>
      </c>
      <c r="AB50" s="4">
        <v>0.33423913043478259</v>
      </c>
      <c r="AC50" s="10">
        <v>1</v>
      </c>
      <c r="AD50" s="4">
        <v>126.0157608695652</v>
      </c>
      <c r="AE50" s="4">
        <v>27.437934782608696</v>
      </c>
      <c r="AF50" s="10">
        <v>0.21773415161147031</v>
      </c>
      <c r="AG50" s="4">
        <v>11.347934782608693</v>
      </c>
      <c r="AH50" s="4">
        <v>2.1266304347826086</v>
      </c>
      <c r="AI50" s="10">
        <v>0.18740241951705447</v>
      </c>
      <c r="AJ50" s="4">
        <v>6.08695652173913E-2</v>
      </c>
      <c r="AK50" s="4">
        <v>0</v>
      </c>
      <c r="AL50" s="10" t="s">
        <v>406</v>
      </c>
      <c r="AM50" s="1">
        <v>505185</v>
      </c>
      <c r="AN50" s="1">
        <v>10</v>
      </c>
      <c r="AX50"/>
      <c r="AY50"/>
    </row>
    <row r="51" spans="1:51" x14ac:dyDescent="0.25">
      <c r="A51" t="s">
        <v>239</v>
      </c>
      <c r="B51" t="s">
        <v>98</v>
      </c>
      <c r="C51" t="s">
        <v>314</v>
      </c>
      <c r="D51" t="s">
        <v>247</v>
      </c>
      <c r="E51" s="4">
        <v>54.467391304347828</v>
      </c>
      <c r="F51" s="4">
        <v>219.34413043478258</v>
      </c>
      <c r="G51" s="4">
        <v>4.4630434782608699</v>
      </c>
      <c r="H51" s="10">
        <v>2.0347220914524827E-2</v>
      </c>
      <c r="I51" s="4">
        <v>209.76543478260865</v>
      </c>
      <c r="J51" s="4">
        <v>4.4630434782608699</v>
      </c>
      <c r="K51" s="10">
        <v>2.1276353193681145E-2</v>
      </c>
      <c r="L51" s="4">
        <v>42.156195652173921</v>
      </c>
      <c r="M51" s="4">
        <v>0.66304347826086951</v>
      </c>
      <c r="N51" s="10">
        <v>1.5728256973934922E-2</v>
      </c>
      <c r="O51" s="4">
        <v>32.577500000000008</v>
      </c>
      <c r="P51" s="4">
        <v>0.66304347826086951</v>
      </c>
      <c r="Q51" s="8">
        <v>2.0352804182668081E-2</v>
      </c>
      <c r="R51" s="4">
        <v>4.279782608695653</v>
      </c>
      <c r="S51" s="4">
        <v>0</v>
      </c>
      <c r="T51" s="10">
        <v>0</v>
      </c>
      <c r="U51" s="4">
        <v>5.2989130434782608</v>
      </c>
      <c r="V51" s="4">
        <v>0</v>
      </c>
      <c r="W51" s="10">
        <v>0</v>
      </c>
      <c r="X51" s="4">
        <v>35.213695652173918</v>
      </c>
      <c r="Y51" s="4">
        <v>2.3706521739130433</v>
      </c>
      <c r="Z51" s="10">
        <v>6.7321879456486156E-2</v>
      </c>
      <c r="AA51" s="4">
        <v>0</v>
      </c>
      <c r="AB51" s="4">
        <v>0</v>
      </c>
      <c r="AC51" s="10" t="s">
        <v>406</v>
      </c>
      <c r="AD51" s="4">
        <v>133.54608695652169</v>
      </c>
      <c r="AE51" s="4">
        <v>1.4293478260869565</v>
      </c>
      <c r="AF51" s="10">
        <v>1.0703030381955752E-2</v>
      </c>
      <c r="AG51" s="4">
        <v>8.4281521739130429</v>
      </c>
      <c r="AH51" s="4">
        <v>0</v>
      </c>
      <c r="AI51" s="10">
        <v>0</v>
      </c>
      <c r="AJ51" s="4">
        <v>0</v>
      </c>
      <c r="AK51" s="4">
        <v>0</v>
      </c>
      <c r="AL51" s="10" t="s">
        <v>406</v>
      </c>
      <c r="AM51" s="1">
        <v>505341</v>
      </c>
      <c r="AN51" s="1">
        <v>10</v>
      </c>
      <c r="AX51"/>
      <c r="AY51"/>
    </row>
    <row r="52" spans="1:51" x14ac:dyDescent="0.25">
      <c r="A52" t="s">
        <v>239</v>
      </c>
      <c r="B52" t="s">
        <v>142</v>
      </c>
      <c r="C52" t="s">
        <v>304</v>
      </c>
      <c r="D52" t="s">
        <v>253</v>
      </c>
      <c r="E52" s="4">
        <v>111.73913043478261</v>
      </c>
      <c r="F52" s="4">
        <v>448.60728260869575</v>
      </c>
      <c r="G52" s="4">
        <v>78.679891304347819</v>
      </c>
      <c r="H52" s="10">
        <v>0.17538701299456499</v>
      </c>
      <c r="I52" s="4">
        <v>433.46597826086963</v>
      </c>
      <c r="J52" s="4">
        <v>78.679891304347819</v>
      </c>
      <c r="K52" s="10">
        <v>0.18151341800808293</v>
      </c>
      <c r="L52" s="4">
        <v>51.152173913043477</v>
      </c>
      <c r="M52" s="4">
        <v>0.63043478260869568</v>
      </c>
      <c r="N52" s="10">
        <v>1.2324691882702934E-2</v>
      </c>
      <c r="O52" s="4">
        <v>46.108695652173914</v>
      </c>
      <c r="P52" s="4">
        <v>0.63043478260869568</v>
      </c>
      <c r="Q52" s="8">
        <v>1.3672795851013672E-2</v>
      </c>
      <c r="R52" s="4">
        <v>0</v>
      </c>
      <c r="S52" s="4">
        <v>0</v>
      </c>
      <c r="T52" s="10" t="s">
        <v>406</v>
      </c>
      <c r="U52" s="4">
        <v>5.0434782608695654</v>
      </c>
      <c r="V52" s="4">
        <v>0</v>
      </c>
      <c r="W52" s="10">
        <v>0</v>
      </c>
      <c r="X52" s="4">
        <v>116.51173913043478</v>
      </c>
      <c r="Y52" s="4">
        <v>5.7780434782608703</v>
      </c>
      <c r="Z52" s="10">
        <v>4.9591942592088135E-2</v>
      </c>
      <c r="AA52" s="4">
        <v>10.097826086956522</v>
      </c>
      <c r="AB52" s="4">
        <v>0</v>
      </c>
      <c r="AC52" s="10">
        <v>0</v>
      </c>
      <c r="AD52" s="4">
        <v>270.84554347826094</v>
      </c>
      <c r="AE52" s="4">
        <v>72.271413043478248</v>
      </c>
      <c r="AF52" s="10">
        <v>0.26683626437176</v>
      </c>
      <c r="AG52" s="4">
        <v>0</v>
      </c>
      <c r="AH52" s="4">
        <v>0</v>
      </c>
      <c r="AI52" s="10" t="s">
        <v>406</v>
      </c>
      <c r="AJ52" s="4">
        <v>0</v>
      </c>
      <c r="AK52" s="4">
        <v>0</v>
      </c>
      <c r="AL52" s="10" t="s">
        <v>406</v>
      </c>
      <c r="AM52" s="1">
        <v>505435</v>
      </c>
      <c r="AN52" s="1">
        <v>10</v>
      </c>
      <c r="AX52"/>
      <c r="AY52"/>
    </row>
    <row r="53" spans="1:51" x14ac:dyDescent="0.25">
      <c r="A53" t="s">
        <v>239</v>
      </c>
      <c r="B53" t="s">
        <v>64</v>
      </c>
      <c r="C53" t="s">
        <v>326</v>
      </c>
      <c r="D53" t="s">
        <v>255</v>
      </c>
      <c r="E53" s="4">
        <v>73.934782608695656</v>
      </c>
      <c r="F53" s="4">
        <v>270.07336956521738</v>
      </c>
      <c r="G53" s="4">
        <v>0</v>
      </c>
      <c r="H53" s="10">
        <v>0</v>
      </c>
      <c r="I53" s="4">
        <v>246.19021739130437</v>
      </c>
      <c r="J53" s="4">
        <v>0</v>
      </c>
      <c r="K53" s="10">
        <v>0</v>
      </c>
      <c r="L53" s="4">
        <v>47.421195652173914</v>
      </c>
      <c r="M53" s="4">
        <v>0</v>
      </c>
      <c r="N53" s="10">
        <v>0</v>
      </c>
      <c r="O53" s="4">
        <v>36.581521739130437</v>
      </c>
      <c r="P53" s="4">
        <v>0</v>
      </c>
      <c r="Q53" s="8">
        <v>0</v>
      </c>
      <c r="R53" s="4">
        <v>5.1875</v>
      </c>
      <c r="S53" s="4">
        <v>0</v>
      </c>
      <c r="T53" s="10">
        <v>0</v>
      </c>
      <c r="U53" s="4">
        <v>5.6521739130434785</v>
      </c>
      <c r="V53" s="4">
        <v>0</v>
      </c>
      <c r="W53" s="10">
        <v>0</v>
      </c>
      <c r="X53" s="4">
        <v>38.081521739130437</v>
      </c>
      <c r="Y53" s="4">
        <v>0</v>
      </c>
      <c r="Z53" s="10">
        <v>0</v>
      </c>
      <c r="AA53" s="4">
        <v>13.043478260869565</v>
      </c>
      <c r="AB53" s="4">
        <v>0</v>
      </c>
      <c r="AC53" s="10">
        <v>0</v>
      </c>
      <c r="AD53" s="4">
        <v>167.78532608695653</v>
      </c>
      <c r="AE53" s="4">
        <v>0</v>
      </c>
      <c r="AF53" s="10">
        <v>0</v>
      </c>
      <c r="AG53" s="4">
        <v>3.3668478260869565</v>
      </c>
      <c r="AH53" s="4">
        <v>0</v>
      </c>
      <c r="AI53" s="10">
        <v>0</v>
      </c>
      <c r="AJ53" s="4">
        <v>0.375</v>
      </c>
      <c r="AK53" s="4">
        <v>0</v>
      </c>
      <c r="AL53" s="10" t="s">
        <v>406</v>
      </c>
      <c r="AM53" s="1">
        <v>505265</v>
      </c>
      <c r="AN53" s="1">
        <v>10</v>
      </c>
      <c r="AX53"/>
      <c r="AY53"/>
    </row>
    <row r="54" spans="1:51" x14ac:dyDescent="0.25">
      <c r="A54" t="s">
        <v>239</v>
      </c>
      <c r="B54" t="s">
        <v>125</v>
      </c>
      <c r="C54" t="s">
        <v>343</v>
      </c>
      <c r="D54" t="s">
        <v>254</v>
      </c>
      <c r="E54" s="4">
        <v>46.304347826086953</v>
      </c>
      <c r="F54" s="4">
        <v>166.12315217391307</v>
      </c>
      <c r="G54" s="4">
        <v>31.826956521739127</v>
      </c>
      <c r="H54" s="10">
        <v>0.19158651942999327</v>
      </c>
      <c r="I54" s="4">
        <v>146.94652173913045</v>
      </c>
      <c r="J54" s="4">
        <v>31.826956521739127</v>
      </c>
      <c r="K54" s="10">
        <v>0.21658870278155018</v>
      </c>
      <c r="L54" s="4">
        <v>34.684782608695656</v>
      </c>
      <c r="M54" s="4">
        <v>1.1195652173913044</v>
      </c>
      <c r="N54" s="10">
        <v>3.2278282670009401E-2</v>
      </c>
      <c r="O54" s="4">
        <v>27.244565217391305</v>
      </c>
      <c r="P54" s="4">
        <v>1.1195652173913044</v>
      </c>
      <c r="Q54" s="8">
        <v>4.1093157789746662E-2</v>
      </c>
      <c r="R54" s="4">
        <v>2.3097826086956523</v>
      </c>
      <c r="S54" s="4">
        <v>0</v>
      </c>
      <c r="T54" s="10">
        <v>0</v>
      </c>
      <c r="U54" s="4">
        <v>5.1304347826086953</v>
      </c>
      <c r="V54" s="4">
        <v>0</v>
      </c>
      <c r="W54" s="10">
        <v>0</v>
      </c>
      <c r="X54" s="4">
        <v>22.573369565217391</v>
      </c>
      <c r="Y54" s="4">
        <v>8.6956521739130432E-2</v>
      </c>
      <c r="Z54" s="10">
        <v>3.8521728662573732E-3</v>
      </c>
      <c r="AA54" s="4">
        <v>11.736413043478262</v>
      </c>
      <c r="AB54" s="4">
        <v>0</v>
      </c>
      <c r="AC54" s="10">
        <v>0</v>
      </c>
      <c r="AD54" s="4">
        <v>85.845978260869558</v>
      </c>
      <c r="AE54" s="4">
        <v>30.620434782608694</v>
      </c>
      <c r="AF54" s="10">
        <v>0.35669038204164943</v>
      </c>
      <c r="AG54" s="4">
        <v>11.282608695652174</v>
      </c>
      <c r="AH54" s="4">
        <v>0</v>
      </c>
      <c r="AI54" s="10">
        <v>0</v>
      </c>
      <c r="AJ54" s="4">
        <v>0</v>
      </c>
      <c r="AK54" s="4">
        <v>0</v>
      </c>
      <c r="AL54" s="10" t="s">
        <v>406</v>
      </c>
      <c r="AM54" s="1">
        <v>505400</v>
      </c>
      <c r="AN54" s="1">
        <v>10</v>
      </c>
      <c r="AX54"/>
      <c r="AY54"/>
    </row>
    <row r="55" spans="1:51" x14ac:dyDescent="0.25">
      <c r="A55" t="s">
        <v>239</v>
      </c>
      <c r="B55" t="s">
        <v>162</v>
      </c>
      <c r="C55" t="s">
        <v>286</v>
      </c>
      <c r="D55" t="s">
        <v>266</v>
      </c>
      <c r="E55" s="4">
        <v>82.673913043478265</v>
      </c>
      <c r="F55" s="4">
        <v>319.04282608695655</v>
      </c>
      <c r="G55" s="4">
        <v>0</v>
      </c>
      <c r="H55" s="10">
        <v>0</v>
      </c>
      <c r="I55" s="4">
        <v>279.93152173913046</v>
      </c>
      <c r="J55" s="4">
        <v>0</v>
      </c>
      <c r="K55" s="10">
        <v>0</v>
      </c>
      <c r="L55" s="4">
        <v>56.873695652173922</v>
      </c>
      <c r="M55" s="4">
        <v>0</v>
      </c>
      <c r="N55" s="10">
        <v>0</v>
      </c>
      <c r="O55" s="4">
        <v>32.847826086956523</v>
      </c>
      <c r="P55" s="4">
        <v>0</v>
      </c>
      <c r="Q55" s="8">
        <v>0</v>
      </c>
      <c r="R55" s="4">
        <v>18.808478260869567</v>
      </c>
      <c r="S55" s="4">
        <v>0</v>
      </c>
      <c r="T55" s="10">
        <v>0</v>
      </c>
      <c r="U55" s="4">
        <v>5.2173913043478262</v>
      </c>
      <c r="V55" s="4">
        <v>0</v>
      </c>
      <c r="W55" s="10">
        <v>0</v>
      </c>
      <c r="X55" s="4">
        <v>88.591195652173894</v>
      </c>
      <c r="Y55" s="4">
        <v>0</v>
      </c>
      <c r="Z55" s="10">
        <v>0</v>
      </c>
      <c r="AA55" s="4">
        <v>15.085434782608692</v>
      </c>
      <c r="AB55" s="4">
        <v>0</v>
      </c>
      <c r="AC55" s="10">
        <v>0</v>
      </c>
      <c r="AD55" s="4">
        <v>108.14141304347831</v>
      </c>
      <c r="AE55" s="4">
        <v>0</v>
      </c>
      <c r="AF55" s="10">
        <v>0</v>
      </c>
      <c r="AG55" s="4">
        <v>50.351086956521719</v>
      </c>
      <c r="AH55" s="4">
        <v>0</v>
      </c>
      <c r="AI55" s="10">
        <v>0</v>
      </c>
      <c r="AJ55" s="4">
        <v>0</v>
      </c>
      <c r="AK55" s="4">
        <v>0</v>
      </c>
      <c r="AL55" s="10" t="s">
        <v>406</v>
      </c>
      <c r="AM55" s="1">
        <v>505491</v>
      </c>
      <c r="AN55" s="1">
        <v>10</v>
      </c>
      <c r="AX55"/>
      <c r="AY55"/>
    </row>
    <row r="56" spans="1:51" x14ac:dyDescent="0.25">
      <c r="A56" t="s">
        <v>239</v>
      </c>
      <c r="B56" t="s">
        <v>190</v>
      </c>
      <c r="C56" t="s">
        <v>286</v>
      </c>
      <c r="D56" t="s">
        <v>266</v>
      </c>
      <c r="E56" s="4">
        <v>24.434782608695652</v>
      </c>
      <c r="F56" s="4">
        <v>93.940217391304344</v>
      </c>
      <c r="G56" s="4">
        <v>0</v>
      </c>
      <c r="H56" s="10">
        <v>0</v>
      </c>
      <c r="I56" s="4">
        <v>78.899456521739125</v>
      </c>
      <c r="J56" s="4">
        <v>0</v>
      </c>
      <c r="K56" s="10">
        <v>0</v>
      </c>
      <c r="L56" s="4">
        <v>30.309782608695652</v>
      </c>
      <c r="M56" s="4">
        <v>0</v>
      </c>
      <c r="N56" s="10">
        <v>0</v>
      </c>
      <c r="O56" s="4">
        <v>15.269021739130435</v>
      </c>
      <c r="P56" s="4">
        <v>0</v>
      </c>
      <c r="Q56" s="8">
        <v>0</v>
      </c>
      <c r="R56" s="4">
        <v>10.779891304347826</v>
      </c>
      <c r="S56" s="4">
        <v>0</v>
      </c>
      <c r="T56" s="10">
        <v>0</v>
      </c>
      <c r="U56" s="4">
        <v>4.2608695652173916</v>
      </c>
      <c r="V56" s="4">
        <v>0</v>
      </c>
      <c r="W56" s="10">
        <v>0</v>
      </c>
      <c r="X56" s="4">
        <v>11.355978260869565</v>
      </c>
      <c r="Y56" s="4">
        <v>0</v>
      </c>
      <c r="Z56" s="10">
        <v>0</v>
      </c>
      <c r="AA56" s="4">
        <v>0</v>
      </c>
      <c r="AB56" s="4">
        <v>0</v>
      </c>
      <c r="AC56" s="10" t="s">
        <v>406</v>
      </c>
      <c r="AD56" s="4">
        <v>52.274456521739133</v>
      </c>
      <c r="AE56" s="4">
        <v>0</v>
      </c>
      <c r="AF56" s="10">
        <v>0</v>
      </c>
      <c r="AG56" s="4">
        <v>0</v>
      </c>
      <c r="AH56" s="4">
        <v>0</v>
      </c>
      <c r="AI56" s="10" t="s">
        <v>406</v>
      </c>
      <c r="AJ56" s="4">
        <v>0</v>
      </c>
      <c r="AK56" s="4">
        <v>0</v>
      </c>
      <c r="AL56" s="10" t="s">
        <v>406</v>
      </c>
      <c r="AM56" s="1">
        <v>505533</v>
      </c>
      <c r="AN56" s="1">
        <v>10</v>
      </c>
      <c r="AX56"/>
      <c r="AY56"/>
    </row>
    <row r="57" spans="1:51" x14ac:dyDescent="0.25">
      <c r="A57" t="s">
        <v>239</v>
      </c>
      <c r="B57" t="s">
        <v>47</v>
      </c>
      <c r="C57" t="s">
        <v>276</v>
      </c>
      <c r="D57" t="s">
        <v>250</v>
      </c>
      <c r="E57" s="4">
        <v>86.597826086956516</v>
      </c>
      <c r="F57" s="4">
        <v>263.79499999999996</v>
      </c>
      <c r="G57" s="4">
        <v>22.719891304347822</v>
      </c>
      <c r="H57" s="10">
        <v>8.61270733120333E-2</v>
      </c>
      <c r="I57" s="4">
        <v>245.06804347826082</v>
      </c>
      <c r="J57" s="4">
        <v>21.975326086956517</v>
      </c>
      <c r="K57" s="10">
        <v>8.9670304520572369E-2</v>
      </c>
      <c r="L57" s="4">
        <v>35.239456521739129</v>
      </c>
      <c r="M57" s="4">
        <v>0.78989130434782617</v>
      </c>
      <c r="N57" s="10">
        <v>2.2414968399428758E-2</v>
      </c>
      <c r="O57" s="4">
        <v>16.939130434782601</v>
      </c>
      <c r="P57" s="4">
        <v>0.47195652173913044</v>
      </c>
      <c r="Q57" s="8">
        <v>2.7861909650924038E-2</v>
      </c>
      <c r="R57" s="4">
        <v>13.566847826086962</v>
      </c>
      <c r="S57" s="4">
        <v>0.31793478260869568</v>
      </c>
      <c r="T57" s="10">
        <v>2.343468333133036E-2</v>
      </c>
      <c r="U57" s="4">
        <v>4.7334782608695658</v>
      </c>
      <c r="V57" s="4">
        <v>0</v>
      </c>
      <c r="W57" s="10">
        <v>0</v>
      </c>
      <c r="X57" s="4">
        <v>85.065326086956532</v>
      </c>
      <c r="Y57" s="4">
        <v>3.3813043478260876</v>
      </c>
      <c r="Z57" s="10">
        <v>3.9749501981213929E-2</v>
      </c>
      <c r="AA57" s="4">
        <v>0.4266304347826087</v>
      </c>
      <c r="AB57" s="4">
        <v>0.4266304347826087</v>
      </c>
      <c r="AC57" s="10">
        <v>1</v>
      </c>
      <c r="AD57" s="4">
        <v>89.600434782608673</v>
      </c>
      <c r="AE57" s="4">
        <v>18.122065217391299</v>
      </c>
      <c r="AF57" s="10">
        <v>0.20225421072296815</v>
      </c>
      <c r="AG57" s="4">
        <v>44.010652173913037</v>
      </c>
      <c r="AH57" s="4">
        <v>0</v>
      </c>
      <c r="AI57" s="10">
        <v>0</v>
      </c>
      <c r="AJ57" s="4">
        <v>9.4524999999999952</v>
      </c>
      <c r="AK57" s="4">
        <v>0</v>
      </c>
      <c r="AL57" s="10" t="s">
        <v>406</v>
      </c>
      <c r="AM57" s="1">
        <v>505230</v>
      </c>
      <c r="AN57" s="1">
        <v>10</v>
      </c>
      <c r="AX57"/>
      <c r="AY57"/>
    </row>
    <row r="58" spans="1:51" x14ac:dyDescent="0.25">
      <c r="A58" t="s">
        <v>239</v>
      </c>
      <c r="B58" t="s">
        <v>51</v>
      </c>
      <c r="C58" t="s">
        <v>307</v>
      </c>
      <c r="D58" t="s">
        <v>261</v>
      </c>
      <c r="E58" s="4">
        <v>56.282608695652172</v>
      </c>
      <c r="F58" s="4">
        <v>201.06445652173912</v>
      </c>
      <c r="G58" s="4">
        <v>10.453804347826086</v>
      </c>
      <c r="H58" s="10">
        <v>5.1992304003745285E-2</v>
      </c>
      <c r="I58" s="4">
        <v>191.47749999999999</v>
      </c>
      <c r="J58" s="4">
        <v>9.6929347826086953</v>
      </c>
      <c r="K58" s="10">
        <v>5.0621795159267777E-2</v>
      </c>
      <c r="L58" s="4">
        <v>42.027065217391311</v>
      </c>
      <c r="M58" s="4">
        <v>1.8804347826086958</v>
      </c>
      <c r="N58" s="10">
        <v>4.4743423621941343E-2</v>
      </c>
      <c r="O58" s="4">
        <v>32.815108695652178</v>
      </c>
      <c r="P58" s="4">
        <v>1.4945652173913044</v>
      </c>
      <c r="Q58" s="8">
        <v>4.5545033272717028E-2</v>
      </c>
      <c r="R58" s="4">
        <v>2.5163043478260869</v>
      </c>
      <c r="S58" s="4">
        <v>0.125</v>
      </c>
      <c r="T58" s="10">
        <v>4.9676025917926567E-2</v>
      </c>
      <c r="U58" s="4">
        <v>6.6956521739130439</v>
      </c>
      <c r="V58" s="4">
        <v>0.2608695652173913</v>
      </c>
      <c r="W58" s="10">
        <v>3.896103896103896E-2</v>
      </c>
      <c r="X58" s="4">
        <v>33.630652173913042</v>
      </c>
      <c r="Y58" s="4">
        <v>0</v>
      </c>
      <c r="Z58" s="10">
        <v>0</v>
      </c>
      <c r="AA58" s="4">
        <v>0.375</v>
      </c>
      <c r="AB58" s="4">
        <v>0.375</v>
      </c>
      <c r="AC58" s="10">
        <v>1</v>
      </c>
      <c r="AD58" s="4">
        <v>69.534239130434784</v>
      </c>
      <c r="AE58" s="4">
        <v>8.1983695652173907</v>
      </c>
      <c r="AF58" s="10">
        <v>0.11790406665468216</v>
      </c>
      <c r="AG58" s="4">
        <v>55.497499999999974</v>
      </c>
      <c r="AH58" s="4">
        <v>0</v>
      </c>
      <c r="AI58" s="10">
        <v>0</v>
      </c>
      <c r="AJ58" s="4">
        <v>0</v>
      </c>
      <c r="AK58" s="4">
        <v>0</v>
      </c>
      <c r="AL58" s="10" t="s">
        <v>406</v>
      </c>
      <c r="AM58" s="1">
        <v>505240</v>
      </c>
      <c r="AN58" s="1">
        <v>10</v>
      </c>
      <c r="AX58"/>
      <c r="AY58"/>
    </row>
    <row r="59" spans="1:51" x14ac:dyDescent="0.25">
      <c r="A59" t="s">
        <v>239</v>
      </c>
      <c r="B59" t="s">
        <v>191</v>
      </c>
      <c r="C59" t="s">
        <v>357</v>
      </c>
      <c r="D59" t="s">
        <v>262</v>
      </c>
      <c r="E59" s="4">
        <v>17.25</v>
      </c>
      <c r="F59" s="4">
        <v>127.26576086956517</v>
      </c>
      <c r="G59" s="4">
        <v>2.0663043478260867</v>
      </c>
      <c r="H59" s="10">
        <v>1.6236137148811332E-2</v>
      </c>
      <c r="I59" s="4">
        <v>116.83097826086951</v>
      </c>
      <c r="J59" s="4">
        <v>2.0663043478260867</v>
      </c>
      <c r="K59" s="10">
        <v>1.7686271043731893E-2</v>
      </c>
      <c r="L59" s="4">
        <v>29.188043478260859</v>
      </c>
      <c r="M59" s="4">
        <v>0</v>
      </c>
      <c r="N59" s="10">
        <v>0</v>
      </c>
      <c r="O59" s="4">
        <v>18.753260869565203</v>
      </c>
      <c r="P59" s="4">
        <v>0</v>
      </c>
      <c r="Q59" s="8">
        <v>0</v>
      </c>
      <c r="R59" s="4">
        <v>5.2173913043478262</v>
      </c>
      <c r="S59" s="4">
        <v>0</v>
      </c>
      <c r="T59" s="10">
        <v>0</v>
      </c>
      <c r="U59" s="4">
        <v>5.2173913043478262</v>
      </c>
      <c r="V59" s="4">
        <v>0</v>
      </c>
      <c r="W59" s="10">
        <v>0</v>
      </c>
      <c r="X59" s="4">
        <v>13.025543478260863</v>
      </c>
      <c r="Y59" s="4">
        <v>2.0663043478260867</v>
      </c>
      <c r="Z59" s="10">
        <v>0.15863478950223231</v>
      </c>
      <c r="AA59" s="4">
        <v>0</v>
      </c>
      <c r="AB59" s="4">
        <v>0</v>
      </c>
      <c r="AC59" s="10" t="s">
        <v>406</v>
      </c>
      <c r="AD59" s="4">
        <v>82.486956521739103</v>
      </c>
      <c r="AE59" s="4">
        <v>0</v>
      </c>
      <c r="AF59" s="10">
        <v>0</v>
      </c>
      <c r="AG59" s="4">
        <v>2.5652173913043486</v>
      </c>
      <c r="AH59" s="4">
        <v>0</v>
      </c>
      <c r="AI59" s="10">
        <v>0</v>
      </c>
      <c r="AJ59" s="4">
        <v>0</v>
      </c>
      <c r="AK59" s="4">
        <v>0</v>
      </c>
      <c r="AL59" s="10" t="s">
        <v>406</v>
      </c>
      <c r="AM59" t="s">
        <v>0</v>
      </c>
      <c r="AN59" s="1">
        <v>10</v>
      </c>
      <c r="AX59"/>
      <c r="AY59"/>
    </row>
    <row r="60" spans="1:51" x14ac:dyDescent="0.25">
      <c r="A60" t="s">
        <v>239</v>
      </c>
      <c r="B60" t="s">
        <v>135</v>
      </c>
      <c r="C60" t="s">
        <v>295</v>
      </c>
      <c r="D60" t="s">
        <v>254</v>
      </c>
      <c r="E60" s="4">
        <v>97.010869565217391</v>
      </c>
      <c r="F60" s="4">
        <v>472.3467391304348</v>
      </c>
      <c r="G60" s="4">
        <v>34.37119565217391</v>
      </c>
      <c r="H60" s="10">
        <v>7.2766874003299883E-2</v>
      </c>
      <c r="I60" s="4">
        <v>434.30326086956529</v>
      </c>
      <c r="J60" s="4">
        <v>30.14836956521739</v>
      </c>
      <c r="K60" s="10">
        <v>6.9417783105874209E-2</v>
      </c>
      <c r="L60" s="4">
        <v>90.032608695652172</v>
      </c>
      <c r="M60" s="4">
        <v>4.1467391304347823</v>
      </c>
      <c r="N60" s="10">
        <v>4.6058191476518164E-2</v>
      </c>
      <c r="O60" s="4">
        <v>57.630434782608695</v>
      </c>
      <c r="P60" s="4">
        <v>0</v>
      </c>
      <c r="Q60" s="8">
        <v>0</v>
      </c>
      <c r="R60" s="4">
        <v>22.701086956521738</v>
      </c>
      <c r="S60" s="4">
        <v>4.1467391304347823</v>
      </c>
      <c r="T60" s="10">
        <v>0.18266698587502991</v>
      </c>
      <c r="U60" s="4">
        <v>9.7010869565217384</v>
      </c>
      <c r="V60" s="4">
        <v>0</v>
      </c>
      <c r="W60" s="10">
        <v>0</v>
      </c>
      <c r="X60" s="4">
        <v>86.567934782608702</v>
      </c>
      <c r="Y60" s="4">
        <v>3.527173913043478</v>
      </c>
      <c r="Z60" s="10">
        <v>4.0744577329943181E-2</v>
      </c>
      <c r="AA60" s="4">
        <v>5.6413043478260869</v>
      </c>
      <c r="AB60" s="4">
        <v>7.6086956521739135E-2</v>
      </c>
      <c r="AC60" s="10">
        <v>1.3487475915221581E-2</v>
      </c>
      <c r="AD60" s="4">
        <v>290.10489130434786</v>
      </c>
      <c r="AE60" s="4">
        <v>26.621195652173913</v>
      </c>
      <c r="AF60" s="10">
        <v>9.1764035871583174E-2</v>
      </c>
      <c r="AG60" s="4">
        <v>0</v>
      </c>
      <c r="AH60" s="4">
        <v>0</v>
      </c>
      <c r="AI60" s="10" t="s">
        <v>406</v>
      </c>
      <c r="AJ60" s="4">
        <v>0</v>
      </c>
      <c r="AK60" s="4">
        <v>0</v>
      </c>
      <c r="AL60" s="10" t="s">
        <v>406</v>
      </c>
      <c r="AM60" s="1">
        <v>505416</v>
      </c>
      <c r="AN60" s="1">
        <v>10</v>
      </c>
      <c r="AX60"/>
      <c r="AY60"/>
    </row>
    <row r="61" spans="1:51" x14ac:dyDescent="0.25">
      <c r="A61" t="s">
        <v>239</v>
      </c>
      <c r="B61" t="s">
        <v>8</v>
      </c>
      <c r="C61" t="s">
        <v>297</v>
      </c>
      <c r="D61" t="s">
        <v>257</v>
      </c>
      <c r="E61" s="4">
        <v>53.326086956521742</v>
      </c>
      <c r="F61" s="4">
        <v>221.91010869565216</v>
      </c>
      <c r="G61" s="4">
        <v>8.1313043478260862</v>
      </c>
      <c r="H61" s="10">
        <v>3.664233412177767E-2</v>
      </c>
      <c r="I61" s="4">
        <v>209.37815217391304</v>
      </c>
      <c r="J61" s="4">
        <v>6.2182608695652171</v>
      </c>
      <c r="K61" s="10">
        <v>2.969870927316344E-2</v>
      </c>
      <c r="L61" s="4">
        <v>52.821413043478259</v>
      </c>
      <c r="M61" s="4">
        <v>3.2336956521739131</v>
      </c>
      <c r="N61" s="10">
        <v>6.1219408301557546E-2</v>
      </c>
      <c r="O61" s="4">
        <v>40.289456521739133</v>
      </c>
      <c r="P61" s="4">
        <v>1.3206521739130435</v>
      </c>
      <c r="Q61" s="8">
        <v>3.2779101232116505E-2</v>
      </c>
      <c r="R61" s="4">
        <v>7.1080434782608704</v>
      </c>
      <c r="S61" s="4">
        <v>0</v>
      </c>
      <c r="T61" s="10">
        <v>0</v>
      </c>
      <c r="U61" s="4">
        <v>5.4239130434782608</v>
      </c>
      <c r="V61" s="4">
        <v>1.9130434782608696</v>
      </c>
      <c r="W61" s="10">
        <v>0.35270541082164331</v>
      </c>
      <c r="X61" s="4">
        <v>25.548152173913042</v>
      </c>
      <c r="Y61" s="4">
        <v>2.2182608695652171</v>
      </c>
      <c r="Z61" s="10">
        <v>8.6826665759031321E-2</v>
      </c>
      <c r="AA61" s="4">
        <v>0</v>
      </c>
      <c r="AB61" s="4">
        <v>0</v>
      </c>
      <c r="AC61" s="10" t="s">
        <v>406</v>
      </c>
      <c r="AD61" s="4">
        <v>105.23760869565216</v>
      </c>
      <c r="AE61" s="4">
        <v>2.6793478260869565</v>
      </c>
      <c r="AF61" s="10">
        <v>2.5459983928707918E-2</v>
      </c>
      <c r="AG61" s="4">
        <v>38.033369565217392</v>
      </c>
      <c r="AH61" s="4">
        <v>0</v>
      </c>
      <c r="AI61" s="10">
        <v>0</v>
      </c>
      <c r="AJ61" s="4">
        <v>0.26956521739130435</v>
      </c>
      <c r="AK61" s="4">
        <v>0</v>
      </c>
      <c r="AL61" s="10" t="s">
        <v>406</v>
      </c>
      <c r="AM61" s="1">
        <v>505024</v>
      </c>
      <c r="AN61" s="1">
        <v>10</v>
      </c>
      <c r="AX61"/>
      <c r="AY61"/>
    </row>
    <row r="62" spans="1:51" x14ac:dyDescent="0.25">
      <c r="A62" t="s">
        <v>239</v>
      </c>
      <c r="B62" t="s">
        <v>70</v>
      </c>
      <c r="C62" t="s">
        <v>293</v>
      </c>
      <c r="D62" t="s">
        <v>265</v>
      </c>
      <c r="E62" s="4">
        <v>60.369565217391305</v>
      </c>
      <c r="F62" s="4">
        <v>236.1983695652174</v>
      </c>
      <c r="G62" s="4">
        <v>0</v>
      </c>
      <c r="H62" s="10">
        <v>0</v>
      </c>
      <c r="I62" s="4">
        <v>214.05163043478262</v>
      </c>
      <c r="J62" s="4">
        <v>0</v>
      </c>
      <c r="K62" s="10">
        <v>0</v>
      </c>
      <c r="L62" s="4">
        <v>29.858695652173914</v>
      </c>
      <c r="M62" s="4">
        <v>0</v>
      </c>
      <c r="N62" s="10">
        <v>0</v>
      </c>
      <c r="O62" s="4">
        <v>13.057065217391305</v>
      </c>
      <c r="P62" s="4">
        <v>0</v>
      </c>
      <c r="Q62" s="8">
        <v>0</v>
      </c>
      <c r="R62" s="4">
        <v>11.410326086956522</v>
      </c>
      <c r="S62" s="4">
        <v>0</v>
      </c>
      <c r="T62" s="10">
        <v>0</v>
      </c>
      <c r="U62" s="4">
        <v>5.3913043478260869</v>
      </c>
      <c r="V62" s="4">
        <v>0</v>
      </c>
      <c r="W62" s="10">
        <v>0</v>
      </c>
      <c r="X62" s="4">
        <v>67.010869565217391</v>
      </c>
      <c r="Y62" s="4">
        <v>0</v>
      </c>
      <c r="Z62" s="10">
        <v>0</v>
      </c>
      <c r="AA62" s="4">
        <v>5.3451086956521738</v>
      </c>
      <c r="AB62" s="4">
        <v>0</v>
      </c>
      <c r="AC62" s="10">
        <v>0</v>
      </c>
      <c r="AD62" s="4">
        <v>117.55163043478261</v>
      </c>
      <c r="AE62" s="4">
        <v>0</v>
      </c>
      <c r="AF62" s="10">
        <v>0</v>
      </c>
      <c r="AG62" s="4">
        <v>16.432065217391305</v>
      </c>
      <c r="AH62" s="4">
        <v>0</v>
      </c>
      <c r="AI62" s="10">
        <v>0</v>
      </c>
      <c r="AJ62" s="4">
        <v>0</v>
      </c>
      <c r="AK62" s="4">
        <v>0</v>
      </c>
      <c r="AL62" s="10" t="s">
        <v>406</v>
      </c>
      <c r="AM62" s="1">
        <v>505276</v>
      </c>
      <c r="AN62" s="1">
        <v>10</v>
      </c>
      <c r="AX62"/>
      <c r="AY62"/>
    </row>
    <row r="63" spans="1:51" x14ac:dyDescent="0.25">
      <c r="A63" t="s">
        <v>239</v>
      </c>
      <c r="B63" t="s">
        <v>173</v>
      </c>
      <c r="C63" t="s">
        <v>312</v>
      </c>
      <c r="D63" t="s">
        <v>254</v>
      </c>
      <c r="E63" s="4">
        <v>42.206521739130437</v>
      </c>
      <c r="F63" s="4">
        <v>202.61260869565217</v>
      </c>
      <c r="G63" s="4">
        <v>23.475978260869567</v>
      </c>
      <c r="H63" s="10">
        <v>0.11586632447012828</v>
      </c>
      <c r="I63" s="4">
        <v>180.14326086956521</v>
      </c>
      <c r="J63" s="4">
        <v>23.475978260869567</v>
      </c>
      <c r="K63" s="10">
        <v>0.13031838186757161</v>
      </c>
      <c r="L63" s="4">
        <v>52.705760869565211</v>
      </c>
      <c r="M63" s="4">
        <v>1.1100000000000001</v>
      </c>
      <c r="N63" s="10">
        <v>2.1060316399700556E-2</v>
      </c>
      <c r="O63" s="4">
        <v>47.575326086956515</v>
      </c>
      <c r="P63" s="4">
        <v>1.1100000000000001</v>
      </c>
      <c r="Q63" s="8">
        <v>2.3331421795642158E-2</v>
      </c>
      <c r="R63" s="4">
        <v>0</v>
      </c>
      <c r="S63" s="4">
        <v>0</v>
      </c>
      <c r="T63" s="10" t="s">
        <v>406</v>
      </c>
      <c r="U63" s="4">
        <v>5.1304347826086953</v>
      </c>
      <c r="V63" s="4">
        <v>0</v>
      </c>
      <c r="W63" s="10">
        <v>0</v>
      </c>
      <c r="X63" s="4">
        <v>30.504565217391292</v>
      </c>
      <c r="Y63" s="4">
        <v>5.1053260869565209</v>
      </c>
      <c r="Z63" s="10">
        <v>0.16736268983259817</v>
      </c>
      <c r="AA63" s="4">
        <v>17.338913043478268</v>
      </c>
      <c r="AB63" s="4">
        <v>0</v>
      </c>
      <c r="AC63" s="10">
        <v>0</v>
      </c>
      <c r="AD63" s="4">
        <v>89.976413043478274</v>
      </c>
      <c r="AE63" s="4">
        <v>17.260652173913044</v>
      </c>
      <c r="AF63" s="10">
        <v>0.19183529983099434</v>
      </c>
      <c r="AG63" s="4">
        <v>12.086956521739131</v>
      </c>
      <c r="AH63" s="4">
        <v>0</v>
      </c>
      <c r="AI63" s="10">
        <v>0</v>
      </c>
      <c r="AJ63" s="4">
        <v>0</v>
      </c>
      <c r="AK63" s="4">
        <v>0</v>
      </c>
      <c r="AL63" s="10" t="s">
        <v>406</v>
      </c>
      <c r="AM63" s="1">
        <v>505512</v>
      </c>
      <c r="AN63" s="1">
        <v>10</v>
      </c>
      <c r="AX63"/>
      <c r="AY63"/>
    </row>
    <row r="64" spans="1:51" x14ac:dyDescent="0.25">
      <c r="A64" t="s">
        <v>239</v>
      </c>
      <c r="B64" t="s">
        <v>6</v>
      </c>
      <c r="C64" t="s">
        <v>296</v>
      </c>
      <c r="D64" t="s">
        <v>255</v>
      </c>
      <c r="E64" s="4">
        <v>72.532608695652172</v>
      </c>
      <c r="F64" s="4">
        <v>283.97108695652179</v>
      </c>
      <c r="G64" s="4">
        <v>0</v>
      </c>
      <c r="H64" s="10">
        <v>0</v>
      </c>
      <c r="I64" s="4">
        <v>250.7184782608696</v>
      </c>
      <c r="J64" s="4">
        <v>0</v>
      </c>
      <c r="K64" s="10">
        <v>0</v>
      </c>
      <c r="L64" s="4">
        <v>41.319130434782608</v>
      </c>
      <c r="M64" s="4">
        <v>0</v>
      </c>
      <c r="N64" s="10">
        <v>0</v>
      </c>
      <c r="O64" s="4">
        <v>26.242934782608689</v>
      </c>
      <c r="P64" s="4">
        <v>0</v>
      </c>
      <c r="Q64" s="8">
        <v>0</v>
      </c>
      <c r="R64" s="4">
        <v>9.9044565217391334</v>
      </c>
      <c r="S64" s="4">
        <v>0</v>
      </c>
      <c r="T64" s="10">
        <v>0</v>
      </c>
      <c r="U64" s="4">
        <v>5.1717391304347879</v>
      </c>
      <c r="V64" s="4">
        <v>0</v>
      </c>
      <c r="W64" s="10">
        <v>0</v>
      </c>
      <c r="X64" s="4">
        <v>19.957826086956523</v>
      </c>
      <c r="Y64" s="4">
        <v>0</v>
      </c>
      <c r="Z64" s="10">
        <v>0</v>
      </c>
      <c r="AA64" s="4">
        <v>18.176413043478259</v>
      </c>
      <c r="AB64" s="4">
        <v>0</v>
      </c>
      <c r="AC64" s="10">
        <v>0</v>
      </c>
      <c r="AD64" s="4">
        <v>99.054782608695675</v>
      </c>
      <c r="AE64" s="4">
        <v>0</v>
      </c>
      <c r="AF64" s="10">
        <v>0</v>
      </c>
      <c r="AG64" s="4">
        <v>53.884891304347818</v>
      </c>
      <c r="AH64" s="4">
        <v>0</v>
      </c>
      <c r="AI64" s="10">
        <v>0</v>
      </c>
      <c r="AJ64" s="4">
        <v>51.578043478260874</v>
      </c>
      <c r="AK64" s="4">
        <v>0</v>
      </c>
      <c r="AL64" s="10" t="s">
        <v>406</v>
      </c>
      <c r="AM64" s="1">
        <v>505010</v>
      </c>
      <c r="AN64" s="1">
        <v>10</v>
      </c>
      <c r="AX64"/>
      <c r="AY64"/>
    </row>
    <row r="65" spans="1:51" x14ac:dyDescent="0.25">
      <c r="A65" t="s">
        <v>239</v>
      </c>
      <c r="B65" t="s">
        <v>25</v>
      </c>
      <c r="C65" t="s">
        <v>297</v>
      </c>
      <c r="D65" t="s">
        <v>257</v>
      </c>
      <c r="E65" s="4">
        <v>67.630434782608702</v>
      </c>
      <c r="F65" s="4">
        <v>196.668152173913</v>
      </c>
      <c r="G65" s="4">
        <v>2.6343478260869566</v>
      </c>
      <c r="H65" s="10">
        <v>1.3394887768902264E-2</v>
      </c>
      <c r="I65" s="4">
        <v>184.10576086956516</v>
      </c>
      <c r="J65" s="4">
        <v>2.6343478260869566</v>
      </c>
      <c r="K65" s="10">
        <v>1.4308883185645306E-2</v>
      </c>
      <c r="L65" s="4">
        <v>45.812282608695654</v>
      </c>
      <c r="M65" s="4">
        <v>0</v>
      </c>
      <c r="N65" s="10">
        <v>0</v>
      </c>
      <c r="O65" s="4">
        <v>33.249891304347827</v>
      </c>
      <c r="P65" s="4">
        <v>0</v>
      </c>
      <c r="Q65" s="8">
        <v>0</v>
      </c>
      <c r="R65" s="4">
        <v>7.6058695652173913</v>
      </c>
      <c r="S65" s="4">
        <v>0</v>
      </c>
      <c r="T65" s="10">
        <v>0</v>
      </c>
      <c r="U65" s="4">
        <v>4.9565217391304346</v>
      </c>
      <c r="V65" s="4">
        <v>0</v>
      </c>
      <c r="W65" s="10">
        <v>0</v>
      </c>
      <c r="X65" s="4">
        <v>38.947282608695637</v>
      </c>
      <c r="Y65" s="4">
        <v>2.5283695652173912</v>
      </c>
      <c r="Z65" s="10">
        <v>6.4917739977394209E-2</v>
      </c>
      <c r="AA65" s="4">
        <v>0</v>
      </c>
      <c r="AB65" s="4">
        <v>0</v>
      </c>
      <c r="AC65" s="10" t="s">
        <v>406</v>
      </c>
      <c r="AD65" s="4">
        <v>101.7490217391304</v>
      </c>
      <c r="AE65" s="4">
        <v>0.10597826086956522</v>
      </c>
      <c r="AF65" s="10">
        <v>1.0415654033635623E-3</v>
      </c>
      <c r="AG65" s="4">
        <v>7.3541304347826095</v>
      </c>
      <c r="AH65" s="4">
        <v>0</v>
      </c>
      <c r="AI65" s="10">
        <v>0</v>
      </c>
      <c r="AJ65" s="4">
        <v>2.8054347826086961</v>
      </c>
      <c r="AK65" s="4">
        <v>0</v>
      </c>
      <c r="AL65" s="10" t="s">
        <v>406</v>
      </c>
      <c r="AM65" s="1">
        <v>505114</v>
      </c>
      <c r="AN65" s="1">
        <v>10</v>
      </c>
      <c r="AX65"/>
      <c r="AY65"/>
    </row>
    <row r="66" spans="1:51" x14ac:dyDescent="0.25">
      <c r="A66" t="s">
        <v>239</v>
      </c>
      <c r="B66" t="s">
        <v>102</v>
      </c>
      <c r="C66" t="s">
        <v>296</v>
      </c>
      <c r="D66" t="s">
        <v>255</v>
      </c>
      <c r="E66" s="4">
        <v>59.630434782608695</v>
      </c>
      <c r="F66" s="4">
        <v>314.55065217391302</v>
      </c>
      <c r="G66" s="4">
        <v>0.11956521739130435</v>
      </c>
      <c r="H66" s="10">
        <v>3.8011435221948776E-4</v>
      </c>
      <c r="I66" s="4">
        <v>285.24119565217387</v>
      </c>
      <c r="J66" s="4">
        <v>0.11956521739130435</v>
      </c>
      <c r="K66" s="10">
        <v>4.1917233279691984E-4</v>
      </c>
      <c r="L66" s="4">
        <v>63.765326086956527</v>
      </c>
      <c r="M66" s="4">
        <v>0.11956521739130435</v>
      </c>
      <c r="N66" s="10">
        <v>1.8750820348390242E-3</v>
      </c>
      <c r="O66" s="4">
        <v>43.933586956521737</v>
      </c>
      <c r="P66" s="4">
        <v>0.11956521739130435</v>
      </c>
      <c r="Q66" s="8">
        <v>2.721499100668252E-3</v>
      </c>
      <c r="R66" s="4">
        <v>14.7854347826087</v>
      </c>
      <c r="S66" s="4">
        <v>0</v>
      </c>
      <c r="T66" s="10">
        <v>0</v>
      </c>
      <c r="U66" s="4">
        <v>5.0463043478260898</v>
      </c>
      <c r="V66" s="4">
        <v>0</v>
      </c>
      <c r="W66" s="10">
        <v>0</v>
      </c>
      <c r="X66" s="4">
        <v>51.685869565217416</v>
      </c>
      <c r="Y66" s="4">
        <v>0</v>
      </c>
      <c r="Z66" s="10">
        <v>0</v>
      </c>
      <c r="AA66" s="4">
        <v>9.4777173913043509</v>
      </c>
      <c r="AB66" s="4">
        <v>0</v>
      </c>
      <c r="AC66" s="10">
        <v>0</v>
      </c>
      <c r="AD66" s="4">
        <v>189.62173913043472</v>
      </c>
      <c r="AE66" s="4">
        <v>0</v>
      </c>
      <c r="AF66" s="10">
        <v>0</v>
      </c>
      <c r="AG66" s="4">
        <v>0</v>
      </c>
      <c r="AH66" s="4">
        <v>0</v>
      </c>
      <c r="AI66" s="10" t="s">
        <v>406</v>
      </c>
      <c r="AJ66" s="4">
        <v>0</v>
      </c>
      <c r="AK66" s="4">
        <v>0</v>
      </c>
      <c r="AL66" s="10" t="s">
        <v>406</v>
      </c>
      <c r="AM66" s="1">
        <v>505348</v>
      </c>
      <c r="AN66" s="1">
        <v>10</v>
      </c>
      <c r="AX66"/>
      <c r="AY66"/>
    </row>
    <row r="67" spans="1:51" x14ac:dyDescent="0.25">
      <c r="A67" t="s">
        <v>239</v>
      </c>
      <c r="B67" t="s">
        <v>24</v>
      </c>
      <c r="C67" t="s">
        <v>306</v>
      </c>
      <c r="D67" t="s">
        <v>257</v>
      </c>
      <c r="E67" s="4">
        <v>63.347826086956523</v>
      </c>
      <c r="F67" s="4">
        <v>249.22434782608696</v>
      </c>
      <c r="G67" s="4">
        <v>56.574347826086971</v>
      </c>
      <c r="H67" s="10">
        <v>0.22700168871769111</v>
      </c>
      <c r="I67" s="4">
        <v>238.65021739130435</v>
      </c>
      <c r="J67" s="4">
        <v>56.033586956521752</v>
      </c>
      <c r="K67" s="10">
        <v>0.23479378132996176</v>
      </c>
      <c r="L67" s="4">
        <v>61.093913043478267</v>
      </c>
      <c r="M67" s="4">
        <v>6.4260869565217398</v>
      </c>
      <c r="N67" s="10">
        <v>0.10518375131657605</v>
      </c>
      <c r="O67" s="4">
        <v>50.799673913043485</v>
      </c>
      <c r="P67" s="4">
        <v>6.1652173913043482</v>
      </c>
      <c r="Q67" s="8">
        <v>0.12136332610830691</v>
      </c>
      <c r="R67" s="4">
        <v>4.5551086956521729</v>
      </c>
      <c r="S67" s="4">
        <v>0</v>
      </c>
      <c r="T67" s="10">
        <v>0</v>
      </c>
      <c r="U67" s="4">
        <v>5.7391304347826084</v>
      </c>
      <c r="V67" s="4">
        <v>0.2608695652173913</v>
      </c>
      <c r="W67" s="10">
        <v>4.5454545454545456E-2</v>
      </c>
      <c r="X67" s="4">
        <v>37.307499999999983</v>
      </c>
      <c r="Y67" s="4">
        <v>2.2841304347826084</v>
      </c>
      <c r="Z67" s="10">
        <v>6.1224430336597448E-2</v>
      </c>
      <c r="AA67" s="4">
        <v>0.27989130434782611</v>
      </c>
      <c r="AB67" s="4">
        <v>0.27989130434782611</v>
      </c>
      <c r="AC67" s="10">
        <v>1</v>
      </c>
      <c r="AD67" s="4">
        <v>150.5430434782609</v>
      </c>
      <c r="AE67" s="4">
        <v>47.584239130434796</v>
      </c>
      <c r="AF67" s="10">
        <v>0.3160839453687953</v>
      </c>
      <c r="AG67" s="4">
        <v>0</v>
      </c>
      <c r="AH67" s="4">
        <v>0</v>
      </c>
      <c r="AI67" s="10" t="s">
        <v>406</v>
      </c>
      <c r="AJ67" s="4">
        <v>0</v>
      </c>
      <c r="AK67" s="4">
        <v>0</v>
      </c>
      <c r="AL67" s="10" t="s">
        <v>406</v>
      </c>
      <c r="AM67" s="1">
        <v>505099</v>
      </c>
      <c r="AN67" s="1">
        <v>10</v>
      </c>
      <c r="AX67"/>
      <c r="AY67"/>
    </row>
    <row r="68" spans="1:51" x14ac:dyDescent="0.25">
      <c r="A68" t="s">
        <v>239</v>
      </c>
      <c r="B68" t="s">
        <v>124</v>
      </c>
      <c r="C68" t="s">
        <v>342</v>
      </c>
      <c r="D68" t="s">
        <v>260</v>
      </c>
      <c r="E68" s="4">
        <v>35.369565217391305</v>
      </c>
      <c r="F68" s="4">
        <v>161.70749999999998</v>
      </c>
      <c r="G68" s="4">
        <v>26.178260869565218</v>
      </c>
      <c r="H68" s="10">
        <v>0.16188649796431967</v>
      </c>
      <c r="I68" s="4">
        <v>157.24163043478259</v>
      </c>
      <c r="J68" s="4">
        <v>25.240978260869568</v>
      </c>
      <c r="K68" s="10">
        <v>0.16052350888932365</v>
      </c>
      <c r="L68" s="4">
        <v>50.963152173913024</v>
      </c>
      <c r="M68" s="4">
        <v>6.7190217391304357</v>
      </c>
      <c r="N68" s="10">
        <v>0.1318407801032716</v>
      </c>
      <c r="O68" s="4">
        <v>46.836956521739111</v>
      </c>
      <c r="P68" s="4">
        <v>6.1214130434782614</v>
      </c>
      <c r="Q68" s="8">
        <v>0.13069621721977265</v>
      </c>
      <c r="R68" s="4">
        <v>3.4416304347826099</v>
      </c>
      <c r="S68" s="4">
        <v>0</v>
      </c>
      <c r="T68" s="10">
        <v>0</v>
      </c>
      <c r="U68" s="4">
        <v>0.68456521739130438</v>
      </c>
      <c r="V68" s="4">
        <v>0.59760869565217389</v>
      </c>
      <c r="W68" s="10">
        <v>0.87297554779295006</v>
      </c>
      <c r="X68" s="4">
        <v>20.142065217391302</v>
      </c>
      <c r="Y68" s="4">
        <v>0</v>
      </c>
      <c r="Z68" s="10">
        <v>0</v>
      </c>
      <c r="AA68" s="4">
        <v>0.33967391304347827</v>
      </c>
      <c r="AB68" s="4">
        <v>0.33967391304347827</v>
      </c>
      <c r="AC68" s="10">
        <v>1</v>
      </c>
      <c r="AD68" s="4">
        <v>90.262608695652176</v>
      </c>
      <c r="AE68" s="4">
        <v>19.119565217391305</v>
      </c>
      <c r="AF68" s="10">
        <v>0.2118215448642608</v>
      </c>
      <c r="AG68" s="4">
        <v>0</v>
      </c>
      <c r="AH68" s="4">
        <v>0</v>
      </c>
      <c r="AI68" s="10" t="s">
        <v>406</v>
      </c>
      <c r="AJ68" s="4">
        <v>0</v>
      </c>
      <c r="AK68" s="4">
        <v>0</v>
      </c>
      <c r="AL68" s="10" t="s">
        <v>406</v>
      </c>
      <c r="AM68" s="1">
        <v>505395</v>
      </c>
      <c r="AN68" s="1">
        <v>10</v>
      </c>
      <c r="AX68"/>
      <c r="AY68"/>
    </row>
    <row r="69" spans="1:51" x14ac:dyDescent="0.25">
      <c r="A69" t="s">
        <v>239</v>
      </c>
      <c r="B69" t="s">
        <v>7</v>
      </c>
      <c r="C69" t="s">
        <v>290</v>
      </c>
      <c r="D69" t="s">
        <v>256</v>
      </c>
      <c r="E69" s="4">
        <v>44.010869565217391</v>
      </c>
      <c r="F69" s="4">
        <v>164.37478260869568</v>
      </c>
      <c r="G69" s="4">
        <v>54.450652173913028</v>
      </c>
      <c r="H69" s="10">
        <v>0.33125915855071375</v>
      </c>
      <c r="I69" s="4">
        <v>149.14347826086959</v>
      </c>
      <c r="J69" s="4">
        <v>54.450652173913028</v>
      </c>
      <c r="K69" s="10">
        <v>0.36508905926595325</v>
      </c>
      <c r="L69" s="4">
        <v>29.050543478260877</v>
      </c>
      <c r="M69" s="4">
        <v>2.3423913043478262</v>
      </c>
      <c r="N69" s="10">
        <v>8.063158288589975E-2</v>
      </c>
      <c r="O69" s="4">
        <v>13.81923913043479</v>
      </c>
      <c r="P69" s="4">
        <v>2.3423913043478262</v>
      </c>
      <c r="Q69" s="8">
        <v>0.16950219055035112</v>
      </c>
      <c r="R69" s="4">
        <v>10.804673913043478</v>
      </c>
      <c r="S69" s="4">
        <v>0</v>
      </c>
      <c r="T69" s="10">
        <v>0</v>
      </c>
      <c r="U69" s="4">
        <v>4.4266304347826084</v>
      </c>
      <c r="V69" s="4">
        <v>0</v>
      </c>
      <c r="W69" s="10">
        <v>0</v>
      </c>
      <c r="X69" s="4">
        <v>26.999782608695647</v>
      </c>
      <c r="Y69" s="4">
        <v>8.577608695652172</v>
      </c>
      <c r="Z69" s="10">
        <v>0.3176917688548217</v>
      </c>
      <c r="AA69" s="4">
        <v>0</v>
      </c>
      <c r="AB69" s="4">
        <v>0</v>
      </c>
      <c r="AC69" s="10" t="s">
        <v>406</v>
      </c>
      <c r="AD69" s="4">
        <v>99.793260869565231</v>
      </c>
      <c r="AE69" s="4">
        <v>43.530652173913033</v>
      </c>
      <c r="AF69" s="10">
        <v>0.43620833505791307</v>
      </c>
      <c r="AG69" s="4">
        <v>8.5311956521739152</v>
      </c>
      <c r="AH69" s="4">
        <v>0</v>
      </c>
      <c r="AI69" s="10">
        <v>0</v>
      </c>
      <c r="AJ69" s="4">
        <v>0</v>
      </c>
      <c r="AK69" s="4">
        <v>0</v>
      </c>
      <c r="AL69" s="10" t="s">
        <v>406</v>
      </c>
      <c r="AM69" s="1">
        <v>505016</v>
      </c>
      <c r="AN69" s="1">
        <v>10</v>
      </c>
      <c r="AX69"/>
      <c r="AY69"/>
    </row>
    <row r="70" spans="1:51" x14ac:dyDescent="0.25">
      <c r="A70" t="s">
        <v>239</v>
      </c>
      <c r="B70" t="s">
        <v>83</v>
      </c>
      <c r="C70" t="s">
        <v>312</v>
      </c>
      <c r="D70" t="s">
        <v>254</v>
      </c>
      <c r="E70" s="4">
        <v>93.413043478260875</v>
      </c>
      <c r="F70" s="4">
        <v>340.24967391304352</v>
      </c>
      <c r="G70" s="4">
        <v>7.6730434782608699</v>
      </c>
      <c r="H70" s="10">
        <v>2.2551214788884246E-2</v>
      </c>
      <c r="I70" s="4">
        <v>313.20413043478271</v>
      </c>
      <c r="J70" s="4">
        <v>6.2871739130434783</v>
      </c>
      <c r="K70" s="10">
        <v>2.0073726053088027E-2</v>
      </c>
      <c r="L70" s="4">
        <v>64.922934782608692</v>
      </c>
      <c r="M70" s="4">
        <v>1.3858695652173914</v>
      </c>
      <c r="N70" s="10">
        <v>2.1346378900736828E-2</v>
      </c>
      <c r="O70" s="4">
        <v>54.584565217391301</v>
      </c>
      <c r="P70" s="4">
        <v>0</v>
      </c>
      <c r="Q70" s="8">
        <v>0</v>
      </c>
      <c r="R70" s="4">
        <v>5.3003260869565221</v>
      </c>
      <c r="S70" s="4">
        <v>0</v>
      </c>
      <c r="T70" s="10">
        <v>0</v>
      </c>
      <c r="U70" s="4">
        <v>5.0380434782608692</v>
      </c>
      <c r="V70" s="4">
        <v>1.3858695652173914</v>
      </c>
      <c r="W70" s="10">
        <v>0.27508090614886732</v>
      </c>
      <c r="X70" s="4">
        <v>62.778913043478276</v>
      </c>
      <c r="Y70" s="4">
        <v>0.27195652173913043</v>
      </c>
      <c r="Z70" s="10">
        <v>4.3319724499018284E-3</v>
      </c>
      <c r="AA70" s="4">
        <v>16.707173913043476</v>
      </c>
      <c r="AB70" s="4">
        <v>0</v>
      </c>
      <c r="AC70" s="10">
        <v>0</v>
      </c>
      <c r="AD70" s="4">
        <v>164.72706521739138</v>
      </c>
      <c r="AE70" s="4">
        <v>6.0152173913043478</v>
      </c>
      <c r="AF70" s="10">
        <v>3.6516266366829433E-2</v>
      </c>
      <c r="AG70" s="4">
        <v>31.113586956521726</v>
      </c>
      <c r="AH70" s="4">
        <v>0</v>
      </c>
      <c r="AI70" s="10">
        <v>0</v>
      </c>
      <c r="AJ70" s="4">
        <v>0</v>
      </c>
      <c r="AK70" s="4">
        <v>0</v>
      </c>
      <c r="AL70" s="10" t="s">
        <v>406</v>
      </c>
      <c r="AM70" s="1">
        <v>505313</v>
      </c>
      <c r="AN70" s="1">
        <v>10</v>
      </c>
      <c r="AX70"/>
      <c r="AY70"/>
    </row>
    <row r="71" spans="1:51" x14ac:dyDescent="0.25">
      <c r="A71" t="s">
        <v>239</v>
      </c>
      <c r="B71" t="s">
        <v>9</v>
      </c>
      <c r="C71" t="s">
        <v>295</v>
      </c>
      <c r="D71" t="s">
        <v>254</v>
      </c>
      <c r="E71" s="4">
        <v>29.978260869565219</v>
      </c>
      <c r="F71" s="4">
        <v>139.87586956521741</v>
      </c>
      <c r="G71" s="4">
        <v>25.56304347826087</v>
      </c>
      <c r="H71" s="10">
        <v>0.18275520686820143</v>
      </c>
      <c r="I71" s="4">
        <v>127.81065217391304</v>
      </c>
      <c r="J71" s="4">
        <v>25.56304347826087</v>
      </c>
      <c r="K71" s="10">
        <v>0.20000714371973488</v>
      </c>
      <c r="L71" s="4">
        <v>26.030108695652174</v>
      </c>
      <c r="M71" s="4">
        <v>1.6467391304347827</v>
      </c>
      <c r="N71" s="10">
        <v>6.3262860316439573E-2</v>
      </c>
      <c r="O71" s="4">
        <v>13.964891304347827</v>
      </c>
      <c r="P71" s="4">
        <v>1.6467391304347827</v>
      </c>
      <c r="Q71" s="8">
        <v>0.11791993897740452</v>
      </c>
      <c r="R71" s="4">
        <v>6.5869565217391308</v>
      </c>
      <c r="S71" s="4">
        <v>0</v>
      </c>
      <c r="T71" s="10">
        <v>0</v>
      </c>
      <c r="U71" s="4">
        <v>5.4782608695652177</v>
      </c>
      <c r="V71" s="4">
        <v>0</v>
      </c>
      <c r="W71" s="10">
        <v>0</v>
      </c>
      <c r="X71" s="4">
        <v>29.451630434782611</v>
      </c>
      <c r="Y71" s="4">
        <v>12.549456521739129</v>
      </c>
      <c r="Z71" s="10">
        <v>0.42610396560314434</v>
      </c>
      <c r="AA71" s="4">
        <v>0</v>
      </c>
      <c r="AB71" s="4">
        <v>0</v>
      </c>
      <c r="AC71" s="10" t="s">
        <v>406</v>
      </c>
      <c r="AD71" s="4">
        <v>83.540869565217392</v>
      </c>
      <c r="AE71" s="4">
        <v>10.513586956521738</v>
      </c>
      <c r="AF71" s="10">
        <v>0.12584962319926721</v>
      </c>
      <c r="AG71" s="4">
        <v>0.85326086956521741</v>
      </c>
      <c r="AH71" s="4">
        <v>0.85326086956521741</v>
      </c>
      <c r="AI71" s="10">
        <v>1</v>
      </c>
      <c r="AJ71" s="4">
        <v>0</v>
      </c>
      <c r="AK71" s="4">
        <v>0</v>
      </c>
      <c r="AL71" s="10" t="s">
        <v>406</v>
      </c>
      <c r="AM71" s="1">
        <v>505027</v>
      </c>
      <c r="AN71" s="1">
        <v>10</v>
      </c>
      <c r="AX71"/>
      <c r="AY71"/>
    </row>
    <row r="72" spans="1:51" x14ac:dyDescent="0.25">
      <c r="A72" t="s">
        <v>239</v>
      </c>
      <c r="B72" t="s">
        <v>91</v>
      </c>
      <c r="C72" t="s">
        <v>304</v>
      </c>
      <c r="D72" t="s">
        <v>253</v>
      </c>
      <c r="E72" s="4">
        <v>92.75</v>
      </c>
      <c r="F72" s="4">
        <v>349.84456521739133</v>
      </c>
      <c r="G72" s="4">
        <v>8.4391304347826068</v>
      </c>
      <c r="H72" s="10">
        <v>2.4122514035736359E-2</v>
      </c>
      <c r="I72" s="4">
        <v>321.42717391304353</v>
      </c>
      <c r="J72" s="4">
        <v>8.4391304347826068</v>
      </c>
      <c r="K72" s="10">
        <v>2.6255186616753395E-2</v>
      </c>
      <c r="L72" s="4">
        <v>60.266304347826107</v>
      </c>
      <c r="M72" s="4">
        <v>0</v>
      </c>
      <c r="N72" s="10">
        <v>0</v>
      </c>
      <c r="O72" s="4">
        <v>42.019565217391325</v>
      </c>
      <c r="P72" s="4">
        <v>0</v>
      </c>
      <c r="Q72" s="8">
        <v>0</v>
      </c>
      <c r="R72" s="4">
        <v>12.005434782608695</v>
      </c>
      <c r="S72" s="4">
        <v>0</v>
      </c>
      <c r="T72" s="10">
        <v>0</v>
      </c>
      <c r="U72" s="4">
        <v>6.2413043478260866</v>
      </c>
      <c r="V72" s="4">
        <v>0</v>
      </c>
      <c r="W72" s="10">
        <v>0</v>
      </c>
      <c r="X72" s="4">
        <v>98.943478260869583</v>
      </c>
      <c r="Y72" s="4">
        <v>0.51086956521739135</v>
      </c>
      <c r="Z72" s="10">
        <v>5.1632464736125145E-3</v>
      </c>
      <c r="AA72" s="4">
        <v>10.170652173913044</v>
      </c>
      <c r="AB72" s="4">
        <v>0</v>
      </c>
      <c r="AC72" s="10">
        <v>0</v>
      </c>
      <c r="AD72" s="4">
        <v>175.81956521739133</v>
      </c>
      <c r="AE72" s="4">
        <v>7.9282608695652161</v>
      </c>
      <c r="AF72" s="10">
        <v>4.5093166165906237E-2</v>
      </c>
      <c r="AG72" s="4">
        <v>4.6445652173913041</v>
      </c>
      <c r="AH72" s="4">
        <v>0</v>
      </c>
      <c r="AI72" s="10">
        <v>0</v>
      </c>
      <c r="AJ72" s="4">
        <v>0</v>
      </c>
      <c r="AK72" s="4">
        <v>0</v>
      </c>
      <c r="AL72" s="10" t="s">
        <v>406</v>
      </c>
      <c r="AM72" s="1">
        <v>505326</v>
      </c>
      <c r="AN72" s="1">
        <v>10</v>
      </c>
      <c r="AX72"/>
      <c r="AY72"/>
    </row>
    <row r="73" spans="1:51" x14ac:dyDescent="0.25">
      <c r="A73" t="s">
        <v>239</v>
      </c>
      <c r="B73" t="s">
        <v>188</v>
      </c>
      <c r="C73" t="s">
        <v>348</v>
      </c>
      <c r="D73" t="s">
        <v>253</v>
      </c>
      <c r="E73" s="4">
        <v>20.010869565217391</v>
      </c>
      <c r="F73" s="4">
        <v>113.73891304347823</v>
      </c>
      <c r="G73" s="4">
        <v>22.41804347826087</v>
      </c>
      <c r="H73" s="10">
        <v>0.19710091189012216</v>
      </c>
      <c r="I73" s="4">
        <v>98.728260869565204</v>
      </c>
      <c r="J73" s="4">
        <v>22.41804347826087</v>
      </c>
      <c r="K73" s="10">
        <v>0.22706814928988223</v>
      </c>
      <c r="L73" s="4">
        <v>33.960217391304347</v>
      </c>
      <c r="M73" s="4">
        <v>0</v>
      </c>
      <c r="N73" s="10">
        <v>0</v>
      </c>
      <c r="O73" s="4">
        <v>23.993043478260866</v>
      </c>
      <c r="P73" s="4">
        <v>0</v>
      </c>
      <c r="Q73" s="8">
        <v>0</v>
      </c>
      <c r="R73" s="4">
        <v>4.575869565217392</v>
      </c>
      <c r="S73" s="4">
        <v>0</v>
      </c>
      <c r="T73" s="10">
        <v>0</v>
      </c>
      <c r="U73" s="4">
        <v>5.3913043478260869</v>
      </c>
      <c r="V73" s="4">
        <v>0</v>
      </c>
      <c r="W73" s="10">
        <v>0</v>
      </c>
      <c r="X73" s="4">
        <v>14.988695652173911</v>
      </c>
      <c r="Y73" s="4">
        <v>6.2876086956521746</v>
      </c>
      <c r="Z73" s="10">
        <v>0.41949005047282018</v>
      </c>
      <c r="AA73" s="4">
        <v>5.0434782608695654</v>
      </c>
      <c r="AB73" s="4">
        <v>0</v>
      </c>
      <c r="AC73" s="10">
        <v>0</v>
      </c>
      <c r="AD73" s="4">
        <v>49.676304347826068</v>
      </c>
      <c r="AE73" s="4">
        <v>16.043478260869566</v>
      </c>
      <c r="AF73" s="10">
        <v>0.32296038265116356</v>
      </c>
      <c r="AG73" s="4">
        <v>10.009782608695655</v>
      </c>
      <c r="AH73" s="4">
        <v>8.6956521739130432E-2</v>
      </c>
      <c r="AI73" s="10">
        <v>8.6871538712129416E-3</v>
      </c>
      <c r="AJ73" s="4">
        <v>6.0434782608695649E-2</v>
      </c>
      <c r="AK73" s="4">
        <v>0</v>
      </c>
      <c r="AL73" s="10" t="s">
        <v>406</v>
      </c>
      <c r="AM73" s="1">
        <v>505531</v>
      </c>
      <c r="AN73" s="1">
        <v>10</v>
      </c>
      <c r="AX73"/>
      <c r="AY73"/>
    </row>
    <row r="74" spans="1:51" x14ac:dyDescent="0.25">
      <c r="A74" t="s">
        <v>239</v>
      </c>
      <c r="B74" t="s">
        <v>29</v>
      </c>
      <c r="C74" t="s">
        <v>303</v>
      </c>
      <c r="D74" t="s">
        <v>260</v>
      </c>
      <c r="E74" s="4">
        <v>27.489130434782609</v>
      </c>
      <c r="F74" s="4">
        <v>102.47728260869567</v>
      </c>
      <c r="G74" s="4">
        <v>2.9093478260869561</v>
      </c>
      <c r="H74" s="10">
        <v>2.8390173431863466E-2</v>
      </c>
      <c r="I74" s="4">
        <v>85.686521739130455</v>
      </c>
      <c r="J74" s="4">
        <v>2.9093478260869561</v>
      </c>
      <c r="K74" s="10">
        <v>3.3953389249996184E-2</v>
      </c>
      <c r="L74" s="4">
        <v>24.380434782608695</v>
      </c>
      <c r="M74" s="4">
        <v>0</v>
      </c>
      <c r="N74" s="10">
        <v>0</v>
      </c>
      <c r="O74" s="4">
        <v>19.119565217391305</v>
      </c>
      <c r="P74" s="4">
        <v>0</v>
      </c>
      <c r="Q74" s="8">
        <v>0</v>
      </c>
      <c r="R74" s="4">
        <v>0.65217391304347827</v>
      </c>
      <c r="S74" s="4">
        <v>0</v>
      </c>
      <c r="T74" s="10">
        <v>0</v>
      </c>
      <c r="U74" s="4">
        <v>4.6086956521739131</v>
      </c>
      <c r="V74" s="4">
        <v>0</v>
      </c>
      <c r="W74" s="10">
        <v>0</v>
      </c>
      <c r="X74" s="4">
        <v>13.853260869565217</v>
      </c>
      <c r="Y74" s="4">
        <v>0</v>
      </c>
      <c r="Z74" s="10">
        <v>0</v>
      </c>
      <c r="AA74" s="4">
        <v>11.529891304347826</v>
      </c>
      <c r="AB74" s="4">
        <v>0</v>
      </c>
      <c r="AC74" s="10">
        <v>0</v>
      </c>
      <c r="AD74" s="4">
        <v>37.694673913043488</v>
      </c>
      <c r="AE74" s="4">
        <v>2.9093478260869561</v>
      </c>
      <c r="AF74" s="10">
        <v>7.7181933787208973E-2</v>
      </c>
      <c r="AG74" s="4">
        <v>15.019021739130435</v>
      </c>
      <c r="AH74" s="4">
        <v>0</v>
      </c>
      <c r="AI74" s="10">
        <v>0</v>
      </c>
      <c r="AJ74" s="4">
        <v>0</v>
      </c>
      <c r="AK74" s="4">
        <v>0</v>
      </c>
      <c r="AL74" s="10" t="s">
        <v>406</v>
      </c>
      <c r="AM74" s="1">
        <v>505140</v>
      </c>
      <c r="AN74" s="1">
        <v>10</v>
      </c>
      <c r="AX74"/>
      <c r="AY74"/>
    </row>
    <row r="75" spans="1:51" x14ac:dyDescent="0.25">
      <c r="A75" t="s">
        <v>239</v>
      </c>
      <c r="B75" t="s">
        <v>59</v>
      </c>
      <c r="C75" t="s">
        <v>314</v>
      </c>
      <c r="D75" t="s">
        <v>247</v>
      </c>
      <c r="E75" s="4">
        <v>35.467391304347828</v>
      </c>
      <c r="F75" s="4">
        <v>174.79652173913044</v>
      </c>
      <c r="G75" s="4">
        <v>0.16304347826086957</v>
      </c>
      <c r="H75" s="10">
        <v>9.3276157121821145E-4</v>
      </c>
      <c r="I75" s="4">
        <v>164.0617391304348</v>
      </c>
      <c r="J75" s="4">
        <v>0.16304347826086957</v>
      </c>
      <c r="K75" s="10">
        <v>9.9379342877283731E-4</v>
      </c>
      <c r="L75" s="4">
        <v>34.841413043478262</v>
      </c>
      <c r="M75" s="4">
        <v>0</v>
      </c>
      <c r="N75" s="10">
        <v>0</v>
      </c>
      <c r="O75" s="4">
        <v>24.106630434782613</v>
      </c>
      <c r="P75" s="4">
        <v>0</v>
      </c>
      <c r="Q75" s="8">
        <v>0</v>
      </c>
      <c r="R75" s="4">
        <v>5.2565217391304353</v>
      </c>
      <c r="S75" s="4">
        <v>0</v>
      </c>
      <c r="T75" s="10">
        <v>0</v>
      </c>
      <c r="U75" s="4">
        <v>5.4782608695652177</v>
      </c>
      <c r="V75" s="4">
        <v>0</v>
      </c>
      <c r="W75" s="10">
        <v>0</v>
      </c>
      <c r="X75" s="4">
        <v>54.934565217391302</v>
      </c>
      <c r="Y75" s="4">
        <v>0.16304347826086957</v>
      </c>
      <c r="Z75" s="10">
        <v>2.9679579262284379E-3</v>
      </c>
      <c r="AA75" s="4">
        <v>0</v>
      </c>
      <c r="AB75" s="4">
        <v>0</v>
      </c>
      <c r="AC75" s="10" t="s">
        <v>406</v>
      </c>
      <c r="AD75" s="4">
        <v>76.711630434782606</v>
      </c>
      <c r="AE75" s="4">
        <v>0</v>
      </c>
      <c r="AF75" s="10">
        <v>0</v>
      </c>
      <c r="AG75" s="4">
        <v>8.3089130434782597</v>
      </c>
      <c r="AH75" s="4">
        <v>0</v>
      </c>
      <c r="AI75" s="10">
        <v>0</v>
      </c>
      <c r="AJ75" s="4">
        <v>0</v>
      </c>
      <c r="AK75" s="4">
        <v>0</v>
      </c>
      <c r="AL75" s="10" t="s">
        <v>406</v>
      </c>
      <c r="AM75" s="1">
        <v>505260</v>
      </c>
      <c r="AN75" s="1">
        <v>10</v>
      </c>
      <c r="AX75"/>
      <c r="AY75"/>
    </row>
    <row r="76" spans="1:51" x14ac:dyDescent="0.25">
      <c r="A76" t="s">
        <v>239</v>
      </c>
      <c r="B76" t="s">
        <v>5</v>
      </c>
      <c r="C76" t="s">
        <v>294</v>
      </c>
      <c r="D76" t="s">
        <v>254</v>
      </c>
      <c r="E76" s="4">
        <v>78.271739130434781</v>
      </c>
      <c r="F76" s="4">
        <v>351.94413043478266</v>
      </c>
      <c r="G76" s="4">
        <v>19.276630434782611</v>
      </c>
      <c r="H76" s="10">
        <v>5.4771848051475558E-2</v>
      </c>
      <c r="I76" s="4">
        <v>322.43989130434784</v>
      </c>
      <c r="J76" s="4">
        <v>19.276630434782611</v>
      </c>
      <c r="K76" s="10">
        <v>5.9783640159423043E-2</v>
      </c>
      <c r="L76" s="4">
        <v>50.760326086956532</v>
      </c>
      <c r="M76" s="4">
        <v>0.22826086956521738</v>
      </c>
      <c r="N76" s="10">
        <v>4.4968361545626818E-3</v>
      </c>
      <c r="O76" s="4">
        <v>37.490108695652182</v>
      </c>
      <c r="P76" s="4">
        <v>0.22826086956521738</v>
      </c>
      <c r="Q76" s="8">
        <v>6.0885624903960159E-3</v>
      </c>
      <c r="R76" s="4">
        <v>7.5963043478260897</v>
      </c>
      <c r="S76" s="4">
        <v>0</v>
      </c>
      <c r="T76" s="10">
        <v>0</v>
      </c>
      <c r="U76" s="4">
        <v>5.6739130434782608</v>
      </c>
      <c r="V76" s="4">
        <v>0</v>
      </c>
      <c r="W76" s="10">
        <v>0</v>
      </c>
      <c r="X76" s="4">
        <v>61.872717391304334</v>
      </c>
      <c r="Y76" s="4">
        <v>4.9994565217391305</v>
      </c>
      <c r="Z76" s="10">
        <v>8.0802278169242972E-2</v>
      </c>
      <c r="AA76" s="4">
        <v>16.234021739130434</v>
      </c>
      <c r="AB76" s="4">
        <v>0</v>
      </c>
      <c r="AC76" s="10">
        <v>0</v>
      </c>
      <c r="AD76" s="4">
        <v>223.07706521739135</v>
      </c>
      <c r="AE76" s="4">
        <v>14.048913043478262</v>
      </c>
      <c r="AF76" s="10">
        <v>6.2977845928658877E-2</v>
      </c>
      <c r="AG76" s="4">
        <v>0</v>
      </c>
      <c r="AH76" s="4">
        <v>0</v>
      </c>
      <c r="AI76" s="10" t="s">
        <v>406</v>
      </c>
      <c r="AJ76" s="4">
        <v>0</v>
      </c>
      <c r="AK76" s="4">
        <v>0</v>
      </c>
      <c r="AL76" s="10" t="s">
        <v>406</v>
      </c>
      <c r="AM76" s="1">
        <v>505004</v>
      </c>
      <c r="AN76" s="1">
        <v>10</v>
      </c>
      <c r="AX76"/>
      <c r="AY76"/>
    </row>
    <row r="77" spans="1:51" x14ac:dyDescent="0.25">
      <c r="A77" t="s">
        <v>239</v>
      </c>
      <c r="B77" t="s">
        <v>151</v>
      </c>
      <c r="C77" t="s">
        <v>345</v>
      </c>
      <c r="D77" t="s">
        <v>266</v>
      </c>
      <c r="E77" s="4">
        <v>123.82608695652173</v>
      </c>
      <c r="F77" s="4">
        <v>517.53260869565213</v>
      </c>
      <c r="G77" s="4">
        <v>3.8043478260869568E-2</v>
      </c>
      <c r="H77" s="10">
        <v>7.3509335685632086E-5</v>
      </c>
      <c r="I77" s="4">
        <v>490.05163043478262</v>
      </c>
      <c r="J77" s="4">
        <v>3.8043478260869568E-2</v>
      </c>
      <c r="K77" s="10">
        <v>7.7631571651168082E-5</v>
      </c>
      <c r="L77" s="4">
        <v>113.44836956521739</v>
      </c>
      <c r="M77" s="4">
        <v>3.8043478260869568E-2</v>
      </c>
      <c r="N77" s="10">
        <v>3.3533737335025989E-4</v>
      </c>
      <c r="O77" s="4">
        <v>97.184782608695656</v>
      </c>
      <c r="P77" s="4">
        <v>3.8043478260869568E-2</v>
      </c>
      <c r="Q77" s="8">
        <v>3.9145509450844428E-4</v>
      </c>
      <c r="R77" s="4">
        <v>11.220108695652174</v>
      </c>
      <c r="S77" s="4">
        <v>0</v>
      </c>
      <c r="T77" s="10">
        <v>0</v>
      </c>
      <c r="U77" s="4">
        <v>5.0434782608695654</v>
      </c>
      <c r="V77" s="4">
        <v>0</v>
      </c>
      <c r="W77" s="10">
        <v>0</v>
      </c>
      <c r="X77" s="4">
        <v>77.584239130434781</v>
      </c>
      <c r="Y77" s="4">
        <v>0</v>
      </c>
      <c r="Z77" s="10">
        <v>0</v>
      </c>
      <c r="AA77" s="4">
        <v>11.217391304347826</v>
      </c>
      <c r="AB77" s="4">
        <v>0</v>
      </c>
      <c r="AC77" s="10">
        <v>0</v>
      </c>
      <c r="AD77" s="4">
        <v>295.21195652173913</v>
      </c>
      <c r="AE77" s="4">
        <v>0</v>
      </c>
      <c r="AF77" s="10">
        <v>0</v>
      </c>
      <c r="AG77" s="4">
        <v>20.070652173913043</v>
      </c>
      <c r="AH77" s="4">
        <v>0</v>
      </c>
      <c r="AI77" s="10">
        <v>0</v>
      </c>
      <c r="AJ77" s="4">
        <v>0</v>
      </c>
      <c r="AK77" s="4">
        <v>0</v>
      </c>
      <c r="AL77" s="10" t="s">
        <v>406</v>
      </c>
      <c r="AM77" s="1">
        <v>505465</v>
      </c>
      <c r="AN77" s="1">
        <v>10</v>
      </c>
      <c r="AX77"/>
      <c r="AY77"/>
    </row>
    <row r="78" spans="1:51" x14ac:dyDescent="0.25">
      <c r="A78" t="s">
        <v>239</v>
      </c>
      <c r="B78" t="s">
        <v>149</v>
      </c>
      <c r="C78" t="s">
        <v>279</v>
      </c>
      <c r="D78" t="s">
        <v>254</v>
      </c>
      <c r="E78" s="4">
        <v>62.891304347826086</v>
      </c>
      <c r="F78" s="4">
        <v>322.04978260869564</v>
      </c>
      <c r="G78" s="4">
        <v>31.337826086956522</v>
      </c>
      <c r="H78" s="10">
        <v>9.7307397114542782E-2</v>
      </c>
      <c r="I78" s="4">
        <v>320.65847826086951</v>
      </c>
      <c r="J78" s="4">
        <v>31.337826086956522</v>
      </c>
      <c r="K78" s="10">
        <v>9.7729603960328926E-2</v>
      </c>
      <c r="L78" s="4">
        <v>86.550543478260877</v>
      </c>
      <c r="M78" s="4">
        <v>3.3432608695652171</v>
      </c>
      <c r="N78" s="10">
        <v>3.8627843745486737E-2</v>
      </c>
      <c r="O78" s="4">
        <v>85.159239130434784</v>
      </c>
      <c r="P78" s="4">
        <v>3.3432608695652171</v>
      </c>
      <c r="Q78" s="8">
        <v>3.9258933072951564E-2</v>
      </c>
      <c r="R78" s="4">
        <v>0</v>
      </c>
      <c r="S78" s="4">
        <v>0</v>
      </c>
      <c r="T78" s="10" t="s">
        <v>406</v>
      </c>
      <c r="U78" s="4">
        <v>1.3913043478260869</v>
      </c>
      <c r="V78" s="4">
        <v>0</v>
      </c>
      <c r="W78" s="10">
        <v>0</v>
      </c>
      <c r="X78" s="4">
        <v>36.154239130434789</v>
      </c>
      <c r="Y78" s="4">
        <v>7.4157608695652177</v>
      </c>
      <c r="Z78" s="10">
        <v>0.20511456050315824</v>
      </c>
      <c r="AA78" s="4">
        <v>0</v>
      </c>
      <c r="AB78" s="4">
        <v>0</v>
      </c>
      <c r="AC78" s="10" t="s">
        <v>406</v>
      </c>
      <c r="AD78" s="4">
        <v>199.34499999999994</v>
      </c>
      <c r="AE78" s="4">
        <v>20.578804347826086</v>
      </c>
      <c r="AF78" s="10">
        <v>0.10323210688919257</v>
      </c>
      <c r="AG78" s="4">
        <v>0</v>
      </c>
      <c r="AH78" s="4">
        <v>0</v>
      </c>
      <c r="AI78" s="10" t="s">
        <v>406</v>
      </c>
      <c r="AJ78" s="4">
        <v>0</v>
      </c>
      <c r="AK78" s="4">
        <v>0</v>
      </c>
      <c r="AL78" s="10" t="s">
        <v>406</v>
      </c>
      <c r="AM78" s="1">
        <v>505455</v>
      </c>
      <c r="AN78" s="1">
        <v>10</v>
      </c>
      <c r="AX78"/>
      <c r="AY78"/>
    </row>
    <row r="79" spans="1:51" x14ac:dyDescent="0.25">
      <c r="A79" t="s">
        <v>239</v>
      </c>
      <c r="B79" t="s">
        <v>147</v>
      </c>
      <c r="C79" t="s">
        <v>295</v>
      </c>
      <c r="D79" t="s">
        <v>254</v>
      </c>
      <c r="E79" s="4">
        <v>74.902173913043484</v>
      </c>
      <c r="F79" s="4">
        <v>294.0575</v>
      </c>
      <c r="G79" s="4">
        <v>0</v>
      </c>
      <c r="H79" s="10">
        <v>0</v>
      </c>
      <c r="I79" s="4">
        <v>272.08423913043475</v>
      </c>
      <c r="J79" s="4">
        <v>0</v>
      </c>
      <c r="K79" s="10">
        <v>0</v>
      </c>
      <c r="L79" s="4">
        <v>81.65739130434784</v>
      </c>
      <c r="M79" s="4">
        <v>0</v>
      </c>
      <c r="N79" s="10">
        <v>0</v>
      </c>
      <c r="O79" s="4">
        <v>59.684130434782617</v>
      </c>
      <c r="P79" s="4">
        <v>0</v>
      </c>
      <c r="Q79" s="8">
        <v>0</v>
      </c>
      <c r="R79" s="4">
        <v>17.010108695652175</v>
      </c>
      <c r="S79" s="4">
        <v>0</v>
      </c>
      <c r="T79" s="10">
        <v>0</v>
      </c>
      <c r="U79" s="4">
        <v>4.963152173913044</v>
      </c>
      <c r="V79" s="4">
        <v>0</v>
      </c>
      <c r="W79" s="10">
        <v>0</v>
      </c>
      <c r="X79" s="4">
        <v>47.362717391304336</v>
      </c>
      <c r="Y79" s="4">
        <v>0</v>
      </c>
      <c r="Z79" s="10">
        <v>0</v>
      </c>
      <c r="AA79" s="4">
        <v>0</v>
      </c>
      <c r="AB79" s="4">
        <v>0</v>
      </c>
      <c r="AC79" s="10" t="s">
        <v>406</v>
      </c>
      <c r="AD79" s="4">
        <v>165.03739130434784</v>
      </c>
      <c r="AE79" s="4">
        <v>0</v>
      </c>
      <c r="AF79" s="10">
        <v>0</v>
      </c>
      <c r="AG79" s="4">
        <v>0</v>
      </c>
      <c r="AH79" s="4">
        <v>0</v>
      </c>
      <c r="AI79" s="10" t="s">
        <v>406</v>
      </c>
      <c r="AJ79" s="4">
        <v>0</v>
      </c>
      <c r="AK79" s="4">
        <v>0</v>
      </c>
      <c r="AL79" s="10" t="s">
        <v>406</v>
      </c>
      <c r="AM79" s="1">
        <v>505453</v>
      </c>
      <c r="AN79" s="1">
        <v>10</v>
      </c>
      <c r="AX79"/>
      <c r="AY79"/>
    </row>
    <row r="80" spans="1:51" x14ac:dyDescent="0.25">
      <c r="A80" t="s">
        <v>239</v>
      </c>
      <c r="B80" t="s">
        <v>60</v>
      </c>
      <c r="C80" t="s">
        <v>324</v>
      </c>
      <c r="D80" t="s">
        <v>248</v>
      </c>
      <c r="E80" s="4">
        <v>64.315217391304344</v>
      </c>
      <c r="F80" s="4">
        <v>232.02760869565216</v>
      </c>
      <c r="G80" s="4">
        <v>0.37043478260869561</v>
      </c>
      <c r="H80" s="10">
        <v>1.5965116595007902E-3</v>
      </c>
      <c r="I80" s="4">
        <v>216.31902173913042</v>
      </c>
      <c r="J80" s="4">
        <v>0.37043478260869561</v>
      </c>
      <c r="K80" s="10">
        <v>1.7124466430669275E-3</v>
      </c>
      <c r="L80" s="4">
        <v>35.809673913043476</v>
      </c>
      <c r="M80" s="4">
        <v>0</v>
      </c>
      <c r="N80" s="10">
        <v>0</v>
      </c>
      <c r="O80" s="4">
        <v>24.764130434782604</v>
      </c>
      <c r="P80" s="4">
        <v>0</v>
      </c>
      <c r="Q80" s="8">
        <v>0</v>
      </c>
      <c r="R80" s="4">
        <v>6.5781521739130442</v>
      </c>
      <c r="S80" s="4">
        <v>0</v>
      </c>
      <c r="T80" s="10">
        <v>0</v>
      </c>
      <c r="U80" s="4">
        <v>4.4673913043478262</v>
      </c>
      <c r="V80" s="4">
        <v>0</v>
      </c>
      <c r="W80" s="10">
        <v>0</v>
      </c>
      <c r="X80" s="4">
        <v>23.118478260869566</v>
      </c>
      <c r="Y80" s="4">
        <v>0.37043478260869561</v>
      </c>
      <c r="Z80" s="10">
        <v>1.6023320325356149E-2</v>
      </c>
      <c r="AA80" s="4">
        <v>4.6630434782608692</v>
      </c>
      <c r="AB80" s="4">
        <v>0</v>
      </c>
      <c r="AC80" s="10">
        <v>0</v>
      </c>
      <c r="AD80" s="4">
        <v>100.08141304347829</v>
      </c>
      <c r="AE80" s="4">
        <v>0</v>
      </c>
      <c r="AF80" s="10">
        <v>0</v>
      </c>
      <c r="AG80" s="4">
        <v>59.417608695652142</v>
      </c>
      <c r="AH80" s="4">
        <v>0</v>
      </c>
      <c r="AI80" s="10">
        <v>0</v>
      </c>
      <c r="AJ80" s="4">
        <v>8.9373913043478233</v>
      </c>
      <c r="AK80" s="4">
        <v>0</v>
      </c>
      <c r="AL80" s="10" t="s">
        <v>406</v>
      </c>
      <c r="AM80" s="1">
        <v>505261</v>
      </c>
      <c r="AN80" s="1">
        <v>10</v>
      </c>
      <c r="AX80"/>
      <c r="AY80"/>
    </row>
    <row r="81" spans="1:51" x14ac:dyDescent="0.25">
      <c r="A81" t="s">
        <v>239</v>
      </c>
      <c r="B81" t="s">
        <v>19</v>
      </c>
      <c r="C81" t="s">
        <v>296</v>
      </c>
      <c r="D81" t="s">
        <v>255</v>
      </c>
      <c r="E81" s="4">
        <v>62.293478260869563</v>
      </c>
      <c r="F81" s="4">
        <v>307.7157608695652</v>
      </c>
      <c r="G81" s="4">
        <v>0.2608695652173913</v>
      </c>
      <c r="H81" s="10">
        <v>8.4776146818156929E-4</v>
      </c>
      <c r="I81" s="4">
        <v>260.44130434782608</v>
      </c>
      <c r="J81" s="4">
        <v>8.6956521739130432E-2</v>
      </c>
      <c r="K81" s="10">
        <v>3.3388145538926407E-4</v>
      </c>
      <c r="L81" s="4">
        <v>49.157608695652172</v>
      </c>
      <c r="M81" s="4">
        <v>0</v>
      </c>
      <c r="N81" s="10">
        <v>0</v>
      </c>
      <c r="O81" s="4">
        <v>23.573369565217391</v>
      </c>
      <c r="P81" s="4">
        <v>0</v>
      </c>
      <c r="Q81" s="8">
        <v>0</v>
      </c>
      <c r="R81" s="4">
        <v>20.105978260869566</v>
      </c>
      <c r="S81" s="4">
        <v>0</v>
      </c>
      <c r="T81" s="10">
        <v>0</v>
      </c>
      <c r="U81" s="4">
        <v>5.4782608695652177</v>
      </c>
      <c r="V81" s="4">
        <v>0</v>
      </c>
      <c r="W81" s="10">
        <v>0</v>
      </c>
      <c r="X81" s="4">
        <v>44.521739130434781</v>
      </c>
      <c r="Y81" s="4">
        <v>0</v>
      </c>
      <c r="Z81" s="10">
        <v>0</v>
      </c>
      <c r="AA81" s="4">
        <v>21.690217391304348</v>
      </c>
      <c r="AB81" s="4">
        <v>0.17391304347826086</v>
      </c>
      <c r="AC81" s="10">
        <v>8.0180405913304938E-3</v>
      </c>
      <c r="AD81" s="4">
        <v>174.53097826086955</v>
      </c>
      <c r="AE81" s="4">
        <v>8.6956521739130432E-2</v>
      </c>
      <c r="AF81" s="10">
        <v>4.9822972749947851E-4</v>
      </c>
      <c r="AG81" s="4">
        <v>0</v>
      </c>
      <c r="AH81" s="4">
        <v>0</v>
      </c>
      <c r="AI81" s="10" t="s">
        <v>406</v>
      </c>
      <c r="AJ81" s="4">
        <v>17.815217391304348</v>
      </c>
      <c r="AK81" s="4">
        <v>0</v>
      </c>
      <c r="AL81" s="10" t="s">
        <v>406</v>
      </c>
      <c r="AM81" s="1">
        <v>505086</v>
      </c>
      <c r="AN81" s="1">
        <v>10</v>
      </c>
      <c r="AX81"/>
      <c r="AY81"/>
    </row>
    <row r="82" spans="1:51" x14ac:dyDescent="0.25">
      <c r="A82" t="s">
        <v>239</v>
      </c>
      <c r="B82" t="s">
        <v>185</v>
      </c>
      <c r="C82" t="s">
        <v>273</v>
      </c>
      <c r="D82" t="s">
        <v>254</v>
      </c>
      <c r="E82" s="4">
        <v>34.739130434782609</v>
      </c>
      <c r="F82" s="4">
        <v>88.757934782608686</v>
      </c>
      <c r="G82" s="4">
        <v>10.951086956521738</v>
      </c>
      <c r="H82" s="10">
        <v>0.12338149804120391</v>
      </c>
      <c r="I82" s="4">
        <v>73.540543478260858</v>
      </c>
      <c r="J82" s="4">
        <v>10.951086956521738</v>
      </c>
      <c r="K82" s="10">
        <v>0.14891223859066208</v>
      </c>
      <c r="L82" s="4">
        <v>34.884130434782612</v>
      </c>
      <c r="M82" s="4">
        <v>5.6521739130434785</v>
      </c>
      <c r="N82" s="10">
        <v>0.16202708345017977</v>
      </c>
      <c r="O82" s="4">
        <v>24.710217391304351</v>
      </c>
      <c r="P82" s="4">
        <v>5.6521739130434785</v>
      </c>
      <c r="Q82" s="8">
        <v>0.22873833214565351</v>
      </c>
      <c r="R82" s="4">
        <v>4.6956521739130439</v>
      </c>
      <c r="S82" s="4">
        <v>0</v>
      </c>
      <c r="T82" s="10">
        <v>0</v>
      </c>
      <c r="U82" s="4">
        <v>5.4782608695652177</v>
      </c>
      <c r="V82" s="4">
        <v>0</v>
      </c>
      <c r="W82" s="10">
        <v>0</v>
      </c>
      <c r="X82" s="4">
        <v>5.3691304347826083</v>
      </c>
      <c r="Y82" s="4">
        <v>0</v>
      </c>
      <c r="Z82" s="10">
        <v>0</v>
      </c>
      <c r="AA82" s="4">
        <v>5.0434782608695654</v>
      </c>
      <c r="AB82" s="4">
        <v>0</v>
      </c>
      <c r="AC82" s="10">
        <v>0</v>
      </c>
      <c r="AD82" s="4">
        <v>43.461195652173899</v>
      </c>
      <c r="AE82" s="4">
        <v>5.2989130434782608</v>
      </c>
      <c r="AF82" s="10">
        <v>0.12192285472047783</v>
      </c>
      <c r="AG82" s="4">
        <v>0</v>
      </c>
      <c r="AH82" s="4">
        <v>0</v>
      </c>
      <c r="AI82" s="10" t="s">
        <v>406</v>
      </c>
      <c r="AJ82" s="4">
        <v>0</v>
      </c>
      <c r="AK82" s="4">
        <v>0</v>
      </c>
      <c r="AL82" s="10" t="s">
        <v>406</v>
      </c>
      <c r="AM82" s="1">
        <v>505528</v>
      </c>
      <c r="AN82" s="1">
        <v>10</v>
      </c>
      <c r="AX82"/>
      <c r="AY82"/>
    </row>
    <row r="83" spans="1:51" x14ac:dyDescent="0.25">
      <c r="A83" t="s">
        <v>239</v>
      </c>
      <c r="B83" t="s">
        <v>36</v>
      </c>
      <c r="C83" t="s">
        <v>312</v>
      </c>
      <c r="D83" t="s">
        <v>254</v>
      </c>
      <c r="E83" s="4">
        <v>86.239130434782609</v>
      </c>
      <c r="F83" s="4">
        <v>334.18967391304346</v>
      </c>
      <c r="G83" s="4">
        <v>31.830326086956518</v>
      </c>
      <c r="H83" s="10">
        <v>9.5246288475205262E-2</v>
      </c>
      <c r="I83" s="4">
        <v>318.1698913043478</v>
      </c>
      <c r="J83" s="4">
        <v>30.118369565217389</v>
      </c>
      <c r="K83" s="10">
        <v>9.4661281247405762E-2</v>
      </c>
      <c r="L83" s="4">
        <v>48.423043478260887</v>
      </c>
      <c r="M83" s="4">
        <v>1.9809782608695652</v>
      </c>
      <c r="N83" s="10">
        <v>4.0909825541199381E-2</v>
      </c>
      <c r="O83" s="4">
        <v>35.301739130434797</v>
      </c>
      <c r="P83" s="4">
        <v>0.26902173913043476</v>
      </c>
      <c r="Q83" s="8">
        <v>7.6206369928812434E-3</v>
      </c>
      <c r="R83" s="4">
        <v>7.6702173913043472</v>
      </c>
      <c r="S83" s="4">
        <v>0</v>
      </c>
      <c r="T83" s="10">
        <v>0</v>
      </c>
      <c r="U83" s="4">
        <v>5.4510869565217392</v>
      </c>
      <c r="V83" s="4">
        <v>1.7119565217391304</v>
      </c>
      <c r="W83" s="10">
        <v>0.31405782652043868</v>
      </c>
      <c r="X83" s="4">
        <v>64.527500000000003</v>
      </c>
      <c r="Y83" s="4">
        <v>11.35695652173913</v>
      </c>
      <c r="Z83" s="10">
        <v>0.17600180576868979</v>
      </c>
      <c r="AA83" s="4">
        <v>2.8984782608695649</v>
      </c>
      <c r="AB83" s="4">
        <v>0</v>
      </c>
      <c r="AC83" s="10">
        <v>0</v>
      </c>
      <c r="AD83" s="4">
        <v>183.02576086956518</v>
      </c>
      <c r="AE83" s="4">
        <v>18.410869565217389</v>
      </c>
      <c r="AF83" s="10">
        <v>0.10059168434949464</v>
      </c>
      <c r="AG83" s="4">
        <v>35.233369565217394</v>
      </c>
      <c r="AH83" s="4">
        <v>0</v>
      </c>
      <c r="AI83" s="10">
        <v>0</v>
      </c>
      <c r="AJ83" s="4">
        <v>8.1521739130434784E-2</v>
      </c>
      <c r="AK83" s="4">
        <v>8.1521739130434784E-2</v>
      </c>
      <c r="AL83" s="10">
        <v>1</v>
      </c>
      <c r="AM83" s="1">
        <v>505188</v>
      </c>
      <c r="AN83" s="1">
        <v>10</v>
      </c>
      <c r="AX83"/>
      <c r="AY83"/>
    </row>
    <row r="84" spans="1:51" x14ac:dyDescent="0.25">
      <c r="A84" t="s">
        <v>239</v>
      </c>
      <c r="B84" t="s">
        <v>16</v>
      </c>
      <c r="C84" t="s">
        <v>301</v>
      </c>
      <c r="D84" t="s">
        <v>245</v>
      </c>
      <c r="E84" s="4">
        <v>64.413043478260875</v>
      </c>
      <c r="F84" s="4">
        <v>222.54695652173919</v>
      </c>
      <c r="G84" s="4">
        <v>8.9176086956521736</v>
      </c>
      <c r="H84" s="10">
        <v>4.0070683666173029E-2</v>
      </c>
      <c r="I84" s="4">
        <v>201.32217391304351</v>
      </c>
      <c r="J84" s="4">
        <v>8.9176086956521736</v>
      </c>
      <c r="K84" s="10">
        <v>4.4295213598795777E-2</v>
      </c>
      <c r="L84" s="4">
        <v>65.319130434782622</v>
      </c>
      <c r="M84" s="4">
        <v>2.9647826086956521</v>
      </c>
      <c r="N84" s="10">
        <v>4.5389192859139733E-2</v>
      </c>
      <c r="O84" s="4">
        <v>47.345652173913052</v>
      </c>
      <c r="P84" s="4">
        <v>2.9647826086956521</v>
      </c>
      <c r="Q84" s="8">
        <v>6.261995500252536E-2</v>
      </c>
      <c r="R84" s="4">
        <v>12.582173913043478</v>
      </c>
      <c r="S84" s="4">
        <v>0</v>
      </c>
      <c r="T84" s="10">
        <v>0</v>
      </c>
      <c r="U84" s="4">
        <v>5.3913043478260869</v>
      </c>
      <c r="V84" s="4">
        <v>0</v>
      </c>
      <c r="W84" s="10">
        <v>0</v>
      </c>
      <c r="X84" s="4">
        <v>29.3754347826087</v>
      </c>
      <c r="Y84" s="4">
        <v>2.4628260869565217</v>
      </c>
      <c r="Z84" s="10">
        <v>8.383964714675822E-2</v>
      </c>
      <c r="AA84" s="4">
        <v>3.2513043478260877</v>
      </c>
      <c r="AB84" s="4">
        <v>0</v>
      </c>
      <c r="AC84" s="10">
        <v>0</v>
      </c>
      <c r="AD84" s="4">
        <v>119.31271739130437</v>
      </c>
      <c r="AE84" s="4">
        <v>3.4900000000000011</v>
      </c>
      <c r="AF84" s="10">
        <v>2.9250863414283075E-2</v>
      </c>
      <c r="AG84" s="4">
        <v>5.2883695652173932</v>
      </c>
      <c r="AH84" s="4">
        <v>0</v>
      </c>
      <c r="AI84" s="10">
        <v>0</v>
      </c>
      <c r="AJ84" s="4">
        <v>0</v>
      </c>
      <c r="AK84" s="4">
        <v>0</v>
      </c>
      <c r="AL84" s="10" t="s">
        <v>406</v>
      </c>
      <c r="AM84" s="1">
        <v>505080</v>
      </c>
      <c r="AN84" s="1">
        <v>10</v>
      </c>
      <c r="AX84"/>
      <c r="AY84"/>
    </row>
    <row r="85" spans="1:51" x14ac:dyDescent="0.25">
      <c r="A85" t="s">
        <v>239</v>
      </c>
      <c r="B85" t="s">
        <v>95</v>
      </c>
      <c r="C85" t="s">
        <v>336</v>
      </c>
      <c r="D85" t="s">
        <v>254</v>
      </c>
      <c r="E85" s="4">
        <v>87.434782608695656</v>
      </c>
      <c r="F85" s="4">
        <v>302.38684782608692</v>
      </c>
      <c r="G85" s="4">
        <v>7.3708695652173919</v>
      </c>
      <c r="H85" s="10">
        <v>2.437562882846225E-2</v>
      </c>
      <c r="I85" s="4">
        <v>275.70826086956515</v>
      </c>
      <c r="J85" s="4">
        <v>7.3708695652173919</v>
      </c>
      <c r="K85" s="10">
        <v>2.6734308003576568E-2</v>
      </c>
      <c r="L85" s="4">
        <v>91.488804347826076</v>
      </c>
      <c r="M85" s="4">
        <v>3.51945652173913</v>
      </c>
      <c r="N85" s="10">
        <v>3.846871261273356E-2</v>
      </c>
      <c r="O85" s="4">
        <v>74.891304347826079</v>
      </c>
      <c r="P85" s="4">
        <v>3.51945652173913</v>
      </c>
      <c r="Q85" s="8">
        <v>4.6994194484760519E-2</v>
      </c>
      <c r="R85" s="4">
        <v>11.29315217391304</v>
      </c>
      <c r="S85" s="4">
        <v>0</v>
      </c>
      <c r="T85" s="10">
        <v>0</v>
      </c>
      <c r="U85" s="4">
        <v>5.3043478260869561</v>
      </c>
      <c r="V85" s="4">
        <v>0</v>
      </c>
      <c r="W85" s="10">
        <v>0</v>
      </c>
      <c r="X85" s="4">
        <v>41.990217391304341</v>
      </c>
      <c r="Y85" s="4">
        <v>1.8233695652173914</v>
      </c>
      <c r="Z85" s="10">
        <v>4.3423675286686864E-2</v>
      </c>
      <c r="AA85" s="4">
        <v>10.081086956521741</v>
      </c>
      <c r="AB85" s="4">
        <v>0</v>
      </c>
      <c r="AC85" s="10">
        <v>0</v>
      </c>
      <c r="AD85" s="4">
        <v>158.56315217391301</v>
      </c>
      <c r="AE85" s="4">
        <v>2.0280434782608698</v>
      </c>
      <c r="AF85" s="10">
        <v>1.2790130938091466E-2</v>
      </c>
      <c r="AG85" s="4">
        <v>0.26358695652173914</v>
      </c>
      <c r="AH85" s="4">
        <v>0</v>
      </c>
      <c r="AI85" s="10">
        <v>0</v>
      </c>
      <c r="AJ85" s="4">
        <v>0</v>
      </c>
      <c r="AK85" s="4">
        <v>0</v>
      </c>
      <c r="AL85" s="10" t="s">
        <v>406</v>
      </c>
      <c r="AM85" s="1">
        <v>505334</v>
      </c>
      <c r="AN85" s="1">
        <v>10</v>
      </c>
      <c r="AX85"/>
      <c r="AY85"/>
    </row>
    <row r="86" spans="1:51" x14ac:dyDescent="0.25">
      <c r="A86" t="s">
        <v>239</v>
      </c>
      <c r="B86" t="s">
        <v>67</v>
      </c>
      <c r="C86" t="s">
        <v>281</v>
      </c>
      <c r="D86" t="s">
        <v>264</v>
      </c>
      <c r="E86" s="4">
        <v>56.054347826086953</v>
      </c>
      <c r="F86" s="4">
        <v>196.69032608695647</v>
      </c>
      <c r="G86" s="4">
        <v>7.5919565217391298</v>
      </c>
      <c r="H86" s="10">
        <v>3.8598525269528193E-2</v>
      </c>
      <c r="I86" s="4">
        <v>179.78391304347821</v>
      </c>
      <c r="J86" s="4">
        <v>7.5919565217391298</v>
      </c>
      <c r="K86" s="10">
        <v>4.2228230508605753E-2</v>
      </c>
      <c r="L86" s="4">
        <v>45.262499999999996</v>
      </c>
      <c r="M86" s="4">
        <v>0</v>
      </c>
      <c r="N86" s="10">
        <v>0</v>
      </c>
      <c r="O86" s="4">
        <v>33.758260869565213</v>
      </c>
      <c r="P86" s="4">
        <v>0</v>
      </c>
      <c r="Q86" s="8">
        <v>0</v>
      </c>
      <c r="R86" s="4">
        <v>6.373804347826086</v>
      </c>
      <c r="S86" s="4">
        <v>0</v>
      </c>
      <c r="T86" s="10">
        <v>0</v>
      </c>
      <c r="U86" s="4">
        <v>5.1304347826086953</v>
      </c>
      <c r="V86" s="4">
        <v>0</v>
      </c>
      <c r="W86" s="10">
        <v>0</v>
      </c>
      <c r="X86" s="4">
        <v>36.003478260869564</v>
      </c>
      <c r="Y86" s="4">
        <v>1.3561956521739129</v>
      </c>
      <c r="Z86" s="10">
        <v>3.7668461984349338E-2</v>
      </c>
      <c r="AA86" s="4">
        <v>5.4021739130434767</v>
      </c>
      <c r="AB86" s="4">
        <v>0</v>
      </c>
      <c r="AC86" s="10">
        <v>0</v>
      </c>
      <c r="AD86" s="4">
        <v>94.424456521739103</v>
      </c>
      <c r="AE86" s="4">
        <v>6.2357608695652171</v>
      </c>
      <c r="AF86" s="10">
        <v>6.6039679753195871E-2</v>
      </c>
      <c r="AG86" s="4">
        <v>15.597717391304348</v>
      </c>
      <c r="AH86" s="4">
        <v>0</v>
      </c>
      <c r="AI86" s="10">
        <v>0</v>
      </c>
      <c r="AJ86" s="4">
        <v>0</v>
      </c>
      <c r="AK86" s="4">
        <v>0</v>
      </c>
      <c r="AL86" s="10" t="s">
        <v>406</v>
      </c>
      <c r="AM86" s="1">
        <v>505272</v>
      </c>
      <c r="AN86" s="1">
        <v>10</v>
      </c>
      <c r="AX86"/>
      <c r="AY86"/>
    </row>
    <row r="87" spans="1:51" x14ac:dyDescent="0.25">
      <c r="A87" t="s">
        <v>239</v>
      </c>
      <c r="B87" t="s">
        <v>41</v>
      </c>
      <c r="C87" t="s">
        <v>315</v>
      </c>
      <c r="D87" t="s">
        <v>261</v>
      </c>
      <c r="E87" s="4">
        <v>69.510869565217391</v>
      </c>
      <c r="F87" s="4">
        <v>246.51173913043479</v>
      </c>
      <c r="G87" s="4">
        <v>9.7330434782608695</v>
      </c>
      <c r="H87" s="10">
        <v>3.9483083088026498E-2</v>
      </c>
      <c r="I87" s="4">
        <v>231.1229347826087</v>
      </c>
      <c r="J87" s="4">
        <v>9.7330434782608695</v>
      </c>
      <c r="K87" s="10">
        <v>4.2111975981161918E-2</v>
      </c>
      <c r="L87" s="4">
        <v>39.650869565217391</v>
      </c>
      <c r="M87" s="4">
        <v>2.6593478260869565</v>
      </c>
      <c r="N87" s="10">
        <v>6.7069092185049944E-2</v>
      </c>
      <c r="O87" s="4">
        <v>24.349021739130436</v>
      </c>
      <c r="P87" s="4">
        <v>2.6593478260869565</v>
      </c>
      <c r="Q87" s="8">
        <v>0.10921785090910714</v>
      </c>
      <c r="R87" s="4">
        <v>9.8235869565217389</v>
      </c>
      <c r="S87" s="4">
        <v>0</v>
      </c>
      <c r="T87" s="10">
        <v>0</v>
      </c>
      <c r="U87" s="4">
        <v>5.4782608695652177</v>
      </c>
      <c r="V87" s="4">
        <v>0</v>
      </c>
      <c r="W87" s="10">
        <v>0</v>
      </c>
      <c r="X87" s="4">
        <v>61.388804347826081</v>
      </c>
      <c r="Y87" s="4">
        <v>5.7014130434782606</v>
      </c>
      <c r="Z87" s="10">
        <v>9.2873824536055832E-2</v>
      </c>
      <c r="AA87" s="4">
        <v>8.6956521739130432E-2</v>
      </c>
      <c r="AB87" s="4">
        <v>0</v>
      </c>
      <c r="AC87" s="10">
        <v>0</v>
      </c>
      <c r="AD87" s="4">
        <v>88.837065217391284</v>
      </c>
      <c r="AE87" s="4">
        <v>1.3722826086956521</v>
      </c>
      <c r="AF87" s="10">
        <v>1.5447185308717354E-2</v>
      </c>
      <c r="AG87" s="4">
        <v>56.548043478260887</v>
      </c>
      <c r="AH87" s="4">
        <v>0</v>
      </c>
      <c r="AI87" s="10">
        <v>0</v>
      </c>
      <c r="AJ87" s="4">
        <v>0</v>
      </c>
      <c r="AK87" s="4">
        <v>0</v>
      </c>
      <c r="AL87" s="10" t="s">
        <v>406</v>
      </c>
      <c r="AM87" s="1">
        <v>505210</v>
      </c>
      <c r="AN87" s="1">
        <v>10</v>
      </c>
      <c r="AX87"/>
      <c r="AY87"/>
    </row>
    <row r="88" spans="1:51" x14ac:dyDescent="0.25">
      <c r="A88" t="s">
        <v>239</v>
      </c>
      <c r="B88" t="s">
        <v>80</v>
      </c>
      <c r="C88" t="s">
        <v>330</v>
      </c>
      <c r="D88" t="s">
        <v>244</v>
      </c>
      <c r="E88" s="4">
        <v>47.380434782608695</v>
      </c>
      <c r="F88" s="4">
        <v>149.97967391304348</v>
      </c>
      <c r="G88" s="4">
        <v>53.060434782608709</v>
      </c>
      <c r="H88" s="10">
        <v>0.35378417220304498</v>
      </c>
      <c r="I88" s="4">
        <v>136.78902173913042</v>
      </c>
      <c r="J88" s="4">
        <v>53.060434782608709</v>
      </c>
      <c r="K88" s="10">
        <v>0.38789980444337097</v>
      </c>
      <c r="L88" s="4">
        <v>19.06586956521739</v>
      </c>
      <c r="M88" s="4">
        <v>0</v>
      </c>
      <c r="N88" s="10">
        <v>0</v>
      </c>
      <c r="O88" s="4">
        <v>13.869021739130433</v>
      </c>
      <c r="P88" s="4">
        <v>0</v>
      </c>
      <c r="Q88" s="8">
        <v>0</v>
      </c>
      <c r="R88" s="4">
        <v>1.6039130434782609</v>
      </c>
      <c r="S88" s="4">
        <v>0</v>
      </c>
      <c r="T88" s="10">
        <v>0</v>
      </c>
      <c r="U88" s="4">
        <v>3.5929347826086957</v>
      </c>
      <c r="V88" s="4">
        <v>0</v>
      </c>
      <c r="W88" s="10">
        <v>0</v>
      </c>
      <c r="X88" s="4">
        <v>33.453695652173927</v>
      </c>
      <c r="Y88" s="4">
        <v>18.918804347826093</v>
      </c>
      <c r="Z88" s="10">
        <v>0.56552210388141944</v>
      </c>
      <c r="AA88" s="4">
        <v>7.9938043478260878</v>
      </c>
      <c r="AB88" s="4">
        <v>0</v>
      </c>
      <c r="AC88" s="10">
        <v>0</v>
      </c>
      <c r="AD88" s="4">
        <v>77.953478260869545</v>
      </c>
      <c r="AE88" s="4">
        <v>34.141630434782613</v>
      </c>
      <c r="AF88" s="10">
        <v>0.43797443291149141</v>
      </c>
      <c r="AG88" s="4">
        <v>11.512826086956524</v>
      </c>
      <c r="AH88" s="4">
        <v>0</v>
      </c>
      <c r="AI88" s="10">
        <v>0</v>
      </c>
      <c r="AJ88" s="4">
        <v>0</v>
      </c>
      <c r="AK88" s="4">
        <v>0</v>
      </c>
      <c r="AL88" s="10" t="s">
        <v>406</v>
      </c>
      <c r="AM88" s="1">
        <v>505306</v>
      </c>
      <c r="AN88" s="1">
        <v>10</v>
      </c>
      <c r="AX88"/>
      <c r="AY88"/>
    </row>
    <row r="89" spans="1:51" x14ac:dyDescent="0.25">
      <c r="A89" t="s">
        <v>239</v>
      </c>
      <c r="B89" t="s">
        <v>89</v>
      </c>
      <c r="C89" t="s">
        <v>316</v>
      </c>
      <c r="D89" t="s">
        <v>253</v>
      </c>
      <c r="E89" s="4">
        <v>59.119565217391305</v>
      </c>
      <c r="F89" s="4">
        <v>244.12880434782602</v>
      </c>
      <c r="G89" s="4">
        <v>6.0530434782608689</v>
      </c>
      <c r="H89" s="10">
        <v>2.4794466570346646E-2</v>
      </c>
      <c r="I89" s="4">
        <v>228.0710869565217</v>
      </c>
      <c r="J89" s="4">
        <v>6.0530434782608689</v>
      </c>
      <c r="K89" s="10">
        <v>2.6540161486645564E-2</v>
      </c>
      <c r="L89" s="4">
        <v>39.875760869565212</v>
      </c>
      <c r="M89" s="4">
        <v>0.26445652173913042</v>
      </c>
      <c r="N89" s="10">
        <v>6.6320119283535548E-3</v>
      </c>
      <c r="O89" s="4">
        <v>29.874999999999996</v>
      </c>
      <c r="P89" s="4">
        <v>0.26445652173913042</v>
      </c>
      <c r="Q89" s="8">
        <v>8.8521011460796807E-3</v>
      </c>
      <c r="R89" s="4">
        <v>6.4355434782608709</v>
      </c>
      <c r="S89" s="4">
        <v>0</v>
      </c>
      <c r="T89" s="10">
        <v>0</v>
      </c>
      <c r="U89" s="4">
        <v>3.5652173913043477</v>
      </c>
      <c r="V89" s="4">
        <v>0</v>
      </c>
      <c r="W89" s="10">
        <v>0</v>
      </c>
      <c r="X89" s="4">
        <v>47.956413043478257</v>
      </c>
      <c r="Y89" s="4">
        <v>4.8546739130434782</v>
      </c>
      <c r="Z89" s="10">
        <v>0.10123096380544834</v>
      </c>
      <c r="AA89" s="4">
        <v>6.0569565217391315</v>
      </c>
      <c r="AB89" s="4">
        <v>0</v>
      </c>
      <c r="AC89" s="10">
        <v>0</v>
      </c>
      <c r="AD89" s="4">
        <v>120.96239130434778</v>
      </c>
      <c r="AE89" s="4">
        <v>0.93391304347826087</v>
      </c>
      <c r="AF89" s="10">
        <v>7.720689326722107E-3</v>
      </c>
      <c r="AG89" s="4">
        <v>29.277282608695646</v>
      </c>
      <c r="AH89" s="4">
        <v>0</v>
      </c>
      <c r="AI89" s="10">
        <v>0</v>
      </c>
      <c r="AJ89" s="4">
        <v>0</v>
      </c>
      <c r="AK89" s="4">
        <v>0</v>
      </c>
      <c r="AL89" s="10" t="s">
        <v>406</v>
      </c>
      <c r="AM89" s="1">
        <v>505324</v>
      </c>
      <c r="AN89" s="1">
        <v>10</v>
      </c>
      <c r="AX89"/>
      <c r="AY89"/>
    </row>
    <row r="90" spans="1:51" x14ac:dyDescent="0.25">
      <c r="A90" t="s">
        <v>239</v>
      </c>
      <c r="B90" t="s">
        <v>13</v>
      </c>
      <c r="C90" t="s">
        <v>278</v>
      </c>
      <c r="D90" t="s">
        <v>245</v>
      </c>
      <c r="E90" s="4">
        <v>53.967391304347828</v>
      </c>
      <c r="F90" s="4">
        <v>217.16923913043479</v>
      </c>
      <c r="G90" s="4">
        <v>31.54315217391304</v>
      </c>
      <c r="H90" s="10">
        <v>0.14524686967737541</v>
      </c>
      <c r="I90" s="4">
        <v>181.77260869565214</v>
      </c>
      <c r="J90" s="4">
        <v>31.54315217391304</v>
      </c>
      <c r="K90" s="10">
        <v>0.17353083283701329</v>
      </c>
      <c r="L90" s="4">
        <v>54.577826086956527</v>
      </c>
      <c r="M90" s="4">
        <v>2.4565217391304346</v>
      </c>
      <c r="N90" s="10">
        <v>4.5009519712576371E-2</v>
      </c>
      <c r="O90" s="4">
        <v>26.40260869565217</v>
      </c>
      <c r="P90" s="4">
        <v>2.4565217391304346</v>
      </c>
      <c r="Q90" s="8">
        <v>9.3040872114086237E-2</v>
      </c>
      <c r="R90" s="4">
        <v>23.06652173913044</v>
      </c>
      <c r="S90" s="4">
        <v>0</v>
      </c>
      <c r="T90" s="10">
        <v>0</v>
      </c>
      <c r="U90" s="4">
        <v>5.1086956521739131</v>
      </c>
      <c r="V90" s="4">
        <v>0</v>
      </c>
      <c r="W90" s="10">
        <v>0</v>
      </c>
      <c r="X90" s="4">
        <v>33.445869565217393</v>
      </c>
      <c r="Y90" s="4">
        <v>0</v>
      </c>
      <c r="Z90" s="10">
        <v>0</v>
      </c>
      <c r="AA90" s="4">
        <v>7.221413043478262</v>
      </c>
      <c r="AB90" s="4">
        <v>0</v>
      </c>
      <c r="AC90" s="10">
        <v>0</v>
      </c>
      <c r="AD90" s="4">
        <v>116.95554347826085</v>
      </c>
      <c r="AE90" s="4">
        <v>29.086630434782606</v>
      </c>
      <c r="AF90" s="10">
        <v>0.24869817684348663</v>
      </c>
      <c r="AG90" s="4">
        <v>0</v>
      </c>
      <c r="AH90" s="4">
        <v>0</v>
      </c>
      <c r="AI90" s="10" t="s">
        <v>406</v>
      </c>
      <c r="AJ90" s="4">
        <v>4.9685869565217402</v>
      </c>
      <c r="AK90" s="4">
        <v>0</v>
      </c>
      <c r="AL90" s="10" t="s">
        <v>406</v>
      </c>
      <c r="AM90" s="1">
        <v>505070</v>
      </c>
      <c r="AN90" s="1">
        <v>10</v>
      </c>
      <c r="AX90"/>
      <c r="AY90"/>
    </row>
    <row r="91" spans="1:51" x14ac:dyDescent="0.25">
      <c r="A91" t="s">
        <v>239</v>
      </c>
      <c r="B91" t="s">
        <v>85</v>
      </c>
      <c r="C91" t="s">
        <v>332</v>
      </c>
      <c r="D91" t="s">
        <v>264</v>
      </c>
      <c r="E91" s="4">
        <v>69.782608695652172</v>
      </c>
      <c r="F91" s="4">
        <v>258.46869565217395</v>
      </c>
      <c r="G91" s="4">
        <v>13.103478260869561</v>
      </c>
      <c r="H91" s="10">
        <v>5.069657750160643E-2</v>
      </c>
      <c r="I91" s="4">
        <v>238.88597826086959</v>
      </c>
      <c r="J91" s="4">
        <v>11.994782608695649</v>
      </c>
      <c r="K91" s="10">
        <v>5.0211329672924715E-2</v>
      </c>
      <c r="L91" s="4">
        <v>37.326304347826081</v>
      </c>
      <c r="M91" s="4">
        <v>1.1902173913043479</v>
      </c>
      <c r="N91" s="10">
        <v>3.1886826518191511E-2</v>
      </c>
      <c r="O91" s="4">
        <v>28.839999999999996</v>
      </c>
      <c r="P91" s="4">
        <v>8.1521739130434784E-2</v>
      </c>
      <c r="Q91" s="8">
        <v>2.826689983718266E-3</v>
      </c>
      <c r="R91" s="4">
        <v>2.3341304347826086</v>
      </c>
      <c r="S91" s="4">
        <v>0</v>
      </c>
      <c r="T91" s="10">
        <v>0</v>
      </c>
      <c r="U91" s="4">
        <v>6.1521739130434785</v>
      </c>
      <c r="V91" s="4">
        <v>1.1086956521739131</v>
      </c>
      <c r="W91" s="10">
        <v>0.18021201413427562</v>
      </c>
      <c r="X91" s="4">
        <v>58.263152173913035</v>
      </c>
      <c r="Y91" s="4">
        <v>6.252717391304345</v>
      </c>
      <c r="Z91" s="10">
        <v>0.10731855654909039</v>
      </c>
      <c r="AA91" s="4">
        <v>11.096413043478259</v>
      </c>
      <c r="AB91" s="4">
        <v>0</v>
      </c>
      <c r="AC91" s="10">
        <v>0</v>
      </c>
      <c r="AD91" s="4">
        <v>122.61347826086961</v>
      </c>
      <c r="AE91" s="4">
        <v>5.6605434782608697</v>
      </c>
      <c r="AF91" s="10">
        <v>4.6165752399729074E-2</v>
      </c>
      <c r="AG91" s="4">
        <v>29.169347826086952</v>
      </c>
      <c r="AH91" s="4">
        <v>0</v>
      </c>
      <c r="AI91" s="10">
        <v>0</v>
      </c>
      <c r="AJ91" s="4">
        <v>0</v>
      </c>
      <c r="AK91" s="4">
        <v>0</v>
      </c>
      <c r="AL91" s="10" t="s">
        <v>406</v>
      </c>
      <c r="AM91" s="1">
        <v>505318</v>
      </c>
      <c r="AN91" s="1">
        <v>10</v>
      </c>
      <c r="AX91"/>
      <c r="AY91"/>
    </row>
    <row r="92" spans="1:51" x14ac:dyDescent="0.25">
      <c r="A92" t="s">
        <v>239</v>
      </c>
      <c r="B92" t="s">
        <v>183</v>
      </c>
      <c r="C92" t="s">
        <v>316</v>
      </c>
      <c r="D92" t="s">
        <v>253</v>
      </c>
      <c r="E92" s="4">
        <v>60.586956521739133</v>
      </c>
      <c r="F92" s="4">
        <v>298.89293478260873</v>
      </c>
      <c r="G92" s="4">
        <v>33.947934782608698</v>
      </c>
      <c r="H92" s="10">
        <v>0.1135789134905439</v>
      </c>
      <c r="I92" s="4">
        <v>267.0589130434783</v>
      </c>
      <c r="J92" s="4">
        <v>33.947934782608698</v>
      </c>
      <c r="K92" s="10">
        <v>0.1271177748599682</v>
      </c>
      <c r="L92" s="4">
        <v>61.883804347826086</v>
      </c>
      <c r="M92" s="4">
        <v>4.6583695652173907</v>
      </c>
      <c r="N92" s="10">
        <v>7.5276069632603873E-2</v>
      </c>
      <c r="O92" s="4">
        <v>42.874782608695647</v>
      </c>
      <c r="P92" s="4">
        <v>4.6583695652173907</v>
      </c>
      <c r="Q92" s="8">
        <v>0.10865056991035574</v>
      </c>
      <c r="R92" s="4">
        <v>13.530760869565217</v>
      </c>
      <c r="S92" s="4">
        <v>0</v>
      </c>
      <c r="T92" s="10">
        <v>0</v>
      </c>
      <c r="U92" s="4">
        <v>5.4782608695652177</v>
      </c>
      <c r="V92" s="4">
        <v>0</v>
      </c>
      <c r="W92" s="10">
        <v>0</v>
      </c>
      <c r="X92" s="4">
        <v>77.05326086956525</v>
      </c>
      <c r="Y92" s="4">
        <v>5.9926086956521747</v>
      </c>
      <c r="Z92" s="10">
        <v>7.7772291892959394E-2</v>
      </c>
      <c r="AA92" s="4">
        <v>12.825000000000001</v>
      </c>
      <c r="AB92" s="4">
        <v>0</v>
      </c>
      <c r="AC92" s="10">
        <v>0</v>
      </c>
      <c r="AD92" s="4">
        <v>125.10521739130435</v>
      </c>
      <c r="AE92" s="4">
        <v>23.296956521739137</v>
      </c>
      <c r="AF92" s="10">
        <v>0.18621890443522326</v>
      </c>
      <c r="AG92" s="4">
        <v>22.025652173913041</v>
      </c>
      <c r="AH92" s="4">
        <v>0</v>
      </c>
      <c r="AI92" s="10">
        <v>0</v>
      </c>
      <c r="AJ92" s="4">
        <v>0</v>
      </c>
      <c r="AK92" s="4">
        <v>0</v>
      </c>
      <c r="AL92" s="10" t="s">
        <v>406</v>
      </c>
      <c r="AM92" s="1">
        <v>505526</v>
      </c>
      <c r="AN92" s="1">
        <v>10</v>
      </c>
      <c r="AX92"/>
      <c r="AY92"/>
    </row>
    <row r="93" spans="1:51" x14ac:dyDescent="0.25">
      <c r="A93" t="s">
        <v>239</v>
      </c>
      <c r="B93" t="s">
        <v>160</v>
      </c>
      <c r="C93" t="s">
        <v>316</v>
      </c>
      <c r="D93" t="s">
        <v>253</v>
      </c>
      <c r="E93" s="4">
        <v>104.09782608695652</v>
      </c>
      <c r="F93" s="4">
        <v>360.87543478260858</v>
      </c>
      <c r="G93" s="4">
        <v>0</v>
      </c>
      <c r="H93" s="10">
        <v>0</v>
      </c>
      <c r="I93" s="4">
        <v>341.32152173913033</v>
      </c>
      <c r="J93" s="4">
        <v>0</v>
      </c>
      <c r="K93" s="10">
        <v>0</v>
      </c>
      <c r="L93" s="4">
        <v>35.947826086956539</v>
      </c>
      <c r="M93" s="4">
        <v>0</v>
      </c>
      <c r="N93" s="10">
        <v>0</v>
      </c>
      <c r="O93" s="4">
        <v>28.52815217391306</v>
      </c>
      <c r="P93" s="4">
        <v>0</v>
      </c>
      <c r="Q93" s="8">
        <v>0</v>
      </c>
      <c r="R93" s="4">
        <v>2.8979347826086959</v>
      </c>
      <c r="S93" s="4">
        <v>0</v>
      </c>
      <c r="T93" s="10">
        <v>0</v>
      </c>
      <c r="U93" s="4">
        <v>4.5217391304347823</v>
      </c>
      <c r="V93" s="4">
        <v>0</v>
      </c>
      <c r="W93" s="10">
        <v>0</v>
      </c>
      <c r="X93" s="4">
        <v>105.2482608695652</v>
      </c>
      <c r="Y93" s="4">
        <v>0</v>
      </c>
      <c r="Z93" s="10">
        <v>0</v>
      </c>
      <c r="AA93" s="4">
        <v>12.134239130434779</v>
      </c>
      <c r="AB93" s="4">
        <v>0</v>
      </c>
      <c r="AC93" s="10">
        <v>0</v>
      </c>
      <c r="AD93" s="4">
        <v>91.344456521739119</v>
      </c>
      <c r="AE93" s="4">
        <v>0</v>
      </c>
      <c r="AF93" s="10">
        <v>0</v>
      </c>
      <c r="AG93" s="4">
        <v>116.20065217391293</v>
      </c>
      <c r="AH93" s="4">
        <v>0</v>
      </c>
      <c r="AI93" s="10">
        <v>0</v>
      </c>
      <c r="AJ93" s="4">
        <v>0</v>
      </c>
      <c r="AK93" s="4">
        <v>0</v>
      </c>
      <c r="AL93" s="10" t="s">
        <v>406</v>
      </c>
      <c r="AM93" s="1">
        <v>505485</v>
      </c>
      <c r="AN93" s="1">
        <v>10</v>
      </c>
      <c r="AX93"/>
      <c r="AY93"/>
    </row>
    <row r="94" spans="1:51" x14ac:dyDescent="0.25">
      <c r="A94" t="s">
        <v>239</v>
      </c>
      <c r="B94" t="s">
        <v>141</v>
      </c>
      <c r="C94" t="s">
        <v>333</v>
      </c>
      <c r="D94" t="s">
        <v>266</v>
      </c>
      <c r="E94" s="4">
        <v>51.173913043478258</v>
      </c>
      <c r="F94" s="4">
        <v>195.45217391304342</v>
      </c>
      <c r="G94" s="4">
        <v>3.9939130434782606</v>
      </c>
      <c r="H94" s="10">
        <v>2.043422164879655E-2</v>
      </c>
      <c r="I94" s="4">
        <v>180.7422826086956</v>
      </c>
      <c r="J94" s="4">
        <v>3.9939130434782606</v>
      </c>
      <c r="K94" s="10">
        <v>2.209728119969041E-2</v>
      </c>
      <c r="L94" s="4">
        <v>56.588478260869543</v>
      </c>
      <c r="M94" s="4">
        <v>6.5217391304347824E-2</v>
      </c>
      <c r="N94" s="10">
        <v>1.1524853346241172E-3</v>
      </c>
      <c r="O94" s="4">
        <v>47.656739130434765</v>
      </c>
      <c r="P94" s="4">
        <v>6.5217391304347824E-2</v>
      </c>
      <c r="Q94" s="8">
        <v>1.368482034111696E-3</v>
      </c>
      <c r="R94" s="4">
        <v>3.6273913043478272</v>
      </c>
      <c r="S94" s="4">
        <v>0</v>
      </c>
      <c r="T94" s="10">
        <v>0</v>
      </c>
      <c r="U94" s="4">
        <v>5.3043478260869561</v>
      </c>
      <c r="V94" s="4">
        <v>0</v>
      </c>
      <c r="W94" s="10">
        <v>0</v>
      </c>
      <c r="X94" s="4">
        <v>27.425978260869567</v>
      </c>
      <c r="Y94" s="4">
        <v>0</v>
      </c>
      <c r="Z94" s="10">
        <v>0</v>
      </c>
      <c r="AA94" s="4">
        <v>5.7781521739130435</v>
      </c>
      <c r="AB94" s="4">
        <v>0</v>
      </c>
      <c r="AC94" s="10">
        <v>0</v>
      </c>
      <c r="AD94" s="4">
        <v>97.861304347826078</v>
      </c>
      <c r="AE94" s="4">
        <v>3.9286956521739129</v>
      </c>
      <c r="AF94" s="10">
        <v>4.0145547602862972E-2</v>
      </c>
      <c r="AG94" s="4">
        <v>7.7982608695652171</v>
      </c>
      <c r="AH94" s="4">
        <v>0</v>
      </c>
      <c r="AI94" s="10">
        <v>0</v>
      </c>
      <c r="AJ94" s="4">
        <v>0</v>
      </c>
      <c r="AK94" s="4">
        <v>0</v>
      </c>
      <c r="AL94" s="10" t="s">
        <v>406</v>
      </c>
      <c r="AM94" s="1">
        <v>505434</v>
      </c>
      <c r="AN94" s="1">
        <v>10</v>
      </c>
      <c r="AX94"/>
      <c r="AY94"/>
    </row>
    <row r="95" spans="1:51" x14ac:dyDescent="0.25">
      <c r="A95" t="s">
        <v>239</v>
      </c>
      <c r="B95" t="s">
        <v>86</v>
      </c>
      <c r="C95" t="s">
        <v>333</v>
      </c>
      <c r="D95" t="s">
        <v>266</v>
      </c>
      <c r="E95" s="4">
        <v>88.032608695652172</v>
      </c>
      <c r="F95" s="4">
        <v>306.20434782608703</v>
      </c>
      <c r="G95" s="4">
        <v>56.533260869565218</v>
      </c>
      <c r="H95" s="10">
        <v>0.18462592471637293</v>
      </c>
      <c r="I95" s="4">
        <v>279.44173913043483</v>
      </c>
      <c r="J95" s="4">
        <v>54.870217391304351</v>
      </c>
      <c r="K95" s="10">
        <v>0.19635655561709991</v>
      </c>
      <c r="L95" s="4">
        <v>70.470869565217399</v>
      </c>
      <c r="M95" s="4">
        <v>14.633260869565216</v>
      </c>
      <c r="N95" s="10">
        <v>0.20764978436973647</v>
      </c>
      <c r="O95" s="4">
        <v>44.049347826086958</v>
      </c>
      <c r="P95" s="4">
        <v>12.970217391304347</v>
      </c>
      <c r="Q95" s="8">
        <v>0.29444743296796572</v>
      </c>
      <c r="R95" s="4">
        <v>20.943260869565218</v>
      </c>
      <c r="S95" s="4">
        <v>1.6630434782608696</v>
      </c>
      <c r="T95" s="10">
        <v>7.9407093700370565E-2</v>
      </c>
      <c r="U95" s="4">
        <v>5.4782608695652177</v>
      </c>
      <c r="V95" s="4">
        <v>0</v>
      </c>
      <c r="W95" s="10">
        <v>0</v>
      </c>
      <c r="X95" s="4">
        <v>62.265760869565227</v>
      </c>
      <c r="Y95" s="4">
        <v>23.542282608695647</v>
      </c>
      <c r="Z95" s="10">
        <v>0.3780935506114218</v>
      </c>
      <c r="AA95" s="4">
        <v>0.34108695652173909</v>
      </c>
      <c r="AB95" s="4">
        <v>0</v>
      </c>
      <c r="AC95" s="10">
        <v>0</v>
      </c>
      <c r="AD95" s="4">
        <v>156.96521739130438</v>
      </c>
      <c r="AE95" s="4">
        <v>18.357717391304355</v>
      </c>
      <c r="AF95" s="10">
        <v>0.1169540468672096</v>
      </c>
      <c r="AG95" s="4">
        <v>16.161413043478262</v>
      </c>
      <c r="AH95" s="4">
        <v>0</v>
      </c>
      <c r="AI95" s="10">
        <v>0</v>
      </c>
      <c r="AJ95" s="4">
        <v>0</v>
      </c>
      <c r="AK95" s="4">
        <v>0</v>
      </c>
      <c r="AL95" s="10" t="s">
        <v>406</v>
      </c>
      <c r="AM95" s="1">
        <v>505319</v>
      </c>
      <c r="AN95" s="1">
        <v>10</v>
      </c>
      <c r="AX95"/>
      <c r="AY95"/>
    </row>
    <row r="96" spans="1:51" x14ac:dyDescent="0.25">
      <c r="A96" t="s">
        <v>239</v>
      </c>
      <c r="B96" t="s">
        <v>143</v>
      </c>
      <c r="C96" t="s">
        <v>348</v>
      </c>
      <c r="D96" t="s">
        <v>253</v>
      </c>
      <c r="E96" s="4">
        <v>53.967391304347828</v>
      </c>
      <c r="F96" s="4">
        <v>243.5733695652174</v>
      </c>
      <c r="G96" s="4">
        <v>148.41043478260872</v>
      </c>
      <c r="H96" s="10">
        <v>0.60930484743682722</v>
      </c>
      <c r="I96" s="4">
        <v>219.5939130434783</v>
      </c>
      <c r="J96" s="4">
        <v>146.34293478260872</v>
      </c>
      <c r="K96" s="10">
        <v>0.66642527907243809</v>
      </c>
      <c r="L96" s="4">
        <v>50.715326086956509</v>
      </c>
      <c r="M96" s="4">
        <v>20.24586956521739</v>
      </c>
      <c r="N96" s="10">
        <v>0.39920613998426863</v>
      </c>
      <c r="O96" s="4">
        <v>26.735869565217389</v>
      </c>
      <c r="P96" s="4">
        <v>18.178369565217391</v>
      </c>
      <c r="Q96" s="8">
        <v>0.67992438102207597</v>
      </c>
      <c r="R96" s="4">
        <v>18.41423913043478</v>
      </c>
      <c r="S96" s="4">
        <v>2.0674999999999999</v>
      </c>
      <c r="T96" s="10">
        <v>0.11227724291811041</v>
      </c>
      <c r="U96" s="4">
        <v>5.5652173913043477</v>
      </c>
      <c r="V96" s="4">
        <v>0</v>
      </c>
      <c r="W96" s="10">
        <v>0</v>
      </c>
      <c r="X96" s="4">
        <v>55.043913043478263</v>
      </c>
      <c r="Y96" s="4">
        <v>42.549673913043478</v>
      </c>
      <c r="Z96" s="10">
        <v>0.7730132463408661</v>
      </c>
      <c r="AA96" s="4">
        <v>0</v>
      </c>
      <c r="AB96" s="4">
        <v>0</v>
      </c>
      <c r="AC96" s="10" t="s">
        <v>406</v>
      </c>
      <c r="AD96" s="4">
        <v>128.09945652173917</v>
      </c>
      <c r="AE96" s="4">
        <v>85.614891304347836</v>
      </c>
      <c r="AF96" s="10">
        <v>0.66834702994870654</v>
      </c>
      <c r="AG96" s="4">
        <v>9.7146739130434767</v>
      </c>
      <c r="AH96" s="4">
        <v>0</v>
      </c>
      <c r="AI96" s="10">
        <v>0</v>
      </c>
      <c r="AJ96" s="4">
        <v>0</v>
      </c>
      <c r="AK96" s="4">
        <v>0</v>
      </c>
      <c r="AL96" s="10" t="s">
        <v>406</v>
      </c>
      <c r="AM96" s="1">
        <v>505436</v>
      </c>
      <c r="AN96" s="1">
        <v>10</v>
      </c>
      <c r="AX96"/>
      <c r="AY96"/>
    </row>
    <row r="97" spans="1:51" x14ac:dyDescent="0.25">
      <c r="A97" t="s">
        <v>239</v>
      </c>
      <c r="B97" t="s">
        <v>73</v>
      </c>
      <c r="C97" t="s">
        <v>304</v>
      </c>
      <c r="D97" t="s">
        <v>253</v>
      </c>
      <c r="E97" s="4">
        <v>95.717391304347828</v>
      </c>
      <c r="F97" s="4">
        <v>353.21652173913037</v>
      </c>
      <c r="G97" s="4">
        <v>101.44402173913048</v>
      </c>
      <c r="H97" s="10">
        <v>0.28720067011489459</v>
      </c>
      <c r="I97" s="4">
        <v>323.19173913043477</v>
      </c>
      <c r="J97" s="4">
        <v>96.457608695652226</v>
      </c>
      <c r="K97" s="10">
        <v>0.29845319981004698</v>
      </c>
      <c r="L97" s="4">
        <v>89.859347826086946</v>
      </c>
      <c r="M97" s="4">
        <v>18.052608695652172</v>
      </c>
      <c r="N97" s="10">
        <v>0.20089850563561895</v>
      </c>
      <c r="O97" s="4">
        <v>59.834565217391308</v>
      </c>
      <c r="P97" s="4">
        <v>13.066195652173912</v>
      </c>
      <c r="Q97" s="8">
        <v>0.21837203303310937</v>
      </c>
      <c r="R97" s="4">
        <v>25.068260869565204</v>
      </c>
      <c r="S97" s="4">
        <v>4.986413043478259</v>
      </c>
      <c r="T97" s="10">
        <v>0.19891340166848781</v>
      </c>
      <c r="U97" s="4">
        <v>4.9565217391304346</v>
      </c>
      <c r="V97" s="4">
        <v>0</v>
      </c>
      <c r="W97" s="10">
        <v>0</v>
      </c>
      <c r="X97" s="4">
        <v>65.846956521739116</v>
      </c>
      <c r="Y97" s="4">
        <v>6.5541304347826079</v>
      </c>
      <c r="Z97" s="10">
        <v>9.9535814272885756E-2</v>
      </c>
      <c r="AA97" s="4">
        <v>0</v>
      </c>
      <c r="AB97" s="4">
        <v>0</v>
      </c>
      <c r="AC97" s="10" t="s">
        <v>406</v>
      </c>
      <c r="AD97" s="4">
        <v>184.76956521739129</v>
      </c>
      <c r="AE97" s="4">
        <v>76.837282608695702</v>
      </c>
      <c r="AF97" s="10">
        <v>0.4158546485634283</v>
      </c>
      <c r="AG97" s="4">
        <v>12.740652173913045</v>
      </c>
      <c r="AH97" s="4">
        <v>0</v>
      </c>
      <c r="AI97" s="10">
        <v>0</v>
      </c>
      <c r="AJ97" s="4">
        <v>0</v>
      </c>
      <c r="AK97" s="4">
        <v>0</v>
      </c>
      <c r="AL97" s="10" t="s">
        <v>406</v>
      </c>
      <c r="AM97" s="1">
        <v>505289</v>
      </c>
      <c r="AN97" s="1">
        <v>10</v>
      </c>
      <c r="AX97"/>
      <c r="AY97"/>
    </row>
    <row r="98" spans="1:51" x14ac:dyDescent="0.25">
      <c r="A98" t="s">
        <v>239</v>
      </c>
      <c r="B98" t="s">
        <v>182</v>
      </c>
      <c r="C98" t="s">
        <v>298</v>
      </c>
      <c r="D98" t="s">
        <v>258</v>
      </c>
      <c r="E98" s="4">
        <v>77.445652173913047</v>
      </c>
      <c r="F98" s="4">
        <v>253.83152173913049</v>
      </c>
      <c r="G98" s="4">
        <v>56.312934782608693</v>
      </c>
      <c r="H98" s="10">
        <v>0.22185162188202542</v>
      </c>
      <c r="I98" s="4">
        <v>234.94652173913047</v>
      </c>
      <c r="J98" s="4">
        <v>48.365869565217395</v>
      </c>
      <c r="K98" s="10">
        <v>0.20585905765789436</v>
      </c>
      <c r="L98" s="4">
        <v>61.720108695652186</v>
      </c>
      <c r="M98" s="4">
        <v>8.381847826086954</v>
      </c>
      <c r="N98" s="10">
        <v>0.13580416501562975</v>
      </c>
      <c r="O98" s="4">
        <v>42.835108695652181</v>
      </c>
      <c r="P98" s="4">
        <v>0.43478260869565216</v>
      </c>
      <c r="Q98" s="8">
        <v>1.015014603522608E-2</v>
      </c>
      <c r="R98" s="4">
        <v>13.537173913043482</v>
      </c>
      <c r="S98" s="4">
        <v>7.9470652173913017</v>
      </c>
      <c r="T98" s="10">
        <v>0.58705496940791024</v>
      </c>
      <c r="U98" s="4">
        <v>5.3478260869565215</v>
      </c>
      <c r="V98" s="4">
        <v>0</v>
      </c>
      <c r="W98" s="10">
        <v>0</v>
      </c>
      <c r="X98" s="4">
        <v>59.770543478260855</v>
      </c>
      <c r="Y98" s="4">
        <v>18.073260869565221</v>
      </c>
      <c r="Z98" s="10">
        <v>0.30237738889121274</v>
      </c>
      <c r="AA98" s="4">
        <v>0</v>
      </c>
      <c r="AB98" s="4">
        <v>0</v>
      </c>
      <c r="AC98" s="10" t="s">
        <v>406</v>
      </c>
      <c r="AD98" s="4">
        <v>123.57891304347831</v>
      </c>
      <c r="AE98" s="4">
        <v>29.857826086956521</v>
      </c>
      <c r="AF98" s="10">
        <v>0.24160939234391673</v>
      </c>
      <c r="AG98" s="4">
        <v>8.7619565217391333</v>
      </c>
      <c r="AH98" s="4">
        <v>0</v>
      </c>
      <c r="AI98" s="10">
        <v>0</v>
      </c>
      <c r="AJ98" s="4">
        <v>0</v>
      </c>
      <c r="AK98" s="4">
        <v>0</v>
      </c>
      <c r="AL98" s="10" t="s">
        <v>406</v>
      </c>
      <c r="AM98" s="1">
        <v>505525</v>
      </c>
      <c r="AN98" s="1">
        <v>10</v>
      </c>
      <c r="AX98"/>
      <c r="AY98"/>
    </row>
    <row r="99" spans="1:51" x14ac:dyDescent="0.25">
      <c r="A99" t="s">
        <v>239</v>
      </c>
      <c r="B99" t="s">
        <v>181</v>
      </c>
      <c r="C99" t="s">
        <v>314</v>
      </c>
      <c r="D99" t="s">
        <v>247</v>
      </c>
      <c r="E99" s="4">
        <v>61.586956521739133</v>
      </c>
      <c r="F99" s="4">
        <v>244.88021739130443</v>
      </c>
      <c r="G99" s="4">
        <v>12.347934782608695</v>
      </c>
      <c r="H99" s="10">
        <v>5.0424386723233787E-2</v>
      </c>
      <c r="I99" s="4">
        <v>221.11326086956529</v>
      </c>
      <c r="J99" s="4">
        <v>12.347934782608695</v>
      </c>
      <c r="K99" s="10">
        <v>5.5844388229129058E-2</v>
      </c>
      <c r="L99" s="4">
        <v>66.889565217391322</v>
      </c>
      <c r="M99" s="4">
        <v>0.12956521739130436</v>
      </c>
      <c r="N99" s="10">
        <v>1.9370019370019366E-3</v>
      </c>
      <c r="O99" s="4">
        <v>43.122608695652175</v>
      </c>
      <c r="P99" s="4">
        <v>0.12956521739130436</v>
      </c>
      <c r="Q99" s="8">
        <v>3.0045774434877296E-3</v>
      </c>
      <c r="R99" s="4">
        <v>18.636521739130441</v>
      </c>
      <c r="S99" s="4">
        <v>0</v>
      </c>
      <c r="T99" s="10">
        <v>0</v>
      </c>
      <c r="U99" s="4">
        <v>5.1304347826086953</v>
      </c>
      <c r="V99" s="4">
        <v>0</v>
      </c>
      <c r="W99" s="10">
        <v>0</v>
      </c>
      <c r="X99" s="4">
        <v>49.310326086956536</v>
      </c>
      <c r="Y99" s="4">
        <v>2.8342391304347827</v>
      </c>
      <c r="Z99" s="10">
        <v>5.7477598615688116E-2</v>
      </c>
      <c r="AA99" s="4">
        <v>0</v>
      </c>
      <c r="AB99" s="4">
        <v>0</v>
      </c>
      <c r="AC99" s="10" t="s">
        <v>406</v>
      </c>
      <c r="AD99" s="4">
        <v>82.879347826086999</v>
      </c>
      <c r="AE99" s="4">
        <v>9.3841304347826071</v>
      </c>
      <c r="AF99" s="10">
        <v>0.11322640296921919</v>
      </c>
      <c r="AG99" s="4">
        <v>45.80097826086957</v>
      </c>
      <c r="AH99" s="4">
        <v>0</v>
      </c>
      <c r="AI99" s="10">
        <v>0</v>
      </c>
      <c r="AJ99" s="4">
        <v>0</v>
      </c>
      <c r="AK99" s="4">
        <v>0</v>
      </c>
      <c r="AL99" s="10" t="s">
        <v>406</v>
      </c>
      <c r="AM99" s="1">
        <v>505522</v>
      </c>
      <c r="AN99" s="1">
        <v>10</v>
      </c>
      <c r="AX99"/>
      <c r="AY99"/>
    </row>
    <row r="100" spans="1:51" x14ac:dyDescent="0.25">
      <c r="A100" t="s">
        <v>239</v>
      </c>
      <c r="B100" t="s">
        <v>155</v>
      </c>
      <c r="C100" t="s">
        <v>351</v>
      </c>
      <c r="D100" t="s">
        <v>261</v>
      </c>
      <c r="E100" s="4">
        <v>105.23913043478261</v>
      </c>
      <c r="F100" s="4">
        <v>419.07728260869561</v>
      </c>
      <c r="G100" s="4">
        <v>0</v>
      </c>
      <c r="H100" s="10">
        <v>0</v>
      </c>
      <c r="I100" s="4">
        <v>368.04141304347826</v>
      </c>
      <c r="J100" s="4">
        <v>0</v>
      </c>
      <c r="K100" s="10">
        <v>0</v>
      </c>
      <c r="L100" s="4">
        <v>112.32869565217388</v>
      </c>
      <c r="M100" s="4">
        <v>0</v>
      </c>
      <c r="N100" s="10">
        <v>0</v>
      </c>
      <c r="O100" s="4">
        <v>91.727608695652137</v>
      </c>
      <c r="P100" s="4">
        <v>0</v>
      </c>
      <c r="Q100" s="8">
        <v>0</v>
      </c>
      <c r="R100" s="4">
        <v>15.644565217391301</v>
      </c>
      <c r="S100" s="4">
        <v>0</v>
      </c>
      <c r="T100" s="10">
        <v>0</v>
      </c>
      <c r="U100" s="4">
        <v>4.9565217391304346</v>
      </c>
      <c r="V100" s="4">
        <v>0</v>
      </c>
      <c r="W100" s="10">
        <v>0</v>
      </c>
      <c r="X100" s="4">
        <v>32.133369565217393</v>
      </c>
      <c r="Y100" s="4">
        <v>0</v>
      </c>
      <c r="Z100" s="10">
        <v>0</v>
      </c>
      <c r="AA100" s="4">
        <v>30.434782608695652</v>
      </c>
      <c r="AB100" s="4">
        <v>0</v>
      </c>
      <c r="AC100" s="10">
        <v>0</v>
      </c>
      <c r="AD100" s="4">
        <v>175.7333695652174</v>
      </c>
      <c r="AE100" s="4">
        <v>0</v>
      </c>
      <c r="AF100" s="10">
        <v>0</v>
      </c>
      <c r="AG100" s="4">
        <v>67.547282608695653</v>
      </c>
      <c r="AH100" s="4">
        <v>0</v>
      </c>
      <c r="AI100" s="10">
        <v>0</v>
      </c>
      <c r="AJ100" s="4">
        <v>0.89978260869565219</v>
      </c>
      <c r="AK100" s="4">
        <v>0</v>
      </c>
      <c r="AL100" s="10" t="s">
        <v>406</v>
      </c>
      <c r="AM100" s="1">
        <v>505474</v>
      </c>
      <c r="AN100" s="1">
        <v>10</v>
      </c>
      <c r="AX100"/>
      <c r="AY100"/>
    </row>
    <row r="101" spans="1:51" x14ac:dyDescent="0.25">
      <c r="A101" t="s">
        <v>239</v>
      </c>
      <c r="B101" t="s">
        <v>119</v>
      </c>
      <c r="C101" t="s">
        <v>275</v>
      </c>
      <c r="D101" t="s">
        <v>266</v>
      </c>
      <c r="E101" s="4">
        <v>50.891304347826086</v>
      </c>
      <c r="F101" s="4">
        <v>208.45586956521737</v>
      </c>
      <c r="G101" s="4">
        <v>14.85108695652174</v>
      </c>
      <c r="H101" s="10">
        <v>7.1243313932570454E-2</v>
      </c>
      <c r="I101" s="4">
        <v>188.80978260869563</v>
      </c>
      <c r="J101" s="4">
        <v>14.85108695652174</v>
      </c>
      <c r="K101" s="10">
        <v>7.8656342649894948E-2</v>
      </c>
      <c r="L101" s="4">
        <v>36.926739130434797</v>
      </c>
      <c r="M101" s="4">
        <v>3.0956521739130429</v>
      </c>
      <c r="N101" s="10">
        <v>8.3832264825182606E-2</v>
      </c>
      <c r="O101" s="4">
        <v>17.280652173913051</v>
      </c>
      <c r="P101" s="4">
        <v>3.0956521739130429</v>
      </c>
      <c r="Q101" s="8">
        <v>0.17913977683008128</v>
      </c>
      <c r="R101" s="4">
        <v>14.167826086956525</v>
      </c>
      <c r="S101" s="4">
        <v>0</v>
      </c>
      <c r="T101" s="10">
        <v>0</v>
      </c>
      <c r="U101" s="4">
        <v>5.4782608695652177</v>
      </c>
      <c r="V101" s="4">
        <v>0</v>
      </c>
      <c r="W101" s="10">
        <v>0</v>
      </c>
      <c r="X101" s="4">
        <v>47.728804347826092</v>
      </c>
      <c r="Y101" s="4">
        <v>10.771739130434783</v>
      </c>
      <c r="Z101" s="10">
        <v>0.22568633925826395</v>
      </c>
      <c r="AA101" s="4">
        <v>0</v>
      </c>
      <c r="AB101" s="4">
        <v>0</v>
      </c>
      <c r="AC101" s="10" t="s">
        <v>406</v>
      </c>
      <c r="AD101" s="4">
        <v>108.51086956521738</v>
      </c>
      <c r="AE101" s="4">
        <v>0.98369565217391308</v>
      </c>
      <c r="AF101" s="10">
        <v>9.0654111990383663E-3</v>
      </c>
      <c r="AG101" s="4">
        <v>14.854347826086952</v>
      </c>
      <c r="AH101" s="4">
        <v>0</v>
      </c>
      <c r="AI101" s="10">
        <v>0</v>
      </c>
      <c r="AJ101" s="4">
        <v>0.43510869565217392</v>
      </c>
      <c r="AK101" s="4">
        <v>0</v>
      </c>
      <c r="AL101" s="10" t="s">
        <v>406</v>
      </c>
      <c r="AM101" s="1">
        <v>505386</v>
      </c>
      <c r="AN101" s="1">
        <v>10</v>
      </c>
      <c r="AX101"/>
      <c r="AY101"/>
    </row>
    <row r="102" spans="1:51" x14ac:dyDescent="0.25">
      <c r="A102" t="s">
        <v>239</v>
      </c>
      <c r="B102" t="s">
        <v>122</v>
      </c>
      <c r="C102" t="s">
        <v>341</v>
      </c>
      <c r="D102" t="s">
        <v>248</v>
      </c>
      <c r="E102" s="4">
        <v>28.847826086956523</v>
      </c>
      <c r="F102" s="4">
        <v>106.74891304347825</v>
      </c>
      <c r="G102" s="4">
        <v>9.5913043478260871</v>
      </c>
      <c r="H102" s="10">
        <v>8.9849199156900081E-2</v>
      </c>
      <c r="I102" s="4">
        <v>96.161956521739114</v>
      </c>
      <c r="J102" s="4">
        <v>9.5913043478260871</v>
      </c>
      <c r="K102" s="10">
        <v>9.9741152268026101E-2</v>
      </c>
      <c r="L102" s="4">
        <v>23.834239130434781</v>
      </c>
      <c r="M102" s="4">
        <v>1.6902173913043479</v>
      </c>
      <c r="N102" s="10">
        <v>7.0915517044806753E-2</v>
      </c>
      <c r="O102" s="4">
        <v>17.717391304347824</v>
      </c>
      <c r="P102" s="4">
        <v>1.6902173913043479</v>
      </c>
      <c r="Q102" s="8">
        <v>9.5398773006134988E-2</v>
      </c>
      <c r="R102" s="4">
        <v>1.2472826086956521</v>
      </c>
      <c r="S102" s="4">
        <v>0</v>
      </c>
      <c r="T102" s="10">
        <v>0</v>
      </c>
      <c r="U102" s="4">
        <v>4.8695652173913047</v>
      </c>
      <c r="V102" s="4">
        <v>0</v>
      </c>
      <c r="W102" s="10">
        <v>0</v>
      </c>
      <c r="X102" s="4">
        <v>10.217391304347826</v>
      </c>
      <c r="Y102" s="4">
        <v>0.13315217391304349</v>
      </c>
      <c r="Z102" s="10">
        <v>1.3031914893617023E-2</v>
      </c>
      <c r="AA102" s="4">
        <v>4.4701086956521738</v>
      </c>
      <c r="AB102" s="4">
        <v>0</v>
      </c>
      <c r="AC102" s="10">
        <v>0</v>
      </c>
      <c r="AD102" s="4">
        <v>68.227173913043472</v>
      </c>
      <c r="AE102" s="4">
        <v>7.7679347826086955</v>
      </c>
      <c r="AF102" s="10">
        <v>0.1138539725023499</v>
      </c>
      <c r="AG102" s="4">
        <v>0</v>
      </c>
      <c r="AH102" s="4">
        <v>0</v>
      </c>
      <c r="AI102" s="10" t="s">
        <v>406</v>
      </c>
      <c r="AJ102" s="4">
        <v>0</v>
      </c>
      <c r="AK102" s="4">
        <v>0</v>
      </c>
      <c r="AL102" s="10" t="s">
        <v>406</v>
      </c>
      <c r="AM102" s="1">
        <v>505390</v>
      </c>
      <c r="AN102" s="1">
        <v>10</v>
      </c>
      <c r="AX102"/>
      <c r="AY102"/>
    </row>
    <row r="103" spans="1:51" x14ac:dyDescent="0.25">
      <c r="A103" t="s">
        <v>239</v>
      </c>
      <c r="B103" t="s">
        <v>84</v>
      </c>
      <c r="C103" t="s">
        <v>281</v>
      </c>
      <c r="D103" t="s">
        <v>264</v>
      </c>
      <c r="E103" s="4">
        <v>69.358695652173907</v>
      </c>
      <c r="F103" s="4">
        <v>223.52728260869557</v>
      </c>
      <c r="G103" s="4">
        <v>0</v>
      </c>
      <c r="H103" s="10">
        <v>0</v>
      </c>
      <c r="I103" s="4">
        <v>212.58163043478254</v>
      </c>
      <c r="J103" s="4">
        <v>0</v>
      </c>
      <c r="K103" s="10">
        <v>0</v>
      </c>
      <c r="L103" s="4">
        <v>47.751521739130411</v>
      </c>
      <c r="M103" s="4">
        <v>0</v>
      </c>
      <c r="N103" s="10">
        <v>0</v>
      </c>
      <c r="O103" s="4">
        <v>42.447173913043457</v>
      </c>
      <c r="P103" s="4">
        <v>0</v>
      </c>
      <c r="Q103" s="8">
        <v>0</v>
      </c>
      <c r="R103" s="4">
        <v>0</v>
      </c>
      <c r="S103" s="4">
        <v>0</v>
      </c>
      <c r="T103" s="10" t="s">
        <v>406</v>
      </c>
      <c r="U103" s="4">
        <v>5.3043478260869561</v>
      </c>
      <c r="V103" s="4">
        <v>0</v>
      </c>
      <c r="W103" s="10">
        <v>0</v>
      </c>
      <c r="X103" s="4">
        <v>49.729782608695658</v>
      </c>
      <c r="Y103" s="4">
        <v>0</v>
      </c>
      <c r="Z103" s="10">
        <v>0</v>
      </c>
      <c r="AA103" s="4">
        <v>5.6413043478260869</v>
      </c>
      <c r="AB103" s="4">
        <v>0</v>
      </c>
      <c r="AC103" s="10">
        <v>0</v>
      </c>
      <c r="AD103" s="4">
        <v>110.12130434782604</v>
      </c>
      <c r="AE103" s="4">
        <v>0</v>
      </c>
      <c r="AF103" s="10">
        <v>0</v>
      </c>
      <c r="AG103" s="4">
        <v>10.283369565217393</v>
      </c>
      <c r="AH103" s="4">
        <v>0</v>
      </c>
      <c r="AI103" s="10">
        <v>0</v>
      </c>
      <c r="AJ103" s="4">
        <v>0</v>
      </c>
      <c r="AK103" s="4">
        <v>0</v>
      </c>
      <c r="AL103" s="10" t="s">
        <v>406</v>
      </c>
      <c r="AM103" s="1">
        <v>505315</v>
      </c>
      <c r="AN103" s="1">
        <v>10</v>
      </c>
      <c r="AX103"/>
      <c r="AY103"/>
    </row>
    <row r="104" spans="1:51" x14ac:dyDescent="0.25">
      <c r="A104" t="s">
        <v>239</v>
      </c>
      <c r="B104" t="s">
        <v>180</v>
      </c>
      <c r="C104" t="s">
        <v>295</v>
      </c>
      <c r="D104" t="s">
        <v>254</v>
      </c>
      <c r="E104" s="4">
        <v>28.260869565217391</v>
      </c>
      <c r="F104" s="4">
        <v>167.81619565217392</v>
      </c>
      <c r="G104" s="4">
        <v>6.3276086956521729</v>
      </c>
      <c r="H104" s="10">
        <v>3.7705590161078141E-2</v>
      </c>
      <c r="I104" s="4">
        <v>151.09086956521742</v>
      </c>
      <c r="J104" s="4">
        <v>6.3276086956521729</v>
      </c>
      <c r="K104" s="10">
        <v>4.1879490890883386E-2</v>
      </c>
      <c r="L104" s="4">
        <v>57.589130434782597</v>
      </c>
      <c r="M104" s="4">
        <v>1.8457608695652175</v>
      </c>
      <c r="N104" s="10">
        <v>3.205050771960289E-2</v>
      </c>
      <c r="O104" s="4">
        <v>47.431521739130424</v>
      </c>
      <c r="P104" s="4">
        <v>1.8457608695652175</v>
      </c>
      <c r="Q104" s="8">
        <v>3.8914224167564231E-2</v>
      </c>
      <c r="R104" s="4">
        <v>3.4293478260869565</v>
      </c>
      <c r="S104" s="4">
        <v>0</v>
      </c>
      <c r="T104" s="10">
        <v>0</v>
      </c>
      <c r="U104" s="4">
        <v>6.7282608695652177</v>
      </c>
      <c r="V104" s="4">
        <v>0</v>
      </c>
      <c r="W104" s="10">
        <v>0</v>
      </c>
      <c r="X104" s="4">
        <v>14.879021739130437</v>
      </c>
      <c r="Y104" s="4">
        <v>8.8260869565217406E-2</v>
      </c>
      <c r="Z104" s="10">
        <v>5.9319000343348895E-3</v>
      </c>
      <c r="AA104" s="4">
        <v>6.5677173913043454</v>
      </c>
      <c r="AB104" s="4">
        <v>0</v>
      </c>
      <c r="AC104" s="10">
        <v>0</v>
      </c>
      <c r="AD104" s="4">
        <v>88.780326086956549</v>
      </c>
      <c r="AE104" s="4">
        <v>4.3935869565217383</v>
      </c>
      <c r="AF104" s="10">
        <v>4.9488294875357934E-2</v>
      </c>
      <c r="AG104" s="4">
        <v>0</v>
      </c>
      <c r="AH104" s="4">
        <v>0</v>
      </c>
      <c r="AI104" s="10" t="s">
        <v>406</v>
      </c>
      <c r="AJ104" s="4">
        <v>0</v>
      </c>
      <c r="AK104" s="4">
        <v>0</v>
      </c>
      <c r="AL104" s="10" t="s">
        <v>406</v>
      </c>
      <c r="AM104" s="1">
        <v>505520</v>
      </c>
      <c r="AN104" s="1">
        <v>10</v>
      </c>
      <c r="AX104"/>
      <c r="AY104"/>
    </row>
    <row r="105" spans="1:51" x14ac:dyDescent="0.25">
      <c r="A105" t="s">
        <v>239</v>
      </c>
      <c r="B105" t="s">
        <v>167</v>
      </c>
      <c r="C105" t="s">
        <v>282</v>
      </c>
      <c r="D105" t="s">
        <v>254</v>
      </c>
      <c r="E105" s="4">
        <v>37.652173913043477</v>
      </c>
      <c r="F105" s="4">
        <v>228.52434782608699</v>
      </c>
      <c r="G105" s="4">
        <v>13.91054347826087</v>
      </c>
      <c r="H105" s="10">
        <v>6.0871165854271062E-2</v>
      </c>
      <c r="I105" s="4">
        <v>220.00869565217397</v>
      </c>
      <c r="J105" s="4">
        <v>13.91054347826087</v>
      </c>
      <c r="K105" s="10">
        <v>6.3227243982451276E-2</v>
      </c>
      <c r="L105" s="4">
        <v>53.524891304347832</v>
      </c>
      <c r="M105" s="4">
        <v>0</v>
      </c>
      <c r="N105" s="10">
        <v>0</v>
      </c>
      <c r="O105" s="4">
        <v>45.451086956521742</v>
      </c>
      <c r="P105" s="4">
        <v>0</v>
      </c>
      <c r="Q105" s="8">
        <v>0</v>
      </c>
      <c r="R105" s="4">
        <v>2.8564130434782613</v>
      </c>
      <c r="S105" s="4">
        <v>0</v>
      </c>
      <c r="T105" s="10">
        <v>0</v>
      </c>
      <c r="U105" s="4">
        <v>5.2173913043478262</v>
      </c>
      <c r="V105" s="4">
        <v>0</v>
      </c>
      <c r="W105" s="10">
        <v>0</v>
      </c>
      <c r="X105" s="4">
        <v>43.076304347826088</v>
      </c>
      <c r="Y105" s="4">
        <v>0</v>
      </c>
      <c r="Z105" s="10">
        <v>0</v>
      </c>
      <c r="AA105" s="4">
        <v>0.4418478260869565</v>
      </c>
      <c r="AB105" s="4">
        <v>0</v>
      </c>
      <c r="AC105" s="10">
        <v>0</v>
      </c>
      <c r="AD105" s="4">
        <v>124.80847826086962</v>
      </c>
      <c r="AE105" s="4">
        <v>13.91054347826087</v>
      </c>
      <c r="AF105" s="10">
        <v>0.11145511644798373</v>
      </c>
      <c r="AG105" s="4">
        <v>6.6728260869565217</v>
      </c>
      <c r="AH105" s="4">
        <v>0</v>
      </c>
      <c r="AI105" s="10">
        <v>0</v>
      </c>
      <c r="AJ105" s="4">
        <v>0</v>
      </c>
      <c r="AK105" s="4">
        <v>0</v>
      </c>
      <c r="AL105" s="10" t="s">
        <v>406</v>
      </c>
      <c r="AM105" s="1">
        <v>505500</v>
      </c>
      <c r="AN105" s="1">
        <v>10</v>
      </c>
      <c r="AX105"/>
      <c r="AY105"/>
    </row>
    <row r="106" spans="1:51" x14ac:dyDescent="0.25">
      <c r="A106" t="s">
        <v>239</v>
      </c>
      <c r="B106" t="s">
        <v>189</v>
      </c>
      <c r="C106" t="s">
        <v>313</v>
      </c>
      <c r="D106" t="s">
        <v>254</v>
      </c>
      <c r="E106" s="4">
        <v>36.902173913043477</v>
      </c>
      <c r="F106" s="4">
        <v>214.90260869565216</v>
      </c>
      <c r="G106" s="4">
        <v>7.6016304347826091</v>
      </c>
      <c r="H106" s="10">
        <v>3.5372443735888458E-2</v>
      </c>
      <c r="I106" s="4">
        <v>198.38434782608695</v>
      </c>
      <c r="J106" s="4">
        <v>7.6016304347826091</v>
      </c>
      <c r="K106" s="10">
        <v>3.8317692489765152E-2</v>
      </c>
      <c r="L106" s="4">
        <v>56.018804347826105</v>
      </c>
      <c r="M106" s="4">
        <v>0</v>
      </c>
      <c r="N106" s="10">
        <v>0</v>
      </c>
      <c r="O106" s="4">
        <v>45.584021739130449</v>
      </c>
      <c r="P106" s="4">
        <v>0</v>
      </c>
      <c r="Q106" s="8">
        <v>0</v>
      </c>
      <c r="R106" s="4">
        <v>5.2173913043478262</v>
      </c>
      <c r="S106" s="4">
        <v>0</v>
      </c>
      <c r="T106" s="10">
        <v>0</v>
      </c>
      <c r="U106" s="4">
        <v>5.2173913043478262</v>
      </c>
      <c r="V106" s="4">
        <v>0</v>
      </c>
      <c r="W106" s="10">
        <v>0</v>
      </c>
      <c r="X106" s="4">
        <v>30.45</v>
      </c>
      <c r="Y106" s="4">
        <v>0</v>
      </c>
      <c r="Z106" s="10">
        <v>0</v>
      </c>
      <c r="AA106" s="4">
        <v>6.0834782608695663</v>
      </c>
      <c r="AB106" s="4">
        <v>0</v>
      </c>
      <c r="AC106" s="10">
        <v>0</v>
      </c>
      <c r="AD106" s="4">
        <v>119.42043478260868</v>
      </c>
      <c r="AE106" s="4">
        <v>7.6016304347826091</v>
      </c>
      <c r="AF106" s="10">
        <v>6.3654352361222868E-2</v>
      </c>
      <c r="AG106" s="4">
        <v>2.9298913043478261</v>
      </c>
      <c r="AH106" s="4">
        <v>0</v>
      </c>
      <c r="AI106" s="10">
        <v>0</v>
      </c>
      <c r="AJ106" s="4">
        <v>0</v>
      </c>
      <c r="AK106" s="4">
        <v>0</v>
      </c>
      <c r="AL106" s="10" t="s">
        <v>406</v>
      </c>
      <c r="AM106" s="1">
        <v>505532</v>
      </c>
      <c r="AN106" s="1">
        <v>10</v>
      </c>
      <c r="AX106"/>
      <c r="AY106"/>
    </row>
    <row r="107" spans="1:51" x14ac:dyDescent="0.25">
      <c r="A107" t="s">
        <v>239</v>
      </c>
      <c r="B107" t="s">
        <v>168</v>
      </c>
      <c r="C107" t="s">
        <v>354</v>
      </c>
      <c r="D107" t="s">
        <v>256</v>
      </c>
      <c r="E107" s="4">
        <v>72.619565217391298</v>
      </c>
      <c r="F107" s="4">
        <v>238.06565217391307</v>
      </c>
      <c r="G107" s="4">
        <v>9.6669565217391291</v>
      </c>
      <c r="H107" s="10">
        <v>4.0606263160874505E-2</v>
      </c>
      <c r="I107" s="4">
        <v>222.18260869565216</v>
      </c>
      <c r="J107" s="4">
        <v>9.6669565217391291</v>
      </c>
      <c r="K107" s="10">
        <v>4.3509060310751045E-2</v>
      </c>
      <c r="L107" s="4">
        <v>29.166304347826088</v>
      </c>
      <c r="M107" s="4">
        <v>3.3409782608695648</v>
      </c>
      <c r="N107" s="10">
        <v>0.11454924905899451</v>
      </c>
      <c r="O107" s="4">
        <v>18.31619565217391</v>
      </c>
      <c r="P107" s="4">
        <v>3.3409782608695648</v>
      </c>
      <c r="Q107" s="8">
        <v>0.18240568753004291</v>
      </c>
      <c r="R107" s="4">
        <v>6.6761956521739148</v>
      </c>
      <c r="S107" s="4">
        <v>0</v>
      </c>
      <c r="T107" s="10">
        <v>0</v>
      </c>
      <c r="U107" s="4">
        <v>4.1739130434782608</v>
      </c>
      <c r="V107" s="4">
        <v>0</v>
      </c>
      <c r="W107" s="10">
        <v>0</v>
      </c>
      <c r="X107" s="4">
        <v>78.264130434782615</v>
      </c>
      <c r="Y107" s="4">
        <v>3.1535869565217385</v>
      </c>
      <c r="Z107" s="10">
        <v>4.0294154410232895E-2</v>
      </c>
      <c r="AA107" s="4">
        <v>5.032934782608697</v>
      </c>
      <c r="AB107" s="4">
        <v>0</v>
      </c>
      <c r="AC107" s="10">
        <v>0</v>
      </c>
      <c r="AD107" s="4">
        <v>116.73521739130435</v>
      </c>
      <c r="AE107" s="4">
        <v>3.1723913043478258</v>
      </c>
      <c r="AF107" s="10">
        <v>2.7175957480883899E-2</v>
      </c>
      <c r="AG107" s="4">
        <v>8.8670652173913034</v>
      </c>
      <c r="AH107" s="4">
        <v>0</v>
      </c>
      <c r="AI107" s="10">
        <v>0</v>
      </c>
      <c r="AJ107" s="4">
        <v>0</v>
      </c>
      <c r="AK107" s="4">
        <v>0</v>
      </c>
      <c r="AL107" s="10" t="s">
        <v>406</v>
      </c>
      <c r="AM107" s="1">
        <v>505503</v>
      </c>
      <c r="AN107" s="1">
        <v>10</v>
      </c>
      <c r="AX107"/>
      <c r="AY107"/>
    </row>
    <row r="108" spans="1:51" x14ac:dyDescent="0.25">
      <c r="A108" t="s">
        <v>239</v>
      </c>
      <c r="B108" t="s">
        <v>130</v>
      </c>
      <c r="C108" t="s">
        <v>275</v>
      </c>
      <c r="D108" t="s">
        <v>266</v>
      </c>
      <c r="E108" s="4">
        <v>62.108695652173914</v>
      </c>
      <c r="F108" s="4">
        <v>210.42380434782606</v>
      </c>
      <c r="G108" s="4">
        <v>1.9673913043478262</v>
      </c>
      <c r="H108" s="10">
        <v>9.3496613201411866E-3</v>
      </c>
      <c r="I108" s="4">
        <v>183.93608695652173</v>
      </c>
      <c r="J108" s="4">
        <v>0.78804347826086951</v>
      </c>
      <c r="K108" s="10">
        <v>4.284333168657355E-3</v>
      </c>
      <c r="L108" s="4">
        <v>47.854891304347817</v>
      </c>
      <c r="M108" s="4">
        <v>0.72282608695652173</v>
      </c>
      <c r="N108" s="10">
        <v>1.5104539311551E-2</v>
      </c>
      <c r="O108" s="4">
        <v>36.625760869565212</v>
      </c>
      <c r="P108" s="4">
        <v>0.72282608695652173</v>
      </c>
      <c r="Q108" s="8">
        <v>1.9735455859352977E-2</v>
      </c>
      <c r="R108" s="4">
        <v>5.9247826086956517</v>
      </c>
      <c r="S108" s="4">
        <v>0</v>
      </c>
      <c r="T108" s="10">
        <v>0</v>
      </c>
      <c r="U108" s="4">
        <v>5.3043478260869561</v>
      </c>
      <c r="V108" s="4">
        <v>0</v>
      </c>
      <c r="W108" s="10">
        <v>0</v>
      </c>
      <c r="X108" s="4">
        <v>21.693260869565222</v>
      </c>
      <c r="Y108" s="4">
        <v>0</v>
      </c>
      <c r="Z108" s="10">
        <v>0</v>
      </c>
      <c r="AA108" s="4">
        <v>15.258586956521734</v>
      </c>
      <c r="AB108" s="4">
        <v>1.1793478260869565</v>
      </c>
      <c r="AC108" s="10">
        <v>7.7290762863391274E-2</v>
      </c>
      <c r="AD108" s="4">
        <v>105.00913043478261</v>
      </c>
      <c r="AE108" s="4">
        <v>6.5217391304347824E-2</v>
      </c>
      <c r="AF108" s="10">
        <v>6.2106400685654664E-4</v>
      </c>
      <c r="AG108" s="4">
        <v>20.607934782608687</v>
      </c>
      <c r="AH108" s="4">
        <v>0</v>
      </c>
      <c r="AI108" s="10">
        <v>0</v>
      </c>
      <c r="AJ108" s="4">
        <v>0</v>
      </c>
      <c r="AK108" s="4">
        <v>0</v>
      </c>
      <c r="AL108" s="10" t="s">
        <v>406</v>
      </c>
      <c r="AM108" s="1">
        <v>505407</v>
      </c>
      <c r="AN108" s="1">
        <v>10</v>
      </c>
      <c r="AX108"/>
      <c r="AY108"/>
    </row>
    <row r="109" spans="1:51" x14ac:dyDescent="0.25">
      <c r="A109" t="s">
        <v>239</v>
      </c>
      <c r="B109" t="s">
        <v>115</v>
      </c>
      <c r="C109" t="s">
        <v>303</v>
      </c>
      <c r="D109" t="s">
        <v>260</v>
      </c>
      <c r="E109" s="4">
        <v>54.130434782608695</v>
      </c>
      <c r="F109" s="4">
        <v>281.42391304347831</v>
      </c>
      <c r="G109" s="4">
        <v>0</v>
      </c>
      <c r="H109" s="10">
        <v>0</v>
      </c>
      <c r="I109" s="4">
        <v>266.88315217391306</v>
      </c>
      <c r="J109" s="4">
        <v>0</v>
      </c>
      <c r="K109" s="10">
        <v>0</v>
      </c>
      <c r="L109" s="4">
        <v>88.521739130434781</v>
      </c>
      <c r="M109" s="4">
        <v>0</v>
      </c>
      <c r="N109" s="10">
        <v>0</v>
      </c>
      <c r="O109" s="4">
        <v>73.980978260869563</v>
      </c>
      <c r="P109" s="4">
        <v>0</v>
      </c>
      <c r="Q109" s="8">
        <v>0</v>
      </c>
      <c r="R109" s="4">
        <v>9.0625</v>
      </c>
      <c r="S109" s="4">
        <v>0</v>
      </c>
      <c r="T109" s="10">
        <v>0</v>
      </c>
      <c r="U109" s="4">
        <v>5.4782608695652177</v>
      </c>
      <c r="V109" s="4">
        <v>0</v>
      </c>
      <c r="W109" s="10">
        <v>0</v>
      </c>
      <c r="X109" s="4">
        <v>28.807065217391305</v>
      </c>
      <c r="Y109" s="4">
        <v>0</v>
      </c>
      <c r="Z109" s="10">
        <v>0</v>
      </c>
      <c r="AA109" s="4">
        <v>0</v>
      </c>
      <c r="AB109" s="4">
        <v>0</v>
      </c>
      <c r="AC109" s="10" t="s">
        <v>406</v>
      </c>
      <c r="AD109" s="4">
        <v>145.20108695652175</v>
      </c>
      <c r="AE109" s="4">
        <v>0</v>
      </c>
      <c r="AF109" s="10">
        <v>0</v>
      </c>
      <c r="AG109" s="4">
        <v>18.894021739130434</v>
      </c>
      <c r="AH109" s="4">
        <v>0</v>
      </c>
      <c r="AI109" s="10">
        <v>0</v>
      </c>
      <c r="AJ109" s="4">
        <v>0</v>
      </c>
      <c r="AK109" s="4">
        <v>0</v>
      </c>
      <c r="AL109" s="10" t="s">
        <v>406</v>
      </c>
      <c r="AM109" s="1">
        <v>505376</v>
      </c>
      <c r="AN109" s="1">
        <v>10</v>
      </c>
      <c r="AX109"/>
      <c r="AY109"/>
    </row>
    <row r="110" spans="1:51" x14ac:dyDescent="0.25">
      <c r="A110" t="s">
        <v>239</v>
      </c>
      <c r="B110" t="s">
        <v>37</v>
      </c>
      <c r="C110" t="s">
        <v>273</v>
      </c>
      <c r="D110" t="s">
        <v>254</v>
      </c>
      <c r="E110" s="4">
        <v>50.478260869565219</v>
      </c>
      <c r="F110" s="4">
        <v>204.80499999999998</v>
      </c>
      <c r="G110" s="4">
        <v>55.837065217391313</v>
      </c>
      <c r="H110" s="10">
        <v>0.27263526387242165</v>
      </c>
      <c r="I110" s="4">
        <v>192.71913043478258</v>
      </c>
      <c r="J110" s="4">
        <v>55.229456521739138</v>
      </c>
      <c r="K110" s="10">
        <v>0.2865800421428798</v>
      </c>
      <c r="L110" s="4">
        <v>38.11728260869566</v>
      </c>
      <c r="M110" s="4">
        <v>7.7410869565217419</v>
      </c>
      <c r="N110" s="10">
        <v>0.20308601313451907</v>
      </c>
      <c r="O110" s="4">
        <v>26.352065217391313</v>
      </c>
      <c r="P110" s="4">
        <v>7.4541304347826118</v>
      </c>
      <c r="Q110" s="8">
        <v>0.28286703046952016</v>
      </c>
      <c r="R110" s="4">
        <v>6.0260869565217385</v>
      </c>
      <c r="S110" s="4">
        <v>0.28695652173913044</v>
      </c>
      <c r="T110" s="10">
        <v>4.7619047619047623E-2</v>
      </c>
      <c r="U110" s="4">
        <v>5.7391304347826084</v>
      </c>
      <c r="V110" s="4">
        <v>0</v>
      </c>
      <c r="W110" s="10">
        <v>0</v>
      </c>
      <c r="X110" s="4">
        <v>43.407282608695624</v>
      </c>
      <c r="Y110" s="4">
        <v>4.8460869565217388</v>
      </c>
      <c r="Z110" s="10">
        <v>0.11164225598289214</v>
      </c>
      <c r="AA110" s="4">
        <v>0.32065217391304346</v>
      </c>
      <c r="AB110" s="4">
        <v>0.32065217391304346</v>
      </c>
      <c r="AC110" s="10">
        <v>1</v>
      </c>
      <c r="AD110" s="4">
        <v>110.81554347826086</v>
      </c>
      <c r="AE110" s="4">
        <v>42.929239130434787</v>
      </c>
      <c r="AF110" s="10">
        <v>0.38739366142130044</v>
      </c>
      <c r="AG110" s="4">
        <v>12.144239130434778</v>
      </c>
      <c r="AH110" s="4">
        <v>0</v>
      </c>
      <c r="AI110" s="10">
        <v>0</v>
      </c>
      <c r="AJ110" s="4">
        <v>0</v>
      </c>
      <c r="AK110" s="4">
        <v>0</v>
      </c>
      <c r="AL110" s="10" t="s">
        <v>406</v>
      </c>
      <c r="AM110" s="1">
        <v>505195</v>
      </c>
      <c r="AN110" s="1">
        <v>10</v>
      </c>
      <c r="AX110"/>
      <c r="AY110"/>
    </row>
    <row r="111" spans="1:51" x14ac:dyDescent="0.25">
      <c r="A111" t="s">
        <v>239</v>
      </c>
      <c r="B111" t="s">
        <v>97</v>
      </c>
      <c r="C111" t="s">
        <v>338</v>
      </c>
      <c r="D111" t="s">
        <v>254</v>
      </c>
      <c r="E111" s="4">
        <v>46.369565217391305</v>
      </c>
      <c r="F111" s="4">
        <v>148.38260869565215</v>
      </c>
      <c r="G111" s="4">
        <v>45.599021739130436</v>
      </c>
      <c r="H111" s="10">
        <v>0.30730704992967656</v>
      </c>
      <c r="I111" s="4">
        <v>127.96206521739128</v>
      </c>
      <c r="J111" s="4">
        <v>45.599021739130436</v>
      </c>
      <c r="K111" s="10">
        <v>0.35634796657637163</v>
      </c>
      <c r="L111" s="4">
        <v>43.070978260869566</v>
      </c>
      <c r="M111" s="4">
        <v>6.5607608695652173</v>
      </c>
      <c r="N111" s="10">
        <v>0.15232439880581344</v>
      </c>
      <c r="O111" s="4">
        <v>22.650434782608698</v>
      </c>
      <c r="P111" s="4">
        <v>6.5607608695652173</v>
      </c>
      <c r="Q111" s="8">
        <v>0.2896527564496314</v>
      </c>
      <c r="R111" s="4">
        <v>1.631739130434783</v>
      </c>
      <c r="S111" s="4">
        <v>0</v>
      </c>
      <c r="T111" s="10">
        <v>0</v>
      </c>
      <c r="U111" s="4">
        <v>18.788804347826083</v>
      </c>
      <c r="V111" s="4">
        <v>0</v>
      </c>
      <c r="W111" s="10">
        <v>0</v>
      </c>
      <c r="X111" s="4">
        <v>19.550543478260874</v>
      </c>
      <c r="Y111" s="4">
        <v>7.1968478260869571</v>
      </c>
      <c r="Z111" s="10">
        <v>0.368114975120229</v>
      </c>
      <c r="AA111" s="4">
        <v>0</v>
      </c>
      <c r="AB111" s="4">
        <v>0</v>
      </c>
      <c r="AC111" s="10" t="s">
        <v>406</v>
      </c>
      <c r="AD111" s="4">
        <v>72.988043478260849</v>
      </c>
      <c r="AE111" s="4">
        <v>31.754456521739129</v>
      </c>
      <c r="AF111" s="10">
        <v>0.43506381331069721</v>
      </c>
      <c r="AG111" s="4">
        <v>12.606413043478263</v>
      </c>
      <c r="AH111" s="4">
        <v>8.6956521739130432E-2</v>
      </c>
      <c r="AI111" s="10">
        <v>6.8978004638770799E-3</v>
      </c>
      <c r="AJ111" s="4">
        <v>0.16663043478260869</v>
      </c>
      <c r="AK111" s="4">
        <v>0</v>
      </c>
      <c r="AL111" s="10" t="s">
        <v>406</v>
      </c>
      <c r="AM111" s="1">
        <v>505339</v>
      </c>
      <c r="AN111" s="1">
        <v>10</v>
      </c>
      <c r="AX111"/>
      <c r="AY111"/>
    </row>
    <row r="112" spans="1:51" x14ac:dyDescent="0.25">
      <c r="A112" t="s">
        <v>239</v>
      </c>
      <c r="B112" t="s">
        <v>123</v>
      </c>
      <c r="C112" t="s">
        <v>303</v>
      </c>
      <c r="D112" t="s">
        <v>260</v>
      </c>
      <c r="E112" s="4">
        <v>82.913043478260875</v>
      </c>
      <c r="F112" s="4">
        <v>275.94239130434784</v>
      </c>
      <c r="G112" s="4">
        <v>31.844347826086956</v>
      </c>
      <c r="H112" s="10">
        <v>0.11540215939842516</v>
      </c>
      <c r="I112" s="4">
        <v>247.5130434782609</v>
      </c>
      <c r="J112" s="4">
        <v>31.844347826086956</v>
      </c>
      <c r="K112" s="10">
        <v>0.12865725126475547</v>
      </c>
      <c r="L112" s="4">
        <v>77.524456521739125</v>
      </c>
      <c r="M112" s="4">
        <v>0</v>
      </c>
      <c r="N112" s="10">
        <v>0</v>
      </c>
      <c r="O112" s="4">
        <v>58.880434782608695</v>
      </c>
      <c r="P112" s="4">
        <v>0</v>
      </c>
      <c r="Q112" s="8">
        <v>0</v>
      </c>
      <c r="R112" s="4">
        <v>18.209239130434781</v>
      </c>
      <c r="S112" s="4">
        <v>0</v>
      </c>
      <c r="T112" s="10">
        <v>0</v>
      </c>
      <c r="U112" s="4">
        <v>0.43478260869565216</v>
      </c>
      <c r="V112" s="4">
        <v>0</v>
      </c>
      <c r="W112" s="10">
        <v>0</v>
      </c>
      <c r="X112" s="4">
        <v>36.07782608695652</v>
      </c>
      <c r="Y112" s="4">
        <v>8.9555434782608696</v>
      </c>
      <c r="Z112" s="10">
        <v>0.24822846744357008</v>
      </c>
      <c r="AA112" s="4">
        <v>9.7853260869565215</v>
      </c>
      <c r="AB112" s="4">
        <v>0</v>
      </c>
      <c r="AC112" s="10">
        <v>0</v>
      </c>
      <c r="AD112" s="4">
        <v>101.94804347826089</v>
      </c>
      <c r="AE112" s="4">
        <v>15.836413043478261</v>
      </c>
      <c r="AF112" s="10">
        <v>0.15533807715353726</v>
      </c>
      <c r="AG112" s="4">
        <v>50.606739130434782</v>
      </c>
      <c r="AH112" s="4">
        <v>7.0523913043478252</v>
      </c>
      <c r="AI112" s="10">
        <v>0.13935676207413517</v>
      </c>
      <c r="AJ112" s="4">
        <v>0</v>
      </c>
      <c r="AK112" s="4">
        <v>0</v>
      </c>
      <c r="AL112" s="10" t="s">
        <v>406</v>
      </c>
      <c r="AM112" s="1">
        <v>505393</v>
      </c>
      <c r="AN112" s="1">
        <v>10</v>
      </c>
      <c r="AX112"/>
      <c r="AY112"/>
    </row>
    <row r="113" spans="1:51" x14ac:dyDescent="0.25">
      <c r="A113" t="s">
        <v>239</v>
      </c>
      <c r="B113" t="s">
        <v>145</v>
      </c>
      <c r="C113" t="s">
        <v>297</v>
      </c>
      <c r="D113" t="s">
        <v>257</v>
      </c>
      <c r="E113" s="4">
        <v>60.815217391304351</v>
      </c>
      <c r="F113" s="4">
        <v>239.91217391304349</v>
      </c>
      <c r="G113" s="4">
        <v>12.744456521739131</v>
      </c>
      <c r="H113" s="10">
        <v>5.3121341505405963E-2</v>
      </c>
      <c r="I113" s="4">
        <v>227.48826086956524</v>
      </c>
      <c r="J113" s="4">
        <v>12.744456521739131</v>
      </c>
      <c r="K113" s="10">
        <v>5.6022479898628311E-2</v>
      </c>
      <c r="L113" s="4">
        <v>31.889456521739131</v>
      </c>
      <c r="M113" s="4">
        <v>0.20195652173913042</v>
      </c>
      <c r="N113" s="10">
        <v>6.3330186138937832E-3</v>
      </c>
      <c r="O113" s="4">
        <v>22.764456521739131</v>
      </c>
      <c r="P113" s="4">
        <v>0.20195652173913042</v>
      </c>
      <c r="Q113" s="8">
        <v>8.8715722928096336E-3</v>
      </c>
      <c r="R113" s="4">
        <v>3.5679347826086958</v>
      </c>
      <c r="S113" s="4">
        <v>0</v>
      </c>
      <c r="T113" s="10">
        <v>0</v>
      </c>
      <c r="U113" s="4">
        <v>5.5570652173913047</v>
      </c>
      <c r="V113" s="4">
        <v>0</v>
      </c>
      <c r="W113" s="10">
        <v>0</v>
      </c>
      <c r="X113" s="4">
        <v>61.236413043478258</v>
      </c>
      <c r="Y113" s="4">
        <v>0.38043478260869568</v>
      </c>
      <c r="Z113" s="10">
        <v>6.212558242733526E-3</v>
      </c>
      <c r="AA113" s="4">
        <v>3.2989130434782608</v>
      </c>
      <c r="AB113" s="4">
        <v>0</v>
      </c>
      <c r="AC113" s="10">
        <v>0</v>
      </c>
      <c r="AD113" s="4">
        <v>143.48739130434785</v>
      </c>
      <c r="AE113" s="4">
        <v>12.162065217391305</v>
      </c>
      <c r="AF113" s="10">
        <v>8.4760515239939271E-2</v>
      </c>
      <c r="AG113" s="4">
        <v>0</v>
      </c>
      <c r="AH113" s="4">
        <v>0</v>
      </c>
      <c r="AI113" s="10" t="s">
        <v>406</v>
      </c>
      <c r="AJ113" s="4">
        <v>0</v>
      </c>
      <c r="AK113" s="4">
        <v>0</v>
      </c>
      <c r="AL113" s="10" t="s">
        <v>406</v>
      </c>
      <c r="AM113" s="1">
        <v>505441</v>
      </c>
      <c r="AN113" s="1">
        <v>10</v>
      </c>
      <c r="AX113"/>
      <c r="AY113"/>
    </row>
    <row r="114" spans="1:51" x14ac:dyDescent="0.25">
      <c r="A114" t="s">
        <v>239</v>
      </c>
      <c r="B114" t="s">
        <v>148</v>
      </c>
      <c r="C114" t="s">
        <v>349</v>
      </c>
      <c r="D114" t="s">
        <v>270</v>
      </c>
      <c r="E114" s="4">
        <v>35.456521739130437</v>
      </c>
      <c r="F114" s="4">
        <v>138.2454347826087</v>
      </c>
      <c r="G114" s="4">
        <v>2.2608695652173914E-2</v>
      </c>
      <c r="H114" s="10">
        <v>1.6354026943259388E-4</v>
      </c>
      <c r="I114" s="4">
        <v>121.81608695652173</v>
      </c>
      <c r="J114" s="4">
        <v>2.2608695652173914E-2</v>
      </c>
      <c r="K114" s="10">
        <v>1.8559696192050029E-4</v>
      </c>
      <c r="L114" s="4">
        <v>34.478260869565219</v>
      </c>
      <c r="M114" s="4">
        <v>0</v>
      </c>
      <c r="N114" s="10">
        <v>0</v>
      </c>
      <c r="O114" s="4">
        <v>18.048913043478262</v>
      </c>
      <c r="P114" s="4">
        <v>0</v>
      </c>
      <c r="Q114" s="8">
        <v>0</v>
      </c>
      <c r="R114" s="4">
        <v>11.646739130434783</v>
      </c>
      <c r="S114" s="4">
        <v>0</v>
      </c>
      <c r="T114" s="10">
        <v>0</v>
      </c>
      <c r="U114" s="4">
        <v>4.7826086956521738</v>
      </c>
      <c r="V114" s="4">
        <v>0</v>
      </c>
      <c r="W114" s="10">
        <v>0</v>
      </c>
      <c r="X114" s="4">
        <v>18.745434782608694</v>
      </c>
      <c r="Y114" s="4">
        <v>2.2608695652173914E-2</v>
      </c>
      <c r="Z114" s="10">
        <v>1.2060907583295644E-3</v>
      </c>
      <c r="AA114" s="4">
        <v>0</v>
      </c>
      <c r="AB114" s="4">
        <v>0</v>
      </c>
      <c r="AC114" s="10" t="s">
        <v>406</v>
      </c>
      <c r="AD114" s="4">
        <v>69.961956521739125</v>
      </c>
      <c r="AE114" s="4">
        <v>0</v>
      </c>
      <c r="AF114" s="10">
        <v>0</v>
      </c>
      <c r="AG114" s="4">
        <v>15.059782608695652</v>
      </c>
      <c r="AH114" s="4">
        <v>0</v>
      </c>
      <c r="AI114" s="10">
        <v>0</v>
      </c>
      <c r="AJ114" s="4">
        <v>0</v>
      </c>
      <c r="AK114" s="4">
        <v>0</v>
      </c>
      <c r="AL114" s="10" t="s">
        <v>406</v>
      </c>
      <c r="AM114" s="1">
        <v>505454</v>
      </c>
      <c r="AN114" s="1">
        <v>10</v>
      </c>
      <c r="AX114"/>
      <c r="AY114"/>
    </row>
    <row r="115" spans="1:51" x14ac:dyDescent="0.25">
      <c r="A115" t="s">
        <v>239</v>
      </c>
      <c r="B115" t="s">
        <v>159</v>
      </c>
      <c r="C115" t="s">
        <v>352</v>
      </c>
      <c r="D115" t="s">
        <v>261</v>
      </c>
      <c r="E115" s="4">
        <v>34.891304347826086</v>
      </c>
      <c r="F115" s="4">
        <v>166.29228260869561</v>
      </c>
      <c r="G115" s="4">
        <v>25.396304347826081</v>
      </c>
      <c r="H115" s="10">
        <v>0.15272088367195266</v>
      </c>
      <c r="I115" s="4">
        <v>137.18543478260867</v>
      </c>
      <c r="J115" s="4">
        <v>25.396304347826081</v>
      </c>
      <c r="K115" s="10">
        <v>0.18512391193766609</v>
      </c>
      <c r="L115" s="4">
        <v>56.217934782608708</v>
      </c>
      <c r="M115" s="4">
        <v>0</v>
      </c>
      <c r="N115" s="10">
        <v>0</v>
      </c>
      <c r="O115" s="4">
        <v>36.091413043478269</v>
      </c>
      <c r="P115" s="4">
        <v>0</v>
      </c>
      <c r="Q115" s="8">
        <v>0</v>
      </c>
      <c r="R115" s="4">
        <v>14.213478260869572</v>
      </c>
      <c r="S115" s="4">
        <v>0</v>
      </c>
      <c r="T115" s="10">
        <v>0</v>
      </c>
      <c r="U115" s="4">
        <v>5.9130434782608692</v>
      </c>
      <c r="V115" s="4">
        <v>0</v>
      </c>
      <c r="W115" s="10">
        <v>0</v>
      </c>
      <c r="X115" s="4">
        <v>15.661521739130441</v>
      </c>
      <c r="Y115" s="4">
        <v>0</v>
      </c>
      <c r="Z115" s="10">
        <v>0</v>
      </c>
      <c r="AA115" s="4">
        <v>8.98032608695652</v>
      </c>
      <c r="AB115" s="4">
        <v>0</v>
      </c>
      <c r="AC115" s="10">
        <v>0</v>
      </c>
      <c r="AD115" s="4">
        <v>83.17315217391301</v>
      </c>
      <c r="AE115" s="4">
        <v>23.136956521739126</v>
      </c>
      <c r="AF115" s="10">
        <v>0.27817818511146869</v>
      </c>
      <c r="AG115" s="4">
        <v>0</v>
      </c>
      <c r="AH115" s="4">
        <v>0</v>
      </c>
      <c r="AI115" s="10" t="s">
        <v>406</v>
      </c>
      <c r="AJ115" s="4">
        <v>2.2593478260869562</v>
      </c>
      <c r="AK115" s="4">
        <v>2.2593478260869562</v>
      </c>
      <c r="AL115" s="10">
        <v>1</v>
      </c>
      <c r="AM115" s="1">
        <v>505484</v>
      </c>
      <c r="AN115" s="1">
        <v>10</v>
      </c>
      <c r="AX115"/>
      <c r="AY115"/>
    </row>
    <row r="116" spans="1:51" x14ac:dyDescent="0.25">
      <c r="A116" t="s">
        <v>239</v>
      </c>
      <c r="B116" t="s">
        <v>52</v>
      </c>
      <c r="C116" t="s">
        <v>320</v>
      </c>
      <c r="D116" t="s">
        <v>258</v>
      </c>
      <c r="E116" s="4">
        <v>85.347826086956516</v>
      </c>
      <c r="F116" s="4">
        <v>322.45630434782606</v>
      </c>
      <c r="G116" s="4">
        <v>22.611413043478258</v>
      </c>
      <c r="H116" s="10">
        <v>7.0122409574873298E-2</v>
      </c>
      <c r="I116" s="4">
        <v>303.4671739130435</v>
      </c>
      <c r="J116" s="4">
        <v>22.611413043478258</v>
      </c>
      <c r="K116" s="10">
        <v>7.4510243569070198E-2</v>
      </c>
      <c r="L116" s="4">
        <v>62.849891304347807</v>
      </c>
      <c r="M116" s="4">
        <v>0.58695652173913049</v>
      </c>
      <c r="N116" s="10">
        <v>9.3390220660338075E-3</v>
      </c>
      <c r="O116" s="4">
        <v>52.121630434782595</v>
      </c>
      <c r="P116" s="4">
        <v>0.58695652173913049</v>
      </c>
      <c r="Q116" s="8">
        <v>1.1261284745755646E-2</v>
      </c>
      <c r="R116" s="4">
        <v>5.1739130434782608</v>
      </c>
      <c r="S116" s="4">
        <v>0</v>
      </c>
      <c r="T116" s="10">
        <v>0</v>
      </c>
      <c r="U116" s="4">
        <v>5.5543478260869561</v>
      </c>
      <c r="V116" s="4">
        <v>0</v>
      </c>
      <c r="W116" s="10">
        <v>0</v>
      </c>
      <c r="X116" s="4">
        <v>61.83054347826085</v>
      </c>
      <c r="Y116" s="4">
        <v>0.30978260869565216</v>
      </c>
      <c r="Z116" s="10">
        <v>5.0101873810080508E-3</v>
      </c>
      <c r="AA116" s="4">
        <v>8.2608695652173907</v>
      </c>
      <c r="AB116" s="4">
        <v>0</v>
      </c>
      <c r="AC116" s="10">
        <v>0</v>
      </c>
      <c r="AD116" s="4">
        <v>183.56608695652173</v>
      </c>
      <c r="AE116" s="4">
        <v>21.714673913043477</v>
      </c>
      <c r="AF116" s="10">
        <v>0.11829349458316162</v>
      </c>
      <c r="AG116" s="4">
        <v>5.9489130434782602</v>
      </c>
      <c r="AH116" s="4">
        <v>0</v>
      </c>
      <c r="AI116" s="10">
        <v>0</v>
      </c>
      <c r="AJ116" s="4">
        <v>0</v>
      </c>
      <c r="AK116" s="4">
        <v>0</v>
      </c>
      <c r="AL116" s="10" t="s">
        <v>406</v>
      </c>
      <c r="AM116" s="1">
        <v>505243</v>
      </c>
      <c r="AN116" s="1">
        <v>10</v>
      </c>
      <c r="AX116"/>
      <c r="AY116"/>
    </row>
    <row r="117" spans="1:51" x14ac:dyDescent="0.25">
      <c r="A117" t="s">
        <v>239</v>
      </c>
      <c r="B117" t="s">
        <v>21</v>
      </c>
      <c r="C117" t="s">
        <v>304</v>
      </c>
      <c r="D117" t="s">
        <v>253</v>
      </c>
      <c r="E117" s="4">
        <v>105.39130434782609</v>
      </c>
      <c r="F117" s="4">
        <v>375.57478260869561</v>
      </c>
      <c r="G117" s="4">
        <v>0</v>
      </c>
      <c r="H117" s="10">
        <v>0</v>
      </c>
      <c r="I117" s="4">
        <v>337.99586956521739</v>
      </c>
      <c r="J117" s="4">
        <v>0</v>
      </c>
      <c r="K117" s="10">
        <v>0</v>
      </c>
      <c r="L117" s="4">
        <v>62.183369565217397</v>
      </c>
      <c r="M117" s="4">
        <v>0</v>
      </c>
      <c r="N117" s="10">
        <v>0</v>
      </c>
      <c r="O117" s="4">
        <v>40.718695652173921</v>
      </c>
      <c r="P117" s="4">
        <v>0</v>
      </c>
      <c r="Q117" s="8">
        <v>0</v>
      </c>
      <c r="R117" s="4">
        <v>16.160326086956523</v>
      </c>
      <c r="S117" s="4">
        <v>0</v>
      </c>
      <c r="T117" s="10">
        <v>0</v>
      </c>
      <c r="U117" s="4">
        <v>5.3043478260869561</v>
      </c>
      <c r="V117" s="4">
        <v>0</v>
      </c>
      <c r="W117" s="10">
        <v>0</v>
      </c>
      <c r="X117" s="4">
        <v>97.785869565217382</v>
      </c>
      <c r="Y117" s="4">
        <v>0</v>
      </c>
      <c r="Z117" s="10">
        <v>0</v>
      </c>
      <c r="AA117" s="4">
        <v>16.114239130434786</v>
      </c>
      <c r="AB117" s="4">
        <v>0</v>
      </c>
      <c r="AC117" s="10">
        <v>0</v>
      </c>
      <c r="AD117" s="4">
        <v>127.26152173913042</v>
      </c>
      <c r="AE117" s="4">
        <v>0</v>
      </c>
      <c r="AF117" s="10">
        <v>0</v>
      </c>
      <c r="AG117" s="4">
        <v>72.229782608695672</v>
      </c>
      <c r="AH117" s="4">
        <v>0</v>
      </c>
      <c r="AI117" s="10">
        <v>0</v>
      </c>
      <c r="AJ117" s="4">
        <v>0</v>
      </c>
      <c r="AK117" s="4">
        <v>0</v>
      </c>
      <c r="AL117" s="10" t="s">
        <v>406</v>
      </c>
      <c r="AM117" s="1">
        <v>505093</v>
      </c>
      <c r="AN117" s="1">
        <v>10</v>
      </c>
      <c r="AX117"/>
      <c r="AY117"/>
    </row>
    <row r="118" spans="1:51" x14ac:dyDescent="0.25">
      <c r="A118" t="s">
        <v>239</v>
      </c>
      <c r="B118" t="s">
        <v>17</v>
      </c>
      <c r="C118" t="s">
        <v>302</v>
      </c>
      <c r="D118" t="s">
        <v>256</v>
      </c>
      <c r="E118" s="4">
        <v>49.826086956521742</v>
      </c>
      <c r="F118" s="4">
        <v>216.81467391304349</v>
      </c>
      <c r="G118" s="4">
        <v>0</v>
      </c>
      <c r="H118" s="10">
        <v>0</v>
      </c>
      <c r="I118" s="4">
        <v>194.03206521739131</v>
      </c>
      <c r="J118" s="4">
        <v>0</v>
      </c>
      <c r="K118" s="10">
        <v>0</v>
      </c>
      <c r="L118" s="4">
        <v>53.943260869565236</v>
      </c>
      <c r="M118" s="4">
        <v>0</v>
      </c>
      <c r="N118" s="10">
        <v>0</v>
      </c>
      <c r="O118" s="4">
        <v>31.160652173913057</v>
      </c>
      <c r="P118" s="4">
        <v>0</v>
      </c>
      <c r="Q118" s="8">
        <v>0</v>
      </c>
      <c r="R118" s="4">
        <v>17.043478260869566</v>
      </c>
      <c r="S118" s="4">
        <v>0</v>
      </c>
      <c r="T118" s="10">
        <v>0</v>
      </c>
      <c r="U118" s="4">
        <v>5.7391304347826084</v>
      </c>
      <c r="V118" s="4">
        <v>0</v>
      </c>
      <c r="W118" s="10">
        <v>0</v>
      </c>
      <c r="X118" s="4">
        <v>38.592717391304348</v>
      </c>
      <c r="Y118" s="4">
        <v>0</v>
      </c>
      <c r="Z118" s="10">
        <v>0</v>
      </c>
      <c r="AA118" s="4">
        <v>0</v>
      </c>
      <c r="AB118" s="4">
        <v>0</v>
      </c>
      <c r="AC118" s="10" t="s">
        <v>406</v>
      </c>
      <c r="AD118" s="4">
        <v>109.83304347826086</v>
      </c>
      <c r="AE118" s="4">
        <v>0</v>
      </c>
      <c r="AF118" s="10">
        <v>0</v>
      </c>
      <c r="AG118" s="4">
        <v>14.445652173913036</v>
      </c>
      <c r="AH118" s="4">
        <v>0</v>
      </c>
      <c r="AI118" s="10">
        <v>0</v>
      </c>
      <c r="AJ118" s="4">
        <v>0</v>
      </c>
      <c r="AK118" s="4">
        <v>0</v>
      </c>
      <c r="AL118" s="10" t="s">
        <v>406</v>
      </c>
      <c r="AM118" s="1">
        <v>505081</v>
      </c>
      <c r="AN118" s="1">
        <v>10</v>
      </c>
      <c r="AX118"/>
      <c r="AY118"/>
    </row>
    <row r="119" spans="1:51" x14ac:dyDescent="0.25">
      <c r="A119" t="s">
        <v>239</v>
      </c>
      <c r="B119" t="s">
        <v>12</v>
      </c>
      <c r="C119" t="s">
        <v>298</v>
      </c>
      <c r="D119" t="s">
        <v>258</v>
      </c>
      <c r="E119" s="4">
        <v>96.478260869565219</v>
      </c>
      <c r="F119" s="4">
        <v>446.16413043478263</v>
      </c>
      <c r="G119" s="4">
        <v>5.3391304347826081</v>
      </c>
      <c r="H119" s="10">
        <v>1.1966740646720472E-2</v>
      </c>
      <c r="I119" s="4">
        <v>375.4847826086957</v>
      </c>
      <c r="J119" s="4">
        <v>5.3391304347826081</v>
      </c>
      <c r="K119" s="10">
        <v>1.4219299108977956E-2</v>
      </c>
      <c r="L119" s="4">
        <v>78.546195652173921</v>
      </c>
      <c r="M119" s="4">
        <v>0</v>
      </c>
      <c r="N119" s="10">
        <v>0</v>
      </c>
      <c r="O119" s="4">
        <v>38.576086956521742</v>
      </c>
      <c r="P119" s="4">
        <v>0</v>
      </c>
      <c r="Q119" s="8">
        <v>0</v>
      </c>
      <c r="R119" s="4">
        <v>34.665760869565219</v>
      </c>
      <c r="S119" s="4">
        <v>0</v>
      </c>
      <c r="T119" s="10">
        <v>0</v>
      </c>
      <c r="U119" s="4">
        <v>5.3043478260869561</v>
      </c>
      <c r="V119" s="4">
        <v>0</v>
      </c>
      <c r="W119" s="10">
        <v>0</v>
      </c>
      <c r="X119" s="4">
        <v>61.809239130434754</v>
      </c>
      <c r="Y119" s="4">
        <v>5.3391304347826081</v>
      </c>
      <c r="Z119" s="10">
        <v>8.6380782386198798E-2</v>
      </c>
      <c r="AA119" s="4">
        <v>30.709239130434781</v>
      </c>
      <c r="AB119" s="4">
        <v>0</v>
      </c>
      <c r="AC119" s="10">
        <v>0</v>
      </c>
      <c r="AD119" s="4">
        <v>275.09945652173917</v>
      </c>
      <c r="AE119" s="4">
        <v>0</v>
      </c>
      <c r="AF119" s="10">
        <v>0</v>
      </c>
      <c r="AG119" s="4">
        <v>0</v>
      </c>
      <c r="AH119" s="4">
        <v>0</v>
      </c>
      <c r="AI119" s="10" t="s">
        <v>406</v>
      </c>
      <c r="AJ119" s="4">
        <v>0</v>
      </c>
      <c r="AK119" s="4">
        <v>0</v>
      </c>
      <c r="AL119" s="10" t="s">
        <v>406</v>
      </c>
      <c r="AM119" s="1">
        <v>505059</v>
      </c>
      <c r="AN119" s="1">
        <v>10</v>
      </c>
      <c r="AX119"/>
      <c r="AY119"/>
    </row>
    <row r="120" spans="1:51" x14ac:dyDescent="0.25">
      <c r="A120" t="s">
        <v>239</v>
      </c>
      <c r="B120" t="s">
        <v>14</v>
      </c>
      <c r="C120" t="s">
        <v>299</v>
      </c>
      <c r="D120" t="s">
        <v>259</v>
      </c>
      <c r="E120" s="4">
        <v>69.532608695652172</v>
      </c>
      <c r="F120" s="4">
        <v>248.06717391304346</v>
      </c>
      <c r="G120" s="4">
        <v>4.9456521739130439</v>
      </c>
      <c r="H120" s="10">
        <v>1.9936745744709754E-2</v>
      </c>
      <c r="I120" s="4">
        <v>232.43673913043477</v>
      </c>
      <c r="J120" s="4">
        <v>4.9456521739130439</v>
      </c>
      <c r="K120" s="10">
        <v>2.127741161924376E-2</v>
      </c>
      <c r="L120" s="4">
        <v>64.709565217391301</v>
      </c>
      <c r="M120" s="4">
        <v>4.9456521739130439</v>
      </c>
      <c r="N120" s="10">
        <v>7.6428456245968626E-2</v>
      </c>
      <c r="O120" s="4">
        <v>53.861739130434778</v>
      </c>
      <c r="P120" s="4">
        <v>4.9456521739130439</v>
      </c>
      <c r="Q120" s="8">
        <v>9.1821249253321732E-2</v>
      </c>
      <c r="R120" s="4">
        <v>5.9782608695652177</v>
      </c>
      <c r="S120" s="4">
        <v>0</v>
      </c>
      <c r="T120" s="10">
        <v>0</v>
      </c>
      <c r="U120" s="4">
        <v>4.8695652173913047</v>
      </c>
      <c r="V120" s="4">
        <v>0</v>
      </c>
      <c r="W120" s="10">
        <v>0</v>
      </c>
      <c r="X120" s="4">
        <v>27.063478260869552</v>
      </c>
      <c r="Y120" s="4">
        <v>0</v>
      </c>
      <c r="Z120" s="10">
        <v>0</v>
      </c>
      <c r="AA120" s="4">
        <v>4.7826086956521738</v>
      </c>
      <c r="AB120" s="4">
        <v>0</v>
      </c>
      <c r="AC120" s="10">
        <v>0</v>
      </c>
      <c r="AD120" s="4">
        <v>122.4254347826087</v>
      </c>
      <c r="AE120" s="4">
        <v>0</v>
      </c>
      <c r="AF120" s="10">
        <v>0</v>
      </c>
      <c r="AG120" s="4">
        <v>29.086086956521743</v>
      </c>
      <c r="AH120" s="4">
        <v>0</v>
      </c>
      <c r="AI120" s="10">
        <v>0</v>
      </c>
      <c r="AJ120" s="4">
        <v>0</v>
      </c>
      <c r="AK120" s="4">
        <v>0</v>
      </c>
      <c r="AL120" s="10" t="s">
        <v>406</v>
      </c>
      <c r="AM120" s="1">
        <v>505074</v>
      </c>
      <c r="AN120" s="1">
        <v>10</v>
      </c>
      <c r="AX120"/>
      <c r="AY120"/>
    </row>
    <row r="121" spans="1:51" x14ac:dyDescent="0.25">
      <c r="A121" t="s">
        <v>239</v>
      </c>
      <c r="B121" t="s">
        <v>2</v>
      </c>
      <c r="C121" t="s">
        <v>295</v>
      </c>
      <c r="D121" t="s">
        <v>254</v>
      </c>
      <c r="E121" s="4">
        <v>82.347826086956516</v>
      </c>
      <c r="F121" s="4">
        <v>330.90489130434787</v>
      </c>
      <c r="G121" s="4">
        <v>0</v>
      </c>
      <c r="H121" s="10">
        <v>0</v>
      </c>
      <c r="I121" s="4">
        <v>319.37489130434784</v>
      </c>
      <c r="J121" s="4">
        <v>0</v>
      </c>
      <c r="K121" s="10">
        <v>0</v>
      </c>
      <c r="L121" s="4">
        <v>48.328152173913033</v>
      </c>
      <c r="M121" s="4">
        <v>0</v>
      </c>
      <c r="N121" s="10">
        <v>0</v>
      </c>
      <c r="O121" s="4">
        <v>37.475978260869553</v>
      </c>
      <c r="P121" s="4">
        <v>0</v>
      </c>
      <c r="Q121" s="8">
        <v>0</v>
      </c>
      <c r="R121" s="4">
        <v>5.6347826086956516</v>
      </c>
      <c r="S121" s="4">
        <v>0</v>
      </c>
      <c r="T121" s="10">
        <v>0</v>
      </c>
      <c r="U121" s="4">
        <v>5.2173913043478262</v>
      </c>
      <c r="V121" s="4">
        <v>0</v>
      </c>
      <c r="W121" s="10">
        <v>0</v>
      </c>
      <c r="X121" s="4">
        <v>65.785760869565237</v>
      </c>
      <c r="Y121" s="4">
        <v>0</v>
      </c>
      <c r="Z121" s="10">
        <v>0</v>
      </c>
      <c r="AA121" s="4">
        <v>0.67782608695652169</v>
      </c>
      <c r="AB121" s="4">
        <v>0</v>
      </c>
      <c r="AC121" s="10">
        <v>0</v>
      </c>
      <c r="AD121" s="4">
        <v>216.11315217391305</v>
      </c>
      <c r="AE121" s="4">
        <v>0</v>
      </c>
      <c r="AF121" s="10">
        <v>0</v>
      </c>
      <c r="AG121" s="4">
        <v>0</v>
      </c>
      <c r="AH121" s="4">
        <v>0</v>
      </c>
      <c r="AI121" s="10" t="s">
        <v>406</v>
      </c>
      <c r="AJ121" s="4">
        <v>0</v>
      </c>
      <c r="AK121" s="4">
        <v>0</v>
      </c>
      <c r="AL121" s="10" t="s">
        <v>406</v>
      </c>
      <c r="AM121" s="1">
        <v>505009</v>
      </c>
      <c r="AN121" s="1">
        <v>10</v>
      </c>
      <c r="AX121"/>
      <c r="AY121"/>
    </row>
    <row r="122" spans="1:51" x14ac:dyDescent="0.25">
      <c r="A122" t="s">
        <v>239</v>
      </c>
      <c r="B122" t="s">
        <v>50</v>
      </c>
      <c r="C122" t="s">
        <v>304</v>
      </c>
      <c r="D122" t="s">
        <v>253</v>
      </c>
      <c r="E122" s="4">
        <v>78.532608695652172</v>
      </c>
      <c r="F122" s="4">
        <v>357.11869565217404</v>
      </c>
      <c r="G122" s="4">
        <v>5.6281521739130431</v>
      </c>
      <c r="H122" s="10">
        <v>1.5759892277929753E-2</v>
      </c>
      <c r="I122" s="4">
        <v>334.86663043478273</v>
      </c>
      <c r="J122" s="4">
        <v>5.6281521739130431</v>
      </c>
      <c r="K122" s="10">
        <v>1.6807145479397535E-2</v>
      </c>
      <c r="L122" s="4">
        <v>52.205000000000005</v>
      </c>
      <c r="M122" s="4">
        <v>1.3689130434782608</v>
      </c>
      <c r="N122" s="10">
        <v>2.6221876132137931E-2</v>
      </c>
      <c r="O122" s="4">
        <v>42.450434782608696</v>
      </c>
      <c r="P122" s="4">
        <v>1.3689130434782608</v>
      </c>
      <c r="Q122" s="8">
        <v>3.2247326805686427E-2</v>
      </c>
      <c r="R122" s="4">
        <v>4.3627173913043489</v>
      </c>
      <c r="S122" s="4">
        <v>0</v>
      </c>
      <c r="T122" s="10">
        <v>0</v>
      </c>
      <c r="U122" s="4">
        <v>5.3918478260869565</v>
      </c>
      <c r="V122" s="4">
        <v>0</v>
      </c>
      <c r="W122" s="10">
        <v>0</v>
      </c>
      <c r="X122" s="4">
        <v>79.187065217391307</v>
      </c>
      <c r="Y122" s="4">
        <v>2.628043478260869</v>
      </c>
      <c r="Z122" s="10">
        <v>3.3187787311553127E-2</v>
      </c>
      <c r="AA122" s="4">
        <v>12.497500000000004</v>
      </c>
      <c r="AB122" s="4">
        <v>0</v>
      </c>
      <c r="AC122" s="10">
        <v>0</v>
      </c>
      <c r="AD122" s="4">
        <v>213.22913043478272</v>
      </c>
      <c r="AE122" s="4">
        <v>1.631195652173913</v>
      </c>
      <c r="AF122" s="10">
        <v>7.6499662538971102E-3</v>
      </c>
      <c r="AG122" s="4">
        <v>0</v>
      </c>
      <c r="AH122" s="4">
        <v>0</v>
      </c>
      <c r="AI122" s="10" t="s">
        <v>406</v>
      </c>
      <c r="AJ122" s="4">
        <v>0</v>
      </c>
      <c r="AK122" s="4">
        <v>0</v>
      </c>
      <c r="AL122" s="10" t="s">
        <v>406</v>
      </c>
      <c r="AM122" s="1">
        <v>505239</v>
      </c>
      <c r="AN122" s="1">
        <v>10</v>
      </c>
      <c r="AX122"/>
      <c r="AY122"/>
    </row>
    <row r="123" spans="1:51" x14ac:dyDescent="0.25">
      <c r="A123" t="s">
        <v>239</v>
      </c>
      <c r="B123" t="s">
        <v>163</v>
      </c>
      <c r="C123" t="s">
        <v>295</v>
      </c>
      <c r="D123" t="s">
        <v>254</v>
      </c>
      <c r="E123" s="4">
        <v>17.684782608695652</v>
      </c>
      <c r="F123" s="4">
        <v>131.16304347826087</v>
      </c>
      <c r="G123" s="4">
        <v>50.521739130434781</v>
      </c>
      <c r="H123" s="10">
        <v>0.38518272975884643</v>
      </c>
      <c r="I123" s="4">
        <v>125.68478260869566</v>
      </c>
      <c r="J123" s="4">
        <v>50.521739130434781</v>
      </c>
      <c r="K123" s="10">
        <v>0.40197180662457838</v>
      </c>
      <c r="L123" s="4">
        <v>30.883152173913043</v>
      </c>
      <c r="M123" s="4">
        <v>2.0869565217391304</v>
      </c>
      <c r="N123" s="10">
        <v>6.7575890893092821E-2</v>
      </c>
      <c r="O123" s="4">
        <v>25.404891304347824</v>
      </c>
      <c r="P123" s="4">
        <v>2.0869565217391304</v>
      </c>
      <c r="Q123" s="8">
        <v>8.214782329660926E-2</v>
      </c>
      <c r="R123" s="4">
        <v>0</v>
      </c>
      <c r="S123" s="4">
        <v>0</v>
      </c>
      <c r="T123" s="10" t="s">
        <v>406</v>
      </c>
      <c r="U123" s="4">
        <v>5.4782608695652177</v>
      </c>
      <c r="V123" s="4">
        <v>0</v>
      </c>
      <c r="W123" s="10">
        <v>0</v>
      </c>
      <c r="X123" s="4">
        <v>10.323369565217391</v>
      </c>
      <c r="Y123" s="4">
        <v>0</v>
      </c>
      <c r="Z123" s="10">
        <v>0</v>
      </c>
      <c r="AA123" s="4">
        <v>0</v>
      </c>
      <c r="AB123" s="4">
        <v>0</v>
      </c>
      <c r="AC123" s="10" t="s">
        <v>406</v>
      </c>
      <c r="AD123" s="4">
        <v>89.956521739130437</v>
      </c>
      <c r="AE123" s="4">
        <v>48.434782608695649</v>
      </c>
      <c r="AF123" s="10">
        <v>0.5384243595940067</v>
      </c>
      <c r="AG123" s="4">
        <v>0</v>
      </c>
      <c r="AH123" s="4">
        <v>0</v>
      </c>
      <c r="AI123" s="10" t="s">
        <v>406</v>
      </c>
      <c r="AJ123" s="4">
        <v>0</v>
      </c>
      <c r="AK123" s="4">
        <v>0</v>
      </c>
      <c r="AL123" s="10" t="s">
        <v>406</v>
      </c>
      <c r="AM123" s="1">
        <v>505493</v>
      </c>
      <c r="AN123" s="1">
        <v>10</v>
      </c>
      <c r="AX123"/>
      <c r="AY123"/>
    </row>
    <row r="124" spans="1:51" x14ac:dyDescent="0.25">
      <c r="A124" t="s">
        <v>239</v>
      </c>
      <c r="B124" t="s">
        <v>66</v>
      </c>
      <c r="C124" t="s">
        <v>295</v>
      </c>
      <c r="D124" t="s">
        <v>254</v>
      </c>
      <c r="E124" s="4">
        <v>86.293478260869563</v>
      </c>
      <c r="F124" s="4">
        <v>326.76260869565209</v>
      </c>
      <c r="G124" s="4">
        <v>0.46880434782608693</v>
      </c>
      <c r="H124" s="10">
        <v>1.4346939807385766E-3</v>
      </c>
      <c r="I124" s="4">
        <v>309.40260869565213</v>
      </c>
      <c r="J124" s="4">
        <v>0.46880434782608693</v>
      </c>
      <c r="K124" s="10">
        <v>1.51519196881508E-3</v>
      </c>
      <c r="L124" s="4">
        <v>75.766195652173906</v>
      </c>
      <c r="M124" s="4">
        <v>0</v>
      </c>
      <c r="N124" s="10">
        <v>0</v>
      </c>
      <c r="O124" s="4">
        <v>64.983586956521734</v>
      </c>
      <c r="P124" s="4">
        <v>0</v>
      </c>
      <c r="Q124" s="8">
        <v>0</v>
      </c>
      <c r="R124" s="4">
        <v>5.4782608695652177</v>
      </c>
      <c r="S124" s="4">
        <v>0</v>
      </c>
      <c r="T124" s="10">
        <v>0</v>
      </c>
      <c r="U124" s="4">
        <v>5.3043478260869561</v>
      </c>
      <c r="V124" s="4">
        <v>0</v>
      </c>
      <c r="W124" s="10">
        <v>0</v>
      </c>
      <c r="X124" s="4">
        <v>55.115652173913027</v>
      </c>
      <c r="Y124" s="4">
        <v>0.1481521739130435</v>
      </c>
      <c r="Z124" s="10">
        <v>2.6880236025432699E-3</v>
      </c>
      <c r="AA124" s="4">
        <v>6.5773913043478265</v>
      </c>
      <c r="AB124" s="4">
        <v>0</v>
      </c>
      <c r="AC124" s="10">
        <v>0</v>
      </c>
      <c r="AD124" s="4">
        <v>189.30336956521734</v>
      </c>
      <c r="AE124" s="4">
        <v>0.32065217391304346</v>
      </c>
      <c r="AF124" s="10">
        <v>1.6938534937307329E-3</v>
      </c>
      <c r="AG124" s="4">
        <v>0</v>
      </c>
      <c r="AH124" s="4">
        <v>0</v>
      </c>
      <c r="AI124" s="10" t="s">
        <v>406</v>
      </c>
      <c r="AJ124" s="4">
        <v>0</v>
      </c>
      <c r="AK124" s="4">
        <v>0</v>
      </c>
      <c r="AL124" s="10" t="s">
        <v>406</v>
      </c>
      <c r="AM124" s="1">
        <v>505270</v>
      </c>
      <c r="AN124" s="1">
        <v>10</v>
      </c>
      <c r="AX124"/>
      <c r="AY124"/>
    </row>
    <row r="125" spans="1:51" x14ac:dyDescent="0.25">
      <c r="A125" t="s">
        <v>239</v>
      </c>
      <c r="B125" t="s">
        <v>68</v>
      </c>
      <c r="C125" t="s">
        <v>327</v>
      </c>
      <c r="D125" t="s">
        <v>247</v>
      </c>
      <c r="E125" s="4">
        <v>53.793478260869563</v>
      </c>
      <c r="F125" s="4">
        <v>212.99293478260867</v>
      </c>
      <c r="G125" s="4">
        <v>1.875</v>
      </c>
      <c r="H125" s="10">
        <v>8.8031089008361683E-3</v>
      </c>
      <c r="I125" s="4">
        <v>204.27532608695648</v>
      </c>
      <c r="J125" s="4">
        <v>1.875</v>
      </c>
      <c r="K125" s="10">
        <v>9.1787884318532183E-3</v>
      </c>
      <c r="L125" s="4">
        <v>67.446630434782634</v>
      </c>
      <c r="M125" s="4">
        <v>0</v>
      </c>
      <c r="N125" s="10">
        <v>0</v>
      </c>
      <c r="O125" s="4">
        <v>58.729021739130452</v>
      </c>
      <c r="P125" s="4">
        <v>0</v>
      </c>
      <c r="Q125" s="8">
        <v>0</v>
      </c>
      <c r="R125" s="4">
        <v>3.5817391304347823</v>
      </c>
      <c r="S125" s="4">
        <v>0</v>
      </c>
      <c r="T125" s="10">
        <v>0</v>
      </c>
      <c r="U125" s="4">
        <v>5.1358695652173916</v>
      </c>
      <c r="V125" s="4">
        <v>0</v>
      </c>
      <c r="W125" s="10">
        <v>0</v>
      </c>
      <c r="X125" s="4">
        <v>22.444456521739124</v>
      </c>
      <c r="Y125" s="4">
        <v>0.40760869565217389</v>
      </c>
      <c r="Z125" s="10">
        <v>1.8160773697388242E-2</v>
      </c>
      <c r="AA125" s="4">
        <v>0</v>
      </c>
      <c r="AB125" s="4">
        <v>0</v>
      </c>
      <c r="AC125" s="10" t="s">
        <v>406</v>
      </c>
      <c r="AD125" s="4">
        <v>104.73489130434777</v>
      </c>
      <c r="AE125" s="4">
        <v>1.4673913043478262</v>
      </c>
      <c r="AF125" s="10">
        <v>1.4010529691425876E-2</v>
      </c>
      <c r="AG125" s="4">
        <v>18.366956521739134</v>
      </c>
      <c r="AH125" s="4">
        <v>0</v>
      </c>
      <c r="AI125" s="10">
        <v>0</v>
      </c>
      <c r="AJ125" s="4">
        <v>0</v>
      </c>
      <c r="AK125" s="4">
        <v>0</v>
      </c>
      <c r="AL125" s="10" t="s">
        <v>406</v>
      </c>
      <c r="AM125" s="1">
        <v>505273</v>
      </c>
      <c r="AN125" s="1">
        <v>10</v>
      </c>
      <c r="AX125"/>
      <c r="AY125"/>
    </row>
    <row r="126" spans="1:51" x14ac:dyDescent="0.25">
      <c r="A126" t="s">
        <v>239</v>
      </c>
      <c r="B126" t="s">
        <v>69</v>
      </c>
      <c r="C126" t="s">
        <v>328</v>
      </c>
      <c r="D126" t="s">
        <v>251</v>
      </c>
      <c r="E126" s="4">
        <v>47.422535211267608</v>
      </c>
      <c r="F126" s="4">
        <v>178.39802816901408</v>
      </c>
      <c r="G126" s="4">
        <v>3.9577464788732395</v>
      </c>
      <c r="H126" s="10">
        <v>2.2184922779099749E-2</v>
      </c>
      <c r="I126" s="4">
        <v>172.54591549295773</v>
      </c>
      <c r="J126" s="4">
        <v>3.9577464788732395</v>
      </c>
      <c r="K126" s="10">
        <v>2.2937352458133213E-2</v>
      </c>
      <c r="L126" s="4">
        <v>42.721971830985915</v>
      </c>
      <c r="M126" s="4">
        <v>3.112676056338028</v>
      </c>
      <c r="N126" s="10">
        <v>7.2858904281202397E-2</v>
      </c>
      <c r="O126" s="4">
        <v>36.869859154929578</v>
      </c>
      <c r="P126" s="4">
        <v>3.112676056338028</v>
      </c>
      <c r="Q126" s="8">
        <v>8.4423323757716509E-2</v>
      </c>
      <c r="R126" s="4">
        <v>0.99295774647887325</v>
      </c>
      <c r="S126" s="4">
        <v>0</v>
      </c>
      <c r="T126" s="10">
        <v>0</v>
      </c>
      <c r="U126" s="4">
        <v>4.859154929577465</v>
      </c>
      <c r="V126" s="4">
        <v>0</v>
      </c>
      <c r="W126" s="10">
        <v>0</v>
      </c>
      <c r="X126" s="4">
        <v>18.470845070422534</v>
      </c>
      <c r="Y126" s="4">
        <v>0</v>
      </c>
      <c r="Z126" s="10">
        <v>0</v>
      </c>
      <c r="AA126" s="4">
        <v>0</v>
      </c>
      <c r="AB126" s="4">
        <v>0</v>
      </c>
      <c r="AC126" s="10" t="s">
        <v>406</v>
      </c>
      <c r="AD126" s="4">
        <v>105.49521126760563</v>
      </c>
      <c r="AE126" s="4">
        <v>0.63380281690140849</v>
      </c>
      <c r="AF126" s="10">
        <v>6.0078823416322225E-3</v>
      </c>
      <c r="AG126" s="4">
        <v>11.709999999999999</v>
      </c>
      <c r="AH126" s="4">
        <v>0.21126760563380281</v>
      </c>
      <c r="AI126" s="10">
        <v>1.8041640105363178E-2</v>
      </c>
      <c r="AJ126" s="4">
        <v>0</v>
      </c>
      <c r="AK126" s="4">
        <v>0</v>
      </c>
      <c r="AL126" s="10" t="s">
        <v>406</v>
      </c>
      <c r="AM126" s="1">
        <v>505275</v>
      </c>
      <c r="AN126" s="1">
        <v>10</v>
      </c>
      <c r="AX126"/>
      <c r="AY126"/>
    </row>
    <row r="127" spans="1:51" x14ac:dyDescent="0.25">
      <c r="A127" t="s">
        <v>239</v>
      </c>
      <c r="B127" t="s">
        <v>46</v>
      </c>
      <c r="C127" t="s">
        <v>318</v>
      </c>
      <c r="D127" t="s">
        <v>255</v>
      </c>
      <c r="E127" s="4">
        <v>58.098591549295776</v>
      </c>
      <c r="F127" s="4">
        <v>222.8314084507042</v>
      </c>
      <c r="G127" s="4">
        <v>1.6901408450704225</v>
      </c>
      <c r="H127" s="10">
        <v>7.5848411892272503E-3</v>
      </c>
      <c r="I127" s="4">
        <v>211.03563380281685</v>
      </c>
      <c r="J127" s="4">
        <v>1.6901408450704225</v>
      </c>
      <c r="K127" s="10">
        <v>8.0087936554336676E-3</v>
      </c>
      <c r="L127" s="4">
        <v>51.314788732394376</v>
      </c>
      <c r="M127" s="4">
        <v>0.42253521126760563</v>
      </c>
      <c r="N127" s="10">
        <v>8.2341800815183813E-3</v>
      </c>
      <c r="O127" s="4">
        <v>42.185633802816916</v>
      </c>
      <c r="P127" s="4">
        <v>0.42253521126760563</v>
      </c>
      <c r="Q127" s="8">
        <v>1.0016092521985319E-2</v>
      </c>
      <c r="R127" s="4">
        <v>3.7418309859154926</v>
      </c>
      <c r="S127" s="4">
        <v>0</v>
      </c>
      <c r="T127" s="10">
        <v>0</v>
      </c>
      <c r="U127" s="4">
        <v>5.387323943661972</v>
      </c>
      <c r="V127" s="4">
        <v>0</v>
      </c>
      <c r="W127" s="10">
        <v>0</v>
      </c>
      <c r="X127" s="4">
        <v>22.289577464788731</v>
      </c>
      <c r="Y127" s="4">
        <v>1.1619718309859155</v>
      </c>
      <c r="Z127" s="10">
        <v>5.2130724901425542E-2</v>
      </c>
      <c r="AA127" s="4">
        <v>2.6666197183098599</v>
      </c>
      <c r="AB127" s="4">
        <v>0</v>
      </c>
      <c r="AC127" s="10">
        <v>0</v>
      </c>
      <c r="AD127" s="4">
        <v>146.56042253521122</v>
      </c>
      <c r="AE127" s="4">
        <v>0.10563380281690141</v>
      </c>
      <c r="AF127" s="10">
        <v>7.207525810149928E-4</v>
      </c>
      <c r="AG127" s="4">
        <v>0</v>
      </c>
      <c r="AH127" s="4">
        <v>0</v>
      </c>
      <c r="AI127" s="10" t="s">
        <v>406</v>
      </c>
      <c r="AJ127" s="4">
        <v>0</v>
      </c>
      <c r="AK127" s="4">
        <v>0</v>
      </c>
      <c r="AL127" s="10" t="s">
        <v>406</v>
      </c>
      <c r="AM127" s="1">
        <v>505226</v>
      </c>
      <c r="AN127" s="1">
        <v>10</v>
      </c>
      <c r="AX127"/>
      <c r="AY127"/>
    </row>
    <row r="128" spans="1:51" x14ac:dyDescent="0.25">
      <c r="A128" t="s">
        <v>239</v>
      </c>
      <c r="B128" t="s">
        <v>62</v>
      </c>
      <c r="C128" t="s">
        <v>325</v>
      </c>
      <c r="D128" t="s">
        <v>268</v>
      </c>
      <c r="E128" s="4">
        <v>50.456521739130437</v>
      </c>
      <c r="F128" s="4">
        <v>208.5152173913043</v>
      </c>
      <c r="G128" s="4">
        <v>12.365326086956523</v>
      </c>
      <c r="H128" s="10">
        <v>5.9301792174484211E-2</v>
      </c>
      <c r="I128" s="4">
        <v>198.83793478260867</v>
      </c>
      <c r="J128" s="4">
        <v>12.365326086956523</v>
      </c>
      <c r="K128" s="10">
        <v>6.2187962777201677E-2</v>
      </c>
      <c r="L128" s="4">
        <v>34.784565217391304</v>
      </c>
      <c r="M128" s="4">
        <v>0.625</v>
      </c>
      <c r="N128" s="10">
        <v>1.7967739314663552E-2</v>
      </c>
      <c r="O128" s="4">
        <v>29.404130434782612</v>
      </c>
      <c r="P128" s="4">
        <v>0.625</v>
      </c>
      <c r="Q128" s="8">
        <v>2.1255517192940949E-2</v>
      </c>
      <c r="R128" s="4">
        <v>0</v>
      </c>
      <c r="S128" s="4">
        <v>0</v>
      </c>
      <c r="T128" s="10" t="s">
        <v>406</v>
      </c>
      <c r="U128" s="4">
        <v>5.3804347826086953</v>
      </c>
      <c r="V128" s="4">
        <v>0</v>
      </c>
      <c r="W128" s="10">
        <v>0</v>
      </c>
      <c r="X128" s="4">
        <v>27.951956521739124</v>
      </c>
      <c r="Y128" s="4">
        <v>0.33967391304347827</v>
      </c>
      <c r="Z128" s="10">
        <v>1.2152062156339686E-2</v>
      </c>
      <c r="AA128" s="4">
        <v>4.2968478260869567</v>
      </c>
      <c r="AB128" s="4">
        <v>0</v>
      </c>
      <c r="AC128" s="10">
        <v>0</v>
      </c>
      <c r="AD128" s="4">
        <v>104.12956521739129</v>
      </c>
      <c r="AE128" s="4">
        <v>11.400652173913045</v>
      </c>
      <c r="AF128" s="10">
        <v>0.10948525666185106</v>
      </c>
      <c r="AG128" s="4">
        <v>37.352282608695653</v>
      </c>
      <c r="AH128" s="4">
        <v>0</v>
      </c>
      <c r="AI128" s="10">
        <v>0</v>
      </c>
      <c r="AJ128" s="4">
        <v>0</v>
      </c>
      <c r="AK128" s="4">
        <v>0</v>
      </c>
      <c r="AL128" s="10" t="s">
        <v>406</v>
      </c>
      <c r="AM128" s="1">
        <v>505263</v>
      </c>
      <c r="AN128" s="1">
        <v>10</v>
      </c>
      <c r="AX128"/>
      <c r="AY128"/>
    </row>
    <row r="129" spans="1:51" x14ac:dyDescent="0.25">
      <c r="A129" t="s">
        <v>239</v>
      </c>
      <c r="B129" t="s">
        <v>114</v>
      </c>
      <c r="C129" t="s">
        <v>283</v>
      </c>
      <c r="D129" t="s">
        <v>252</v>
      </c>
      <c r="E129" s="4">
        <v>77.413043478260875</v>
      </c>
      <c r="F129" s="4">
        <v>318.87076086956523</v>
      </c>
      <c r="G129" s="4">
        <v>31.793695652173913</v>
      </c>
      <c r="H129" s="10">
        <v>9.9707152720657236E-2</v>
      </c>
      <c r="I129" s="4">
        <v>309.80152173913046</v>
      </c>
      <c r="J129" s="4">
        <v>31.782826086956522</v>
      </c>
      <c r="K129" s="10">
        <v>0.10259092953623182</v>
      </c>
      <c r="L129" s="4">
        <v>61.383152173913039</v>
      </c>
      <c r="M129" s="4">
        <v>1.9184782608695652</v>
      </c>
      <c r="N129" s="10">
        <v>3.1254150250121744E-2</v>
      </c>
      <c r="O129" s="4">
        <v>52.313913043478259</v>
      </c>
      <c r="P129" s="4">
        <v>1.9076086956521738</v>
      </c>
      <c r="Q129" s="8">
        <v>3.6464653180631974E-2</v>
      </c>
      <c r="R129" s="4">
        <v>5.2535869565217395</v>
      </c>
      <c r="S129" s="4">
        <v>1.0869565217391304E-2</v>
      </c>
      <c r="T129" s="10">
        <v>2.06897978606749E-3</v>
      </c>
      <c r="U129" s="4">
        <v>3.8156521739130431</v>
      </c>
      <c r="V129" s="4">
        <v>0</v>
      </c>
      <c r="W129" s="10">
        <v>0</v>
      </c>
      <c r="X129" s="4">
        <v>53.913586956521733</v>
      </c>
      <c r="Y129" s="4">
        <v>7.4485869565217389</v>
      </c>
      <c r="Z129" s="10">
        <v>0.13815788147296904</v>
      </c>
      <c r="AA129" s="4">
        <v>0</v>
      </c>
      <c r="AB129" s="4">
        <v>0</v>
      </c>
      <c r="AC129" s="10" t="s">
        <v>406</v>
      </c>
      <c r="AD129" s="4">
        <v>186.33445652173913</v>
      </c>
      <c r="AE129" s="4">
        <v>22.019021739130434</v>
      </c>
      <c r="AF129" s="10">
        <v>0.11816935069419936</v>
      </c>
      <c r="AG129" s="4">
        <v>17.239565217391306</v>
      </c>
      <c r="AH129" s="4">
        <v>0.40760869565217389</v>
      </c>
      <c r="AI129" s="10">
        <v>2.3643792085949911E-2</v>
      </c>
      <c r="AJ129" s="4">
        <v>0</v>
      </c>
      <c r="AK129" s="4">
        <v>0</v>
      </c>
      <c r="AL129" s="10" t="s">
        <v>406</v>
      </c>
      <c r="AM129" s="1">
        <v>505373</v>
      </c>
      <c r="AN129" s="1">
        <v>10</v>
      </c>
      <c r="AX129"/>
      <c r="AY129"/>
    </row>
    <row r="130" spans="1:51" x14ac:dyDescent="0.25">
      <c r="A130" t="s">
        <v>239</v>
      </c>
      <c r="B130" t="s">
        <v>184</v>
      </c>
      <c r="C130" t="s">
        <v>319</v>
      </c>
      <c r="D130" t="s">
        <v>266</v>
      </c>
      <c r="E130" s="4">
        <v>66.673913043478265</v>
      </c>
      <c r="F130" s="4">
        <v>287.60684782608701</v>
      </c>
      <c r="G130" s="4">
        <v>0</v>
      </c>
      <c r="H130" s="10">
        <v>0</v>
      </c>
      <c r="I130" s="4">
        <v>251.30913043478267</v>
      </c>
      <c r="J130" s="4">
        <v>0</v>
      </c>
      <c r="K130" s="10">
        <v>0</v>
      </c>
      <c r="L130" s="4">
        <v>91.602173913043472</v>
      </c>
      <c r="M130" s="4">
        <v>0</v>
      </c>
      <c r="N130" s="10">
        <v>0</v>
      </c>
      <c r="O130" s="4">
        <v>55.30445652173912</v>
      </c>
      <c r="P130" s="4">
        <v>0</v>
      </c>
      <c r="Q130" s="8">
        <v>0</v>
      </c>
      <c r="R130" s="4">
        <v>36.297717391304353</v>
      </c>
      <c r="S130" s="4">
        <v>0</v>
      </c>
      <c r="T130" s="10">
        <v>0</v>
      </c>
      <c r="U130" s="4">
        <v>0</v>
      </c>
      <c r="V130" s="4">
        <v>0</v>
      </c>
      <c r="W130" s="10" t="s">
        <v>406</v>
      </c>
      <c r="X130" s="4">
        <v>42.551086956521736</v>
      </c>
      <c r="Y130" s="4">
        <v>0</v>
      </c>
      <c r="Z130" s="10">
        <v>0</v>
      </c>
      <c r="AA130" s="4">
        <v>0</v>
      </c>
      <c r="AB130" s="4">
        <v>0</v>
      </c>
      <c r="AC130" s="10" t="s">
        <v>406</v>
      </c>
      <c r="AD130" s="4">
        <v>141.28728260869573</v>
      </c>
      <c r="AE130" s="4">
        <v>0</v>
      </c>
      <c r="AF130" s="10">
        <v>0</v>
      </c>
      <c r="AG130" s="4">
        <v>12.166304347826086</v>
      </c>
      <c r="AH130" s="4">
        <v>0</v>
      </c>
      <c r="AI130" s="10">
        <v>0</v>
      </c>
      <c r="AJ130" s="4">
        <v>0</v>
      </c>
      <c r="AK130" s="4">
        <v>0</v>
      </c>
      <c r="AL130" s="10" t="s">
        <v>406</v>
      </c>
      <c r="AM130" s="1">
        <v>505527</v>
      </c>
      <c r="AN130" s="1">
        <v>10</v>
      </c>
      <c r="AX130"/>
      <c r="AY130"/>
    </row>
    <row r="131" spans="1:51" x14ac:dyDescent="0.25">
      <c r="A131" t="s">
        <v>239</v>
      </c>
      <c r="B131" t="s">
        <v>88</v>
      </c>
      <c r="C131" t="s">
        <v>297</v>
      </c>
      <c r="D131" t="s">
        <v>257</v>
      </c>
      <c r="E131" s="4">
        <v>67.413043478260875</v>
      </c>
      <c r="F131" s="4">
        <v>244.78478260869568</v>
      </c>
      <c r="G131" s="4">
        <v>57.694891304347827</v>
      </c>
      <c r="H131" s="10">
        <v>0.2356963970124599</v>
      </c>
      <c r="I131" s="4">
        <v>222.43902173913045</v>
      </c>
      <c r="J131" s="4">
        <v>57.694891304347827</v>
      </c>
      <c r="K131" s="10">
        <v>0.2593739661920047</v>
      </c>
      <c r="L131" s="4">
        <v>48.816086956521737</v>
      </c>
      <c r="M131" s="4">
        <v>2.4076086956521738</v>
      </c>
      <c r="N131" s="10">
        <v>4.9319985393268435E-2</v>
      </c>
      <c r="O131" s="4">
        <v>32.060652173913034</v>
      </c>
      <c r="P131" s="4">
        <v>2.4076086956521738</v>
      </c>
      <c r="Q131" s="8">
        <v>7.5095437316499314E-2</v>
      </c>
      <c r="R131" s="4">
        <v>11.141304347826091</v>
      </c>
      <c r="S131" s="4">
        <v>0</v>
      </c>
      <c r="T131" s="10">
        <v>0</v>
      </c>
      <c r="U131" s="4">
        <v>5.6141304347826084</v>
      </c>
      <c r="V131" s="4">
        <v>0</v>
      </c>
      <c r="W131" s="10">
        <v>0</v>
      </c>
      <c r="X131" s="4">
        <v>56.904239130434782</v>
      </c>
      <c r="Y131" s="4">
        <v>0</v>
      </c>
      <c r="Z131" s="10">
        <v>0</v>
      </c>
      <c r="AA131" s="4">
        <v>5.5903260869565239</v>
      </c>
      <c r="AB131" s="4">
        <v>0</v>
      </c>
      <c r="AC131" s="10">
        <v>0</v>
      </c>
      <c r="AD131" s="4">
        <v>121.33956521739134</v>
      </c>
      <c r="AE131" s="4">
        <v>55.287282608695655</v>
      </c>
      <c r="AF131" s="10">
        <v>0.45564101461582829</v>
      </c>
      <c r="AG131" s="4">
        <v>12.134565217391303</v>
      </c>
      <c r="AH131" s="4">
        <v>0</v>
      </c>
      <c r="AI131" s="10">
        <v>0</v>
      </c>
      <c r="AJ131" s="4">
        <v>0</v>
      </c>
      <c r="AK131" s="4">
        <v>0</v>
      </c>
      <c r="AL131" s="10" t="s">
        <v>406</v>
      </c>
      <c r="AM131" s="1">
        <v>505322</v>
      </c>
      <c r="AN131" s="1">
        <v>10</v>
      </c>
      <c r="AX131"/>
      <c r="AY131"/>
    </row>
    <row r="132" spans="1:51" x14ac:dyDescent="0.25">
      <c r="A132" t="s">
        <v>239</v>
      </c>
      <c r="B132" t="s">
        <v>137</v>
      </c>
      <c r="C132" t="s">
        <v>294</v>
      </c>
      <c r="D132" t="s">
        <v>254</v>
      </c>
      <c r="E132" s="4">
        <v>65.260869565217391</v>
      </c>
      <c r="F132" s="4">
        <v>274.25858695652175</v>
      </c>
      <c r="G132" s="4">
        <v>13.836956521739131</v>
      </c>
      <c r="H132" s="10">
        <v>5.0452227130932843E-2</v>
      </c>
      <c r="I132" s="4">
        <v>247.16423913043485</v>
      </c>
      <c r="J132" s="4">
        <v>13.836956521739131</v>
      </c>
      <c r="K132" s="10">
        <v>5.5982841896626549E-2</v>
      </c>
      <c r="L132" s="4">
        <v>75.117826086956541</v>
      </c>
      <c r="M132" s="4">
        <v>0</v>
      </c>
      <c r="N132" s="10">
        <v>0</v>
      </c>
      <c r="O132" s="4">
        <v>53.248260869565229</v>
      </c>
      <c r="P132" s="4">
        <v>0</v>
      </c>
      <c r="Q132" s="8">
        <v>0</v>
      </c>
      <c r="R132" s="4">
        <v>21.869565217391305</v>
      </c>
      <c r="S132" s="4">
        <v>0</v>
      </c>
      <c r="T132" s="10">
        <v>0</v>
      </c>
      <c r="U132" s="4">
        <v>0</v>
      </c>
      <c r="V132" s="4">
        <v>0</v>
      </c>
      <c r="W132" s="10" t="s">
        <v>406</v>
      </c>
      <c r="X132" s="4">
        <v>34.126847826086959</v>
      </c>
      <c r="Y132" s="4">
        <v>0.88315217391304346</v>
      </c>
      <c r="Z132" s="10">
        <v>2.5878515894982593E-2</v>
      </c>
      <c r="AA132" s="4">
        <v>5.2247826086956524</v>
      </c>
      <c r="AB132" s="4">
        <v>0</v>
      </c>
      <c r="AC132" s="10">
        <v>0</v>
      </c>
      <c r="AD132" s="4">
        <v>156.58663043478265</v>
      </c>
      <c r="AE132" s="4">
        <v>12.953804347826088</v>
      </c>
      <c r="AF132" s="10">
        <v>8.2726119796167827E-2</v>
      </c>
      <c r="AG132" s="4">
        <v>3.2025000000000006</v>
      </c>
      <c r="AH132" s="4">
        <v>0</v>
      </c>
      <c r="AI132" s="10">
        <v>0</v>
      </c>
      <c r="AJ132" s="4">
        <v>0</v>
      </c>
      <c r="AK132" s="4">
        <v>0</v>
      </c>
      <c r="AL132" s="10" t="s">
        <v>406</v>
      </c>
      <c r="AM132" s="1">
        <v>505418</v>
      </c>
      <c r="AN132" s="1">
        <v>10</v>
      </c>
      <c r="AX132"/>
      <c r="AY132"/>
    </row>
    <row r="133" spans="1:51" x14ac:dyDescent="0.25">
      <c r="A133" t="s">
        <v>239</v>
      </c>
      <c r="B133" t="s">
        <v>120</v>
      </c>
      <c r="C133" t="s">
        <v>320</v>
      </c>
      <c r="D133" t="s">
        <v>258</v>
      </c>
      <c r="E133" s="4">
        <v>63.869565217391305</v>
      </c>
      <c r="F133" s="4">
        <v>292.01978260869566</v>
      </c>
      <c r="G133" s="4">
        <v>8.7146739130434785</v>
      </c>
      <c r="H133" s="10">
        <v>2.9842751868359125E-2</v>
      </c>
      <c r="I133" s="4">
        <v>217.49630434782614</v>
      </c>
      <c r="J133" s="4">
        <v>8.7146739130434785</v>
      </c>
      <c r="K133" s="10">
        <v>4.0068147084957956E-2</v>
      </c>
      <c r="L133" s="4">
        <v>88.216739130434775</v>
      </c>
      <c r="M133" s="4">
        <v>1.7119565217391304</v>
      </c>
      <c r="N133" s="10">
        <v>1.9406254851563713E-2</v>
      </c>
      <c r="O133" s="4">
        <v>33.552608695652182</v>
      </c>
      <c r="P133" s="4">
        <v>1.7119565217391304</v>
      </c>
      <c r="Q133" s="8">
        <v>5.1023052701144198E-2</v>
      </c>
      <c r="R133" s="4">
        <v>54.664130434782592</v>
      </c>
      <c r="S133" s="4">
        <v>0</v>
      </c>
      <c r="T133" s="10">
        <v>0</v>
      </c>
      <c r="U133" s="4">
        <v>0</v>
      </c>
      <c r="V133" s="4">
        <v>0</v>
      </c>
      <c r="W133" s="10" t="s">
        <v>406</v>
      </c>
      <c r="X133" s="4">
        <v>42.025978260869572</v>
      </c>
      <c r="Y133" s="4">
        <v>2.1630434782608696</v>
      </c>
      <c r="Z133" s="10">
        <v>5.1469199951375826E-2</v>
      </c>
      <c r="AA133" s="4">
        <v>19.859347826086957</v>
      </c>
      <c r="AB133" s="4">
        <v>0</v>
      </c>
      <c r="AC133" s="10">
        <v>0</v>
      </c>
      <c r="AD133" s="4">
        <v>136.69445652173917</v>
      </c>
      <c r="AE133" s="4">
        <v>4.8396739130434785</v>
      </c>
      <c r="AF133" s="10">
        <v>3.5405048867316741E-2</v>
      </c>
      <c r="AG133" s="4">
        <v>0</v>
      </c>
      <c r="AH133" s="4">
        <v>0</v>
      </c>
      <c r="AI133" s="10" t="s">
        <v>406</v>
      </c>
      <c r="AJ133" s="4">
        <v>5.2232608695652178</v>
      </c>
      <c r="AK133" s="4">
        <v>0</v>
      </c>
      <c r="AL133" s="10" t="s">
        <v>406</v>
      </c>
      <c r="AM133" s="1">
        <v>505387</v>
      </c>
      <c r="AN133" s="1">
        <v>10</v>
      </c>
      <c r="AX133"/>
      <c r="AY133"/>
    </row>
    <row r="134" spans="1:51" x14ac:dyDescent="0.25">
      <c r="A134" t="s">
        <v>239</v>
      </c>
      <c r="B134" t="s">
        <v>33</v>
      </c>
      <c r="C134" t="s">
        <v>295</v>
      </c>
      <c r="D134" t="s">
        <v>254</v>
      </c>
      <c r="E134" s="4">
        <v>154.65217391304347</v>
      </c>
      <c r="F134" s="4">
        <v>764.78304347826077</v>
      </c>
      <c r="G134" s="4">
        <v>43.002391304347825</v>
      </c>
      <c r="H134" s="10">
        <v>5.6228222724148541E-2</v>
      </c>
      <c r="I134" s="4">
        <v>721.20152173913027</v>
      </c>
      <c r="J134" s="4">
        <v>43.002391304347825</v>
      </c>
      <c r="K134" s="10">
        <v>5.9626040722502043E-2</v>
      </c>
      <c r="L134" s="4">
        <v>204.80978260869568</v>
      </c>
      <c r="M134" s="4">
        <v>13.461956521739131</v>
      </c>
      <c r="N134" s="10">
        <v>6.5729069921719507E-2</v>
      </c>
      <c r="O134" s="4">
        <v>161.22826086956525</v>
      </c>
      <c r="P134" s="4">
        <v>13.461956521739131</v>
      </c>
      <c r="Q134" s="8">
        <v>8.34962583428841E-2</v>
      </c>
      <c r="R134" s="4">
        <v>43.581521739130437</v>
      </c>
      <c r="S134" s="4">
        <v>0</v>
      </c>
      <c r="T134" s="10">
        <v>0</v>
      </c>
      <c r="U134" s="4">
        <v>0</v>
      </c>
      <c r="V134" s="4">
        <v>0</v>
      </c>
      <c r="W134" s="10" t="s">
        <v>406</v>
      </c>
      <c r="X134" s="4">
        <v>84.723043478260877</v>
      </c>
      <c r="Y134" s="4">
        <v>5.8614130434782608</v>
      </c>
      <c r="Z134" s="10">
        <v>6.9183221032212361E-2</v>
      </c>
      <c r="AA134" s="4">
        <v>0</v>
      </c>
      <c r="AB134" s="4">
        <v>0</v>
      </c>
      <c r="AC134" s="10" t="s">
        <v>406</v>
      </c>
      <c r="AD134" s="4">
        <v>473.47576086956502</v>
      </c>
      <c r="AE134" s="4">
        <v>23.679021739130437</v>
      </c>
      <c r="AF134" s="10">
        <v>5.0011053777373048E-2</v>
      </c>
      <c r="AG134" s="4">
        <v>1.7744565217391304</v>
      </c>
      <c r="AH134" s="4">
        <v>0</v>
      </c>
      <c r="AI134" s="10">
        <v>0</v>
      </c>
      <c r="AJ134" s="4">
        <v>0</v>
      </c>
      <c r="AK134" s="4">
        <v>0</v>
      </c>
      <c r="AL134" s="10" t="s">
        <v>406</v>
      </c>
      <c r="AM134" s="1">
        <v>505182</v>
      </c>
      <c r="AN134" s="1">
        <v>10</v>
      </c>
      <c r="AX134"/>
      <c r="AY134"/>
    </row>
    <row r="135" spans="1:51" x14ac:dyDescent="0.25">
      <c r="A135" t="s">
        <v>239</v>
      </c>
      <c r="B135" t="s">
        <v>134</v>
      </c>
      <c r="C135" t="s">
        <v>297</v>
      </c>
      <c r="D135" t="s">
        <v>257</v>
      </c>
      <c r="E135" s="4">
        <v>63.847826086956523</v>
      </c>
      <c r="F135" s="4">
        <v>314.87206521739131</v>
      </c>
      <c r="G135" s="4">
        <v>59.244565217391305</v>
      </c>
      <c r="H135" s="10">
        <v>0.18815440225377938</v>
      </c>
      <c r="I135" s="4">
        <v>266.87739130434778</v>
      </c>
      <c r="J135" s="4">
        <v>59.244565217391305</v>
      </c>
      <c r="K135" s="10">
        <v>0.22199169786483947</v>
      </c>
      <c r="L135" s="4">
        <v>90.066739130434755</v>
      </c>
      <c r="M135" s="4">
        <v>1.7391304347826086</v>
      </c>
      <c r="N135" s="10">
        <v>1.9309352726359925E-2</v>
      </c>
      <c r="O135" s="4">
        <v>66.654456521739107</v>
      </c>
      <c r="P135" s="4">
        <v>1.7391304347826086</v>
      </c>
      <c r="Q135" s="8">
        <v>2.6091735279776793E-2</v>
      </c>
      <c r="R135" s="4">
        <v>23.412282608695651</v>
      </c>
      <c r="S135" s="4">
        <v>0</v>
      </c>
      <c r="T135" s="10">
        <v>0</v>
      </c>
      <c r="U135" s="4">
        <v>0</v>
      </c>
      <c r="V135" s="4">
        <v>0</v>
      </c>
      <c r="W135" s="10" t="s">
        <v>406</v>
      </c>
      <c r="X135" s="4">
        <v>15.456086956521734</v>
      </c>
      <c r="Y135" s="4">
        <v>8.3967391304347831</v>
      </c>
      <c r="Z135" s="10">
        <v>0.54326422684182418</v>
      </c>
      <c r="AA135" s="4">
        <v>24.582391304347841</v>
      </c>
      <c r="AB135" s="4">
        <v>0</v>
      </c>
      <c r="AC135" s="10">
        <v>0</v>
      </c>
      <c r="AD135" s="4">
        <v>184.76684782608694</v>
      </c>
      <c r="AE135" s="4">
        <v>49.108695652173914</v>
      </c>
      <c r="AF135" s="10">
        <v>0.26578737598206909</v>
      </c>
      <c r="AG135" s="4">
        <v>0</v>
      </c>
      <c r="AH135" s="4">
        <v>0</v>
      </c>
      <c r="AI135" s="10" t="s">
        <v>406</v>
      </c>
      <c r="AJ135" s="4">
        <v>0</v>
      </c>
      <c r="AK135" s="4">
        <v>0</v>
      </c>
      <c r="AL135" s="10" t="s">
        <v>406</v>
      </c>
      <c r="AM135" s="1">
        <v>505414</v>
      </c>
      <c r="AN135" s="1">
        <v>10</v>
      </c>
      <c r="AX135"/>
      <c r="AY135"/>
    </row>
    <row r="136" spans="1:51" x14ac:dyDescent="0.25">
      <c r="A136" t="s">
        <v>239</v>
      </c>
      <c r="B136" t="s">
        <v>77</v>
      </c>
      <c r="C136" t="s">
        <v>320</v>
      </c>
      <c r="D136" t="s">
        <v>258</v>
      </c>
      <c r="E136" s="4">
        <v>75.021739130434781</v>
      </c>
      <c r="F136" s="4">
        <v>284.87456521739125</v>
      </c>
      <c r="G136" s="4">
        <v>0.75652173913043486</v>
      </c>
      <c r="H136" s="10">
        <v>2.6556310443269088E-3</v>
      </c>
      <c r="I136" s="4">
        <v>261.26978260869561</v>
      </c>
      <c r="J136" s="4">
        <v>0</v>
      </c>
      <c r="K136" s="10">
        <v>0</v>
      </c>
      <c r="L136" s="4">
        <v>60.952499999999986</v>
      </c>
      <c r="M136" s="4">
        <v>0.75652173913043486</v>
      </c>
      <c r="N136" s="10">
        <v>1.2411660541084205E-2</v>
      </c>
      <c r="O136" s="4">
        <v>37.347717391304336</v>
      </c>
      <c r="P136" s="4">
        <v>0</v>
      </c>
      <c r="Q136" s="8">
        <v>0</v>
      </c>
      <c r="R136" s="4">
        <v>17.865652173913041</v>
      </c>
      <c r="S136" s="4">
        <v>0.75652173913043486</v>
      </c>
      <c r="T136" s="10">
        <v>4.2345039059648107E-2</v>
      </c>
      <c r="U136" s="4">
        <v>5.7391304347826084</v>
      </c>
      <c r="V136" s="4">
        <v>0</v>
      </c>
      <c r="W136" s="10">
        <v>0</v>
      </c>
      <c r="X136" s="4">
        <v>45.645217391304364</v>
      </c>
      <c r="Y136" s="4">
        <v>0</v>
      </c>
      <c r="Z136" s="10">
        <v>0</v>
      </c>
      <c r="AA136" s="4">
        <v>0</v>
      </c>
      <c r="AB136" s="4">
        <v>0</v>
      </c>
      <c r="AC136" s="10" t="s">
        <v>406</v>
      </c>
      <c r="AD136" s="4">
        <v>100.02826086956522</v>
      </c>
      <c r="AE136" s="4">
        <v>0</v>
      </c>
      <c r="AF136" s="10">
        <v>0</v>
      </c>
      <c r="AG136" s="4">
        <v>78.248586956521706</v>
      </c>
      <c r="AH136" s="4">
        <v>0</v>
      </c>
      <c r="AI136" s="10">
        <v>0</v>
      </c>
      <c r="AJ136" s="4">
        <v>0</v>
      </c>
      <c r="AK136" s="4">
        <v>0</v>
      </c>
      <c r="AL136" s="10" t="s">
        <v>406</v>
      </c>
      <c r="AM136" s="1">
        <v>505299</v>
      </c>
      <c r="AN136" s="1">
        <v>10</v>
      </c>
      <c r="AX136"/>
      <c r="AY136"/>
    </row>
    <row r="137" spans="1:51" x14ac:dyDescent="0.25">
      <c r="A137" t="s">
        <v>239</v>
      </c>
      <c r="B137" t="s">
        <v>42</v>
      </c>
      <c r="C137" t="s">
        <v>316</v>
      </c>
      <c r="D137" t="s">
        <v>253</v>
      </c>
      <c r="E137" s="4">
        <v>58.271739130434781</v>
      </c>
      <c r="F137" s="4">
        <v>266.70652173913044</v>
      </c>
      <c r="G137" s="4">
        <v>0</v>
      </c>
      <c r="H137" s="10">
        <v>0</v>
      </c>
      <c r="I137" s="4">
        <v>245.70380434782606</v>
      </c>
      <c r="J137" s="4">
        <v>0</v>
      </c>
      <c r="K137" s="10">
        <v>0</v>
      </c>
      <c r="L137" s="4">
        <v>42.190217391304344</v>
      </c>
      <c r="M137" s="4">
        <v>0</v>
      </c>
      <c r="N137" s="10">
        <v>0</v>
      </c>
      <c r="O137" s="4">
        <v>26.883152173913043</v>
      </c>
      <c r="P137" s="4">
        <v>0</v>
      </c>
      <c r="Q137" s="8">
        <v>0</v>
      </c>
      <c r="R137" s="4">
        <v>10.002717391304348</v>
      </c>
      <c r="S137" s="4">
        <v>0</v>
      </c>
      <c r="T137" s="10">
        <v>0</v>
      </c>
      <c r="U137" s="4">
        <v>5.3043478260869561</v>
      </c>
      <c r="V137" s="4">
        <v>0</v>
      </c>
      <c r="W137" s="10">
        <v>0</v>
      </c>
      <c r="X137" s="4">
        <v>53.899456521739133</v>
      </c>
      <c r="Y137" s="4">
        <v>0</v>
      </c>
      <c r="Z137" s="10">
        <v>0</v>
      </c>
      <c r="AA137" s="4">
        <v>5.6956521739130439</v>
      </c>
      <c r="AB137" s="4">
        <v>0</v>
      </c>
      <c r="AC137" s="10">
        <v>0</v>
      </c>
      <c r="AD137" s="4">
        <v>164.92119565217391</v>
      </c>
      <c r="AE137" s="4">
        <v>0</v>
      </c>
      <c r="AF137" s="10">
        <v>0</v>
      </c>
      <c r="AG137" s="4">
        <v>0</v>
      </c>
      <c r="AH137" s="4">
        <v>0</v>
      </c>
      <c r="AI137" s="10" t="s">
        <v>406</v>
      </c>
      <c r="AJ137" s="4">
        <v>0</v>
      </c>
      <c r="AK137" s="4">
        <v>0</v>
      </c>
      <c r="AL137" s="10" t="s">
        <v>406</v>
      </c>
      <c r="AM137" s="1">
        <v>505211</v>
      </c>
      <c r="AN137" s="1">
        <v>10</v>
      </c>
      <c r="AX137"/>
      <c r="AY137"/>
    </row>
    <row r="138" spans="1:51" x14ac:dyDescent="0.25">
      <c r="A138" t="s">
        <v>239</v>
      </c>
      <c r="B138" t="s">
        <v>39</v>
      </c>
      <c r="C138" t="s">
        <v>295</v>
      </c>
      <c r="D138" t="s">
        <v>254</v>
      </c>
      <c r="E138" s="4">
        <v>107.81521739130434</v>
      </c>
      <c r="F138" s="4">
        <v>473.71467391304344</v>
      </c>
      <c r="G138" s="4">
        <v>0</v>
      </c>
      <c r="H138" s="10">
        <v>0</v>
      </c>
      <c r="I138" s="4">
        <v>444.61413043478262</v>
      </c>
      <c r="J138" s="4">
        <v>0</v>
      </c>
      <c r="K138" s="10">
        <v>0</v>
      </c>
      <c r="L138" s="4">
        <v>116.84510869565216</v>
      </c>
      <c r="M138" s="4">
        <v>0</v>
      </c>
      <c r="N138" s="10">
        <v>0</v>
      </c>
      <c r="O138" s="4">
        <v>97.432065217391298</v>
      </c>
      <c r="P138" s="4">
        <v>0</v>
      </c>
      <c r="Q138" s="8">
        <v>0</v>
      </c>
      <c r="R138" s="4">
        <v>14.347826086956522</v>
      </c>
      <c r="S138" s="4">
        <v>0</v>
      </c>
      <c r="T138" s="10">
        <v>0</v>
      </c>
      <c r="U138" s="4">
        <v>5.0652173913043477</v>
      </c>
      <c r="V138" s="4">
        <v>0</v>
      </c>
      <c r="W138" s="10">
        <v>0</v>
      </c>
      <c r="X138" s="4">
        <v>61.657608695652172</v>
      </c>
      <c r="Y138" s="4">
        <v>0</v>
      </c>
      <c r="Z138" s="10">
        <v>0</v>
      </c>
      <c r="AA138" s="4">
        <v>9.6875</v>
      </c>
      <c r="AB138" s="4">
        <v>0</v>
      </c>
      <c r="AC138" s="10">
        <v>0</v>
      </c>
      <c r="AD138" s="4">
        <v>238.95380434782609</v>
      </c>
      <c r="AE138" s="4">
        <v>0</v>
      </c>
      <c r="AF138" s="10">
        <v>0</v>
      </c>
      <c r="AG138" s="4">
        <v>46.570652173913047</v>
      </c>
      <c r="AH138" s="4">
        <v>0</v>
      </c>
      <c r="AI138" s="10">
        <v>0</v>
      </c>
      <c r="AJ138" s="4">
        <v>0</v>
      </c>
      <c r="AK138" s="4">
        <v>0</v>
      </c>
      <c r="AL138" s="10" t="s">
        <v>406</v>
      </c>
      <c r="AM138" s="1">
        <v>505204</v>
      </c>
      <c r="AN138" s="1">
        <v>10</v>
      </c>
      <c r="AX138"/>
      <c r="AY138"/>
    </row>
    <row r="139" spans="1:51" x14ac:dyDescent="0.25">
      <c r="A139" t="s">
        <v>239</v>
      </c>
      <c r="B139" t="s">
        <v>79</v>
      </c>
      <c r="C139" t="s">
        <v>316</v>
      </c>
      <c r="D139" t="s">
        <v>253</v>
      </c>
      <c r="E139" s="4">
        <v>95.304347826086953</v>
      </c>
      <c r="F139" s="4">
        <v>421.90271739130441</v>
      </c>
      <c r="G139" s="4">
        <v>0</v>
      </c>
      <c r="H139" s="10">
        <v>0</v>
      </c>
      <c r="I139" s="4">
        <v>398.92673913043484</v>
      </c>
      <c r="J139" s="4">
        <v>0</v>
      </c>
      <c r="K139" s="10">
        <v>0</v>
      </c>
      <c r="L139" s="4">
        <v>98.09619565217389</v>
      </c>
      <c r="M139" s="4">
        <v>0</v>
      </c>
      <c r="N139" s="10">
        <v>0</v>
      </c>
      <c r="O139" s="4">
        <v>87.199456521739108</v>
      </c>
      <c r="P139" s="4">
        <v>0</v>
      </c>
      <c r="Q139" s="8">
        <v>0</v>
      </c>
      <c r="R139" s="4">
        <v>5.5923913043478262</v>
      </c>
      <c r="S139" s="4">
        <v>0</v>
      </c>
      <c r="T139" s="10">
        <v>0</v>
      </c>
      <c r="U139" s="4">
        <v>5.3043478260869561</v>
      </c>
      <c r="V139" s="4">
        <v>0</v>
      </c>
      <c r="W139" s="10">
        <v>0</v>
      </c>
      <c r="X139" s="4">
        <v>79.208260869565208</v>
      </c>
      <c r="Y139" s="4">
        <v>0</v>
      </c>
      <c r="Z139" s="10">
        <v>0</v>
      </c>
      <c r="AA139" s="4">
        <v>12.079239130434782</v>
      </c>
      <c r="AB139" s="4">
        <v>0</v>
      </c>
      <c r="AC139" s="10">
        <v>0</v>
      </c>
      <c r="AD139" s="4">
        <v>231.82054347826093</v>
      </c>
      <c r="AE139" s="4">
        <v>0</v>
      </c>
      <c r="AF139" s="10">
        <v>0</v>
      </c>
      <c r="AG139" s="4">
        <v>0.69847826086956533</v>
      </c>
      <c r="AH139" s="4">
        <v>0</v>
      </c>
      <c r="AI139" s="10">
        <v>0</v>
      </c>
      <c r="AJ139" s="4">
        <v>0</v>
      </c>
      <c r="AK139" s="4">
        <v>0</v>
      </c>
      <c r="AL139" s="10" t="s">
        <v>406</v>
      </c>
      <c r="AM139" s="1">
        <v>505304</v>
      </c>
      <c r="AN139" s="1">
        <v>10</v>
      </c>
      <c r="AX139"/>
      <c r="AY139"/>
    </row>
    <row r="140" spans="1:51" x14ac:dyDescent="0.25">
      <c r="A140" t="s">
        <v>239</v>
      </c>
      <c r="B140" t="s">
        <v>32</v>
      </c>
      <c r="C140" t="s">
        <v>292</v>
      </c>
      <c r="D140" t="s">
        <v>254</v>
      </c>
      <c r="E140" s="4">
        <v>64.869565217391298</v>
      </c>
      <c r="F140" s="4">
        <v>219.12815217391307</v>
      </c>
      <c r="G140" s="4">
        <v>11.26934782608696</v>
      </c>
      <c r="H140" s="10">
        <v>5.1428115074611404E-2</v>
      </c>
      <c r="I140" s="4">
        <v>205.40402173913049</v>
      </c>
      <c r="J140" s="4">
        <v>11.26934782608696</v>
      </c>
      <c r="K140" s="10">
        <v>5.4864299786687644E-2</v>
      </c>
      <c r="L140" s="4">
        <v>27.315543478260874</v>
      </c>
      <c r="M140" s="4">
        <v>0.76206521739130439</v>
      </c>
      <c r="N140" s="10">
        <v>2.7898592535703908E-2</v>
      </c>
      <c r="O140" s="4">
        <v>19.069673913043481</v>
      </c>
      <c r="P140" s="4">
        <v>0.76206521739130439</v>
      </c>
      <c r="Q140" s="8">
        <v>3.9962152518510492E-2</v>
      </c>
      <c r="R140" s="4">
        <v>2.506739130434783</v>
      </c>
      <c r="S140" s="4">
        <v>0</v>
      </c>
      <c r="T140" s="10">
        <v>0</v>
      </c>
      <c r="U140" s="4">
        <v>5.7391304347826084</v>
      </c>
      <c r="V140" s="4">
        <v>0</v>
      </c>
      <c r="W140" s="10">
        <v>0</v>
      </c>
      <c r="X140" s="4">
        <v>60.506086956521756</v>
      </c>
      <c r="Y140" s="4">
        <v>8.552608695652177</v>
      </c>
      <c r="Z140" s="10">
        <v>0.14135121152022076</v>
      </c>
      <c r="AA140" s="4">
        <v>5.4782608695652177</v>
      </c>
      <c r="AB140" s="4">
        <v>0</v>
      </c>
      <c r="AC140" s="10">
        <v>0</v>
      </c>
      <c r="AD140" s="4">
        <v>125.82826086956523</v>
      </c>
      <c r="AE140" s="4">
        <v>1.9546739130434785</v>
      </c>
      <c r="AF140" s="10">
        <v>1.5534458630638725E-2</v>
      </c>
      <c r="AG140" s="4">
        <v>0</v>
      </c>
      <c r="AH140" s="4">
        <v>0</v>
      </c>
      <c r="AI140" s="10" t="s">
        <v>406</v>
      </c>
      <c r="AJ140" s="4">
        <v>0</v>
      </c>
      <c r="AK140" s="4">
        <v>0</v>
      </c>
      <c r="AL140" s="10" t="s">
        <v>406</v>
      </c>
      <c r="AM140" s="1">
        <v>505181</v>
      </c>
      <c r="AN140" s="1">
        <v>10</v>
      </c>
      <c r="AX140"/>
      <c r="AY140"/>
    </row>
    <row r="141" spans="1:51" x14ac:dyDescent="0.25">
      <c r="A141" t="s">
        <v>239</v>
      </c>
      <c r="B141" t="s">
        <v>111</v>
      </c>
      <c r="C141" t="s">
        <v>297</v>
      </c>
      <c r="D141" t="s">
        <v>257</v>
      </c>
      <c r="E141" s="4">
        <v>84.184782608695656</v>
      </c>
      <c r="F141" s="4">
        <v>327.40836956521741</v>
      </c>
      <c r="G141" s="4">
        <v>0</v>
      </c>
      <c r="H141" s="10">
        <v>0</v>
      </c>
      <c r="I141" s="4">
        <v>313.00945652173914</v>
      </c>
      <c r="J141" s="4">
        <v>0</v>
      </c>
      <c r="K141" s="10">
        <v>0</v>
      </c>
      <c r="L141" s="4">
        <v>73.475217391304341</v>
      </c>
      <c r="M141" s="4">
        <v>0</v>
      </c>
      <c r="N141" s="10">
        <v>0</v>
      </c>
      <c r="O141" s="4">
        <v>59.076304347826074</v>
      </c>
      <c r="P141" s="4">
        <v>0</v>
      </c>
      <c r="Q141" s="8">
        <v>0</v>
      </c>
      <c r="R141" s="4">
        <v>9.5290217391304335</v>
      </c>
      <c r="S141" s="4">
        <v>0</v>
      </c>
      <c r="T141" s="10">
        <v>0</v>
      </c>
      <c r="U141" s="4">
        <v>4.8698913043478278</v>
      </c>
      <c r="V141" s="4">
        <v>0</v>
      </c>
      <c r="W141" s="10">
        <v>0</v>
      </c>
      <c r="X141" s="4">
        <v>56.925326086956503</v>
      </c>
      <c r="Y141" s="4">
        <v>0</v>
      </c>
      <c r="Z141" s="10">
        <v>0</v>
      </c>
      <c r="AA141" s="4">
        <v>0</v>
      </c>
      <c r="AB141" s="4">
        <v>0</v>
      </c>
      <c r="AC141" s="10" t="s">
        <v>406</v>
      </c>
      <c r="AD141" s="4">
        <v>196.83032608695655</v>
      </c>
      <c r="AE141" s="4">
        <v>0</v>
      </c>
      <c r="AF141" s="10">
        <v>0</v>
      </c>
      <c r="AG141" s="4">
        <v>0</v>
      </c>
      <c r="AH141" s="4">
        <v>0</v>
      </c>
      <c r="AI141" s="10" t="s">
        <v>406</v>
      </c>
      <c r="AJ141" s="4">
        <v>0.17749999999999999</v>
      </c>
      <c r="AK141" s="4">
        <v>0</v>
      </c>
      <c r="AL141" s="10" t="s">
        <v>406</v>
      </c>
      <c r="AM141" s="1">
        <v>505369</v>
      </c>
      <c r="AN141" s="1">
        <v>10</v>
      </c>
      <c r="AX141"/>
      <c r="AY141"/>
    </row>
    <row r="142" spans="1:51" x14ac:dyDescent="0.25">
      <c r="A142" t="s">
        <v>239</v>
      </c>
      <c r="B142" t="s">
        <v>15</v>
      </c>
      <c r="C142" t="s">
        <v>300</v>
      </c>
      <c r="D142" t="s">
        <v>259</v>
      </c>
      <c r="E142" s="4">
        <v>66.141304347826093</v>
      </c>
      <c r="F142" s="4">
        <v>252.36717391304347</v>
      </c>
      <c r="G142" s="4">
        <v>9.4891304347826093</v>
      </c>
      <c r="H142" s="10">
        <v>3.7600494104087473E-2</v>
      </c>
      <c r="I142" s="4">
        <v>240.46902173913045</v>
      </c>
      <c r="J142" s="4">
        <v>9.4891304347826093</v>
      </c>
      <c r="K142" s="10">
        <v>3.9460926676354861E-2</v>
      </c>
      <c r="L142" s="4">
        <v>87.14858695652174</v>
      </c>
      <c r="M142" s="4">
        <v>0</v>
      </c>
      <c r="N142" s="10">
        <v>0</v>
      </c>
      <c r="O142" s="4">
        <v>75.250434782608707</v>
      </c>
      <c r="P142" s="4">
        <v>0</v>
      </c>
      <c r="Q142" s="8">
        <v>0</v>
      </c>
      <c r="R142" s="4">
        <v>6.4945652173913047</v>
      </c>
      <c r="S142" s="4">
        <v>0</v>
      </c>
      <c r="T142" s="10">
        <v>0</v>
      </c>
      <c r="U142" s="4">
        <v>5.4035869565217407</v>
      </c>
      <c r="V142" s="4">
        <v>0</v>
      </c>
      <c r="W142" s="10">
        <v>0</v>
      </c>
      <c r="X142" s="4">
        <v>19.062717391304353</v>
      </c>
      <c r="Y142" s="4">
        <v>0</v>
      </c>
      <c r="Z142" s="10">
        <v>0</v>
      </c>
      <c r="AA142" s="4">
        <v>0</v>
      </c>
      <c r="AB142" s="4">
        <v>0</v>
      </c>
      <c r="AC142" s="10" t="s">
        <v>406</v>
      </c>
      <c r="AD142" s="4">
        <v>146.15586956521739</v>
      </c>
      <c r="AE142" s="4">
        <v>9.4891304347826093</v>
      </c>
      <c r="AF142" s="10">
        <v>6.4924730447095652E-2</v>
      </c>
      <c r="AG142" s="4">
        <v>0</v>
      </c>
      <c r="AH142" s="4">
        <v>0</v>
      </c>
      <c r="AI142" s="10" t="s">
        <v>406</v>
      </c>
      <c r="AJ142" s="4">
        <v>0</v>
      </c>
      <c r="AK142" s="4">
        <v>0</v>
      </c>
      <c r="AL142" s="10" t="s">
        <v>406</v>
      </c>
      <c r="AM142" s="1">
        <v>505075</v>
      </c>
      <c r="AN142" s="1">
        <v>10</v>
      </c>
      <c r="AX142"/>
      <c r="AY142"/>
    </row>
    <row r="143" spans="1:51" x14ac:dyDescent="0.25">
      <c r="A143" t="s">
        <v>239</v>
      </c>
      <c r="B143" t="s">
        <v>113</v>
      </c>
      <c r="C143" t="s">
        <v>301</v>
      </c>
      <c r="D143" t="s">
        <v>245</v>
      </c>
      <c r="E143" s="4">
        <v>30.369565217391305</v>
      </c>
      <c r="F143" s="4">
        <v>108.66652173913045</v>
      </c>
      <c r="G143" s="4">
        <v>0.21086956521739131</v>
      </c>
      <c r="H143" s="10">
        <v>1.9405200593759127E-3</v>
      </c>
      <c r="I143" s="4">
        <v>98.210217391304354</v>
      </c>
      <c r="J143" s="4">
        <v>0.21086956521739131</v>
      </c>
      <c r="K143" s="10">
        <v>2.1471245132999974E-3</v>
      </c>
      <c r="L143" s="4">
        <v>28.614130434782613</v>
      </c>
      <c r="M143" s="4">
        <v>0.12065217391304348</v>
      </c>
      <c r="N143" s="10">
        <v>4.2165242165242162E-3</v>
      </c>
      <c r="O143" s="4">
        <v>18.157826086956522</v>
      </c>
      <c r="P143" s="4">
        <v>0.12065217391304348</v>
      </c>
      <c r="Q143" s="8">
        <v>6.6446375978737159E-3</v>
      </c>
      <c r="R143" s="4">
        <v>6.1076086956521749</v>
      </c>
      <c r="S143" s="4">
        <v>0</v>
      </c>
      <c r="T143" s="10">
        <v>0</v>
      </c>
      <c r="U143" s="4">
        <v>4.3486956521739151</v>
      </c>
      <c r="V143" s="4">
        <v>0</v>
      </c>
      <c r="W143" s="10">
        <v>0</v>
      </c>
      <c r="X143" s="4">
        <v>15.274347826086959</v>
      </c>
      <c r="Y143" s="4">
        <v>9.0217391304347833E-2</v>
      </c>
      <c r="Z143" s="10">
        <v>5.9064643761919666E-3</v>
      </c>
      <c r="AA143" s="4">
        <v>0</v>
      </c>
      <c r="AB143" s="4">
        <v>0</v>
      </c>
      <c r="AC143" s="10" t="s">
        <v>406</v>
      </c>
      <c r="AD143" s="4">
        <v>64.778043478260869</v>
      </c>
      <c r="AE143" s="4">
        <v>0</v>
      </c>
      <c r="AF143" s="10">
        <v>0</v>
      </c>
      <c r="AG143" s="4">
        <v>0</v>
      </c>
      <c r="AH143" s="4">
        <v>0</v>
      </c>
      <c r="AI143" s="10" t="s">
        <v>406</v>
      </c>
      <c r="AJ143" s="4">
        <v>0</v>
      </c>
      <c r="AK143" s="4">
        <v>0</v>
      </c>
      <c r="AL143" s="10" t="s">
        <v>406</v>
      </c>
      <c r="AM143" s="1">
        <v>505372</v>
      </c>
      <c r="AN143" s="1">
        <v>10</v>
      </c>
      <c r="AX143"/>
      <c r="AY143"/>
    </row>
    <row r="144" spans="1:51" x14ac:dyDescent="0.25">
      <c r="A144" t="s">
        <v>239</v>
      </c>
      <c r="B144" t="s">
        <v>104</v>
      </c>
      <c r="C144" t="s">
        <v>277</v>
      </c>
      <c r="D144" t="s">
        <v>266</v>
      </c>
      <c r="E144" s="4">
        <v>65.271739130434781</v>
      </c>
      <c r="F144" s="4">
        <v>251.98978260869561</v>
      </c>
      <c r="G144" s="4">
        <v>0.15217391304347827</v>
      </c>
      <c r="H144" s="10">
        <v>6.0388921911085091E-4</v>
      </c>
      <c r="I144" s="4">
        <v>239.62934782608693</v>
      </c>
      <c r="J144" s="4">
        <v>0.15217391304347827</v>
      </c>
      <c r="K144" s="10">
        <v>6.3503871468164165E-4</v>
      </c>
      <c r="L144" s="4">
        <v>60.425108695652156</v>
      </c>
      <c r="M144" s="4">
        <v>0.15217391304347827</v>
      </c>
      <c r="N144" s="10">
        <v>2.5183887348874199E-3</v>
      </c>
      <c r="O144" s="4">
        <v>48.064673913043464</v>
      </c>
      <c r="P144" s="4">
        <v>0.15217391304347827</v>
      </c>
      <c r="Q144" s="8">
        <v>3.1660240391682415E-3</v>
      </c>
      <c r="R144" s="4">
        <v>7.2605434782608684</v>
      </c>
      <c r="S144" s="4">
        <v>0</v>
      </c>
      <c r="T144" s="10">
        <v>0</v>
      </c>
      <c r="U144" s="4">
        <v>5.0998913043478247</v>
      </c>
      <c r="V144" s="4">
        <v>0</v>
      </c>
      <c r="W144" s="10">
        <v>0</v>
      </c>
      <c r="X144" s="4">
        <v>34.349021739130443</v>
      </c>
      <c r="Y144" s="4">
        <v>0</v>
      </c>
      <c r="Z144" s="10">
        <v>0</v>
      </c>
      <c r="AA144" s="4">
        <v>0</v>
      </c>
      <c r="AB144" s="4">
        <v>0</v>
      </c>
      <c r="AC144" s="10" t="s">
        <v>406</v>
      </c>
      <c r="AD144" s="4">
        <v>157.21565217391301</v>
      </c>
      <c r="AE144" s="4">
        <v>0</v>
      </c>
      <c r="AF144" s="10">
        <v>0</v>
      </c>
      <c r="AG144" s="4">
        <v>0</v>
      </c>
      <c r="AH144" s="4">
        <v>0</v>
      </c>
      <c r="AI144" s="10" t="s">
        <v>406</v>
      </c>
      <c r="AJ144" s="4">
        <v>0</v>
      </c>
      <c r="AK144" s="4">
        <v>0</v>
      </c>
      <c r="AL144" s="10" t="s">
        <v>406</v>
      </c>
      <c r="AM144" s="1">
        <v>505350</v>
      </c>
      <c r="AN144" s="1">
        <v>10</v>
      </c>
      <c r="AX144"/>
      <c r="AY144"/>
    </row>
    <row r="145" spans="1:51" x14ac:dyDescent="0.25">
      <c r="A145" t="s">
        <v>239</v>
      </c>
      <c r="B145" t="s">
        <v>81</v>
      </c>
      <c r="C145" t="s">
        <v>331</v>
      </c>
      <c r="D145" t="s">
        <v>271</v>
      </c>
      <c r="E145" s="4">
        <v>53.195652173913047</v>
      </c>
      <c r="F145" s="4">
        <v>208.38423913043476</v>
      </c>
      <c r="G145" s="4">
        <v>14.160326086956522</v>
      </c>
      <c r="H145" s="10">
        <v>6.7952961059080358E-2</v>
      </c>
      <c r="I145" s="4">
        <v>188.99989130434778</v>
      </c>
      <c r="J145" s="4">
        <v>14.160326086956522</v>
      </c>
      <c r="K145" s="10">
        <v>7.4922403337015969E-2</v>
      </c>
      <c r="L145" s="4">
        <v>51.531630434782628</v>
      </c>
      <c r="M145" s="4">
        <v>0.4891304347826087</v>
      </c>
      <c r="N145" s="10">
        <v>9.4918486113425449E-3</v>
      </c>
      <c r="O145" s="4">
        <v>37.299130434782619</v>
      </c>
      <c r="P145" s="4">
        <v>0.4891304347826087</v>
      </c>
      <c r="Q145" s="8">
        <v>1.3113722198908936E-2</v>
      </c>
      <c r="R145" s="4">
        <v>9.4494565217391351</v>
      </c>
      <c r="S145" s="4">
        <v>0</v>
      </c>
      <c r="T145" s="10">
        <v>0</v>
      </c>
      <c r="U145" s="4">
        <v>4.7830434782608684</v>
      </c>
      <c r="V145" s="4">
        <v>0</v>
      </c>
      <c r="W145" s="10">
        <v>0</v>
      </c>
      <c r="X145" s="4">
        <v>32.965760869565209</v>
      </c>
      <c r="Y145" s="4">
        <v>0</v>
      </c>
      <c r="Z145" s="10">
        <v>0</v>
      </c>
      <c r="AA145" s="4">
        <v>5.1518478260869554</v>
      </c>
      <c r="AB145" s="4">
        <v>0</v>
      </c>
      <c r="AC145" s="10">
        <v>0</v>
      </c>
      <c r="AD145" s="4">
        <v>118.73499999999997</v>
      </c>
      <c r="AE145" s="4">
        <v>13.671195652173912</v>
      </c>
      <c r="AF145" s="10">
        <v>0.11514040217437078</v>
      </c>
      <c r="AG145" s="4">
        <v>0</v>
      </c>
      <c r="AH145" s="4">
        <v>0</v>
      </c>
      <c r="AI145" s="10" t="s">
        <v>406</v>
      </c>
      <c r="AJ145" s="4">
        <v>0</v>
      </c>
      <c r="AK145" s="4">
        <v>0</v>
      </c>
      <c r="AL145" s="10" t="s">
        <v>406</v>
      </c>
      <c r="AM145" s="1">
        <v>505309</v>
      </c>
      <c r="AN145" s="1">
        <v>10</v>
      </c>
      <c r="AX145"/>
      <c r="AY145"/>
    </row>
    <row r="146" spans="1:51" x14ac:dyDescent="0.25">
      <c r="A146" t="s">
        <v>239</v>
      </c>
      <c r="B146" t="s">
        <v>139</v>
      </c>
      <c r="C146" t="s">
        <v>288</v>
      </c>
      <c r="D146" t="s">
        <v>270</v>
      </c>
      <c r="E146" s="4">
        <v>39.130434782608695</v>
      </c>
      <c r="F146" s="4">
        <v>167.16815217391303</v>
      </c>
      <c r="G146" s="4">
        <v>0</v>
      </c>
      <c r="H146" s="10">
        <v>0</v>
      </c>
      <c r="I146" s="4">
        <v>157.23173913043476</v>
      </c>
      <c r="J146" s="4">
        <v>0</v>
      </c>
      <c r="K146" s="10">
        <v>0</v>
      </c>
      <c r="L146" s="4">
        <v>31.503478260869564</v>
      </c>
      <c r="M146" s="4">
        <v>0</v>
      </c>
      <c r="N146" s="10">
        <v>0</v>
      </c>
      <c r="O146" s="4">
        <v>21.567065217391303</v>
      </c>
      <c r="P146" s="4">
        <v>0</v>
      </c>
      <c r="Q146" s="8">
        <v>0</v>
      </c>
      <c r="R146" s="4">
        <v>5.414782608695651</v>
      </c>
      <c r="S146" s="4">
        <v>0</v>
      </c>
      <c r="T146" s="10">
        <v>0</v>
      </c>
      <c r="U146" s="4">
        <v>4.5216304347826082</v>
      </c>
      <c r="V146" s="4">
        <v>0</v>
      </c>
      <c r="W146" s="10">
        <v>0</v>
      </c>
      <c r="X146" s="4">
        <v>18.384456521739139</v>
      </c>
      <c r="Y146" s="4">
        <v>0</v>
      </c>
      <c r="Z146" s="10">
        <v>0</v>
      </c>
      <c r="AA146" s="4">
        <v>0</v>
      </c>
      <c r="AB146" s="4">
        <v>0</v>
      </c>
      <c r="AC146" s="10" t="s">
        <v>406</v>
      </c>
      <c r="AD146" s="4">
        <v>117.28021739130432</v>
      </c>
      <c r="AE146" s="4">
        <v>0</v>
      </c>
      <c r="AF146" s="10">
        <v>0</v>
      </c>
      <c r="AG146" s="4">
        <v>0</v>
      </c>
      <c r="AH146" s="4">
        <v>0</v>
      </c>
      <c r="AI146" s="10" t="s">
        <v>406</v>
      </c>
      <c r="AJ146" s="4">
        <v>0</v>
      </c>
      <c r="AK146" s="4">
        <v>0</v>
      </c>
      <c r="AL146" s="10" t="s">
        <v>406</v>
      </c>
      <c r="AM146" s="1">
        <v>505430</v>
      </c>
      <c r="AN146" s="1">
        <v>10</v>
      </c>
      <c r="AX146"/>
      <c r="AY146"/>
    </row>
    <row r="147" spans="1:51" x14ac:dyDescent="0.25">
      <c r="A147" t="s">
        <v>239</v>
      </c>
      <c r="B147" t="s">
        <v>176</v>
      </c>
      <c r="C147" t="s">
        <v>320</v>
      </c>
      <c r="D147" t="s">
        <v>258</v>
      </c>
      <c r="E147" s="4">
        <v>19.184782608695652</v>
      </c>
      <c r="F147" s="4">
        <v>83.240326086956514</v>
      </c>
      <c r="G147" s="4">
        <v>7.1634782608695655</v>
      </c>
      <c r="H147" s="10">
        <v>8.6057787104128841E-2</v>
      </c>
      <c r="I147" s="4">
        <v>78.135326086956525</v>
      </c>
      <c r="J147" s="4">
        <v>7.1634782608695655</v>
      </c>
      <c r="K147" s="10">
        <v>9.1680403981386813E-2</v>
      </c>
      <c r="L147" s="4">
        <v>15.479673913043476</v>
      </c>
      <c r="M147" s="4">
        <v>1.673913043478261</v>
      </c>
      <c r="N147" s="10">
        <v>0.10813619543159686</v>
      </c>
      <c r="O147" s="4">
        <v>10.374673913043477</v>
      </c>
      <c r="P147" s="4">
        <v>1.673913043478261</v>
      </c>
      <c r="Q147" s="8">
        <v>0.16134608735738162</v>
      </c>
      <c r="R147" s="4">
        <v>1.5978260869565217</v>
      </c>
      <c r="S147" s="4">
        <v>0</v>
      </c>
      <c r="T147" s="10">
        <v>0</v>
      </c>
      <c r="U147" s="4">
        <v>3.5071739130434771</v>
      </c>
      <c r="V147" s="4">
        <v>0</v>
      </c>
      <c r="W147" s="10">
        <v>0</v>
      </c>
      <c r="X147" s="4">
        <v>21.451630434782611</v>
      </c>
      <c r="Y147" s="4">
        <v>4.0575000000000001</v>
      </c>
      <c r="Z147" s="10">
        <v>0.18914646195941323</v>
      </c>
      <c r="AA147" s="4">
        <v>0</v>
      </c>
      <c r="AB147" s="4">
        <v>0</v>
      </c>
      <c r="AC147" s="10" t="s">
        <v>406</v>
      </c>
      <c r="AD147" s="4">
        <v>46.309021739130429</v>
      </c>
      <c r="AE147" s="4">
        <v>1.4320652173913044</v>
      </c>
      <c r="AF147" s="10">
        <v>3.0924108599366736E-2</v>
      </c>
      <c r="AG147" s="4">
        <v>0</v>
      </c>
      <c r="AH147" s="4">
        <v>0</v>
      </c>
      <c r="AI147" s="10" t="s">
        <v>406</v>
      </c>
      <c r="AJ147" s="4">
        <v>0</v>
      </c>
      <c r="AK147" s="4">
        <v>0</v>
      </c>
      <c r="AL147" s="10" t="s">
        <v>406</v>
      </c>
      <c r="AM147" s="1">
        <v>505515</v>
      </c>
      <c r="AN147" s="1">
        <v>10</v>
      </c>
      <c r="AX147"/>
      <c r="AY147"/>
    </row>
    <row r="148" spans="1:51" x14ac:dyDescent="0.25">
      <c r="A148" t="s">
        <v>239</v>
      </c>
      <c r="B148" t="s">
        <v>78</v>
      </c>
      <c r="C148" t="s">
        <v>329</v>
      </c>
      <c r="D148" t="s">
        <v>270</v>
      </c>
      <c r="E148" s="4">
        <v>36.445652173913047</v>
      </c>
      <c r="F148" s="4">
        <v>143.98847826086961</v>
      </c>
      <c r="G148" s="4">
        <v>0</v>
      </c>
      <c r="H148" s="10">
        <v>0</v>
      </c>
      <c r="I148" s="4">
        <v>135.77858695652176</v>
      </c>
      <c r="J148" s="4">
        <v>0</v>
      </c>
      <c r="K148" s="10">
        <v>0</v>
      </c>
      <c r="L148" s="4">
        <v>29.497500000000016</v>
      </c>
      <c r="M148" s="4">
        <v>0</v>
      </c>
      <c r="N148" s="10">
        <v>0</v>
      </c>
      <c r="O148" s="4">
        <v>24.192608695652186</v>
      </c>
      <c r="P148" s="4">
        <v>0</v>
      </c>
      <c r="Q148" s="8">
        <v>0</v>
      </c>
      <c r="R148" s="4">
        <v>0</v>
      </c>
      <c r="S148" s="4">
        <v>0</v>
      </c>
      <c r="T148" s="10" t="s">
        <v>406</v>
      </c>
      <c r="U148" s="4">
        <v>5.3048913043478283</v>
      </c>
      <c r="V148" s="4">
        <v>0</v>
      </c>
      <c r="W148" s="10">
        <v>0</v>
      </c>
      <c r="X148" s="4">
        <v>12.763043478260872</v>
      </c>
      <c r="Y148" s="4">
        <v>0</v>
      </c>
      <c r="Z148" s="10">
        <v>0</v>
      </c>
      <c r="AA148" s="4">
        <v>2.9049999999999998</v>
      </c>
      <c r="AB148" s="4">
        <v>0</v>
      </c>
      <c r="AC148" s="10">
        <v>0</v>
      </c>
      <c r="AD148" s="4">
        <v>98.822934782608712</v>
      </c>
      <c r="AE148" s="4">
        <v>0</v>
      </c>
      <c r="AF148" s="10">
        <v>0</v>
      </c>
      <c r="AG148" s="4">
        <v>0</v>
      </c>
      <c r="AH148" s="4">
        <v>0</v>
      </c>
      <c r="AI148" s="10" t="s">
        <v>406</v>
      </c>
      <c r="AJ148" s="4">
        <v>0</v>
      </c>
      <c r="AK148" s="4">
        <v>0</v>
      </c>
      <c r="AL148" s="10" t="s">
        <v>406</v>
      </c>
      <c r="AM148" s="1">
        <v>505303</v>
      </c>
      <c r="AN148" s="1">
        <v>10</v>
      </c>
      <c r="AX148"/>
      <c r="AY148"/>
    </row>
    <row r="149" spans="1:51" x14ac:dyDescent="0.25">
      <c r="A149" t="s">
        <v>239</v>
      </c>
      <c r="B149" t="s">
        <v>117</v>
      </c>
      <c r="C149" t="s">
        <v>340</v>
      </c>
      <c r="D149" t="s">
        <v>263</v>
      </c>
      <c r="E149" s="4">
        <v>35.5</v>
      </c>
      <c r="F149" s="4">
        <v>152.6317391304348</v>
      </c>
      <c r="G149" s="4">
        <v>0</v>
      </c>
      <c r="H149" s="10">
        <v>0</v>
      </c>
      <c r="I149" s="4">
        <v>133.83032608695652</v>
      </c>
      <c r="J149" s="4">
        <v>0</v>
      </c>
      <c r="K149" s="10">
        <v>0</v>
      </c>
      <c r="L149" s="4">
        <v>34.602282608695646</v>
      </c>
      <c r="M149" s="4">
        <v>0</v>
      </c>
      <c r="N149" s="10">
        <v>0</v>
      </c>
      <c r="O149" s="4">
        <v>21.192173913043476</v>
      </c>
      <c r="P149" s="4">
        <v>0</v>
      </c>
      <c r="Q149" s="8">
        <v>0</v>
      </c>
      <c r="R149" s="4">
        <v>8.2804347826086957</v>
      </c>
      <c r="S149" s="4">
        <v>0</v>
      </c>
      <c r="T149" s="10">
        <v>0</v>
      </c>
      <c r="U149" s="4">
        <v>5.1296739130434776</v>
      </c>
      <c r="V149" s="4">
        <v>0</v>
      </c>
      <c r="W149" s="10">
        <v>0</v>
      </c>
      <c r="X149" s="4">
        <v>19.349891304347832</v>
      </c>
      <c r="Y149" s="4">
        <v>0</v>
      </c>
      <c r="Z149" s="10">
        <v>0</v>
      </c>
      <c r="AA149" s="4">
        <v>5.3913043478260869</v>
      </c>
      <c r="AB149" s="4">
        <v>0</v>
      </c>
      <c r="AC149" s="10">
        <v>0</v>
      </c>
      <c r="AD149" s="4">
        <v>93.288260869565221</v>
      </c>
      <c r="AE149" s="4">
        <v>0</v>
      </c>
      <c r="AF149" s="10">
        <v>0</v>
      </c>
      <c r="AG149" s="4">
        <v>0</v>
      </c>
      <c r="AH149" s="4">
        <v>0</v>
      </c>
      <c r="AI149" s="10" t="s">
        <v>406</v>
      </c>
      <c r="AJ149" s="4">
        <v>0</v>
      </c>
      <c r="AK149" s="4">
        <v>0</v>
      </c>
      <c r="AL149" s="10" t="s">
        <v>406</v>
      </c>
      <c r="AM149" s="1">
        <v>505382</v>
      </c>
      <c r="AN149" s="1">
        <v>10</v>
      </c>
      <c r="AX149"/>
      <c r="AY149"/>
    </row>
    <row r="150" spans="1:51" x14ac:dyDescent="0.25">
      <c r="A150" t="s">
        <v>239</v>
      </c>
      <c r="B150" t="s">
        <v>175</v>
      </c>
      <c r="C150" t="s">
        <v>278</v>
      </c>
      <c r="D150" t="s">
        <v>245</v>
      </c>
      <c r="E150" s="4">
        <v>63.450704225352112</v>
      </c>
      <c r="F150" s="4">
        <v>254.19704225352115</v>
      </c>
      <c r="G150" s="4">
        <v>0</v>
      </c>
      <c r="H150" s="10">
        <v>0</v>
      </c>
      <c r="I150" s="4">
        <v>242.3860563380282</v>
      </c>
      <c r="J150" s="4">
        <v>0</v>
      </c>
      <c r="K150" s="10">
        <v>0</v>
      </c>
      <c r="L150" s="4">
        <v>78.139859154929596</v>
      </c>
      <c r="M150" s="4">
        <v>0</v>
      </c>
      <c r="N150" s="10">
        <v>0</v>
      </c>
      <c r="O150" s="4">
        <v>66.328873239436632</v>
      </c>
      <c r="P150" s="4">
        <v>0</v>
      </c>
      <c r="Q150" s="8">
        <v>0</v>
      </c>
      <c r="R150" s="4">
        <v>6.6349295774647885</v>
      </c>
      <c r="S150" s="4">
        <v>0</v>
      </c>
      <c r="T150" s="10">
        <v>0</v>
      </c>
      <c r="U150" s="4">
        <v>5.176056338028169</v>
      </c>
      <c r="V150" s="4">
        <v>0</v>
      </c>
      <c r="W150" s="10">
        <v>0</v>
      </c>
      <c r="X150" s="4">
        <v>14.867042253521126</v>
      </c>
      <c r="Y150" s="4">
        <v>0</v>
      </c>
      <c r="Z150" s="10">
        <v>0</v>
      </c>
      <c r="AA150" s="4">
        <v>0</v>
      </c>
      <c r="AB150" s="4">
        <v>0</v>
      </c>
      <c r="AC150" s="10" t="s">
        <v>406</v>
      </c>
      <c r="AD150" s="4">
        <v>130.26633802816903</v>
      </c>
      <c r="AE150" s="4">
        <v>0</v>
      </c>
      <c r="AF150" s="10">
        <v>0</v>
      </c>
      <c r="AG150" s="4">
        <v>30.923802816901404</v>
      </c>
      <c r="AH150" s="4">
        <v>0</v>
      </c>
      <c r="AI150" s="10">
        <v>0</v>
      </c>
      <c r="AJ150" s="4">
        <v>0</v>
      </c>
      <c r="AK150" s="4">
        <v>0</v>
      </c>
      <c r="AL150" s="10" t="s">
        <v>406</v>
      </c>
      <c r="AM150" s="1">
        <v>505514</v>
      </c>
      <c r="AN150" s="1">
        <v>10</v>
      </c>
      <c r="AX150"/>
      <c r="AY150"/>
    </row>
    <row r="151" spans="1:51" x14ac:dyDescent="0.25">
      <c r="A151" t="s">
        <v>239</v>
      </c>
      <c r="B151" t="s">
        <v>161</v>
      </c>
      <c r="C151" t="s">
        <v>353</v>
      </c>
      <c r="D151" t="s">
        <v>254</v>
      </c>
      <c r="E151" s="4">
        <v>99.695652173913047</v>
      </c>
      <c r="F151" s="4">
        <v>409.80978260869563</v>
      </c>
      <c r="G151" s="4">
        <v>26.755434782608695</v>
      </c>
      <c r="H151" s="10">
        <v>6.5287447781977329E-2</v>
      </c>
      <c r="I151" s="4">
        <v>397.13586956521738</v>
      </c>
      <c r="J151" s="4">
        <v>26.755434782608695</v>
      </c>
      <c r="K151" s="10">
        <v>6.7370985179204354E-2</v>
      </c>
      <c r="L151" s="4">
        <v>49.204347826086959</v>
      </c>
      <c r="M151" s="4">
        <v>0.94619565217391299</v>
      </c>
      <c r="N151" s="10">
        <v>1.9229919589997348E-2</v>
      </c>
      <c r="O151" s="4">
        <v>45.660869565217396</v>
      </c>
      <c r="P151" s="4">
        <v>0.94619565217391299</v>
      </c>
      <c r="Q151" s="8">
        <v>2.0722243382212908E-2</v>
      </c>
      <c r="R151" s="4">
        <v>0</v>
      </c>
      <c r="S151" s="4">
        <v>0</v>
      </c>
      <c r="T151" s="10" t="s">
        <v>406</v>
      </c>
      <c r="U151" s="4">
        <v>3.5434782608695654</v>
      </c>
      <c r="V151" s="4">
        <v>0</v>
      </c>
      <c r="W151" s="10">
        <v>0</v>
      </c>
      <c r="X151" s="4">
        <v>97.725543478260875</v>
      </c>
      <c r="Y151" s="4">
        <v>5.1820652173913047</v>
      </c>
      <c r="Z151" s="10">
        <v>5.302672190862831E-2</v>
      </c>
      <c r="AA151" s="4">
        <v>9.1304347826086953</v>
      </c>
      <c r="AB151" s="4">
        <v>0</v>
      </c>
      <c r="AC151" s="10">
        <v>0</v>
      </c>
      <c r="AD151" s="4">
        <v>214.87445652173909</v>
      </c>
      <c r="AE151" s="4">
        <v>20.627173913043478</v>
      </c>
      <c r="AF151" s="10">
        <v>9.5996398301333705E-2</v>
      </c>
      <c r="AG151" s="4">
        <v>38.875</v>
      </c>
      <c r="AH151" s="4">
        <v>0</v>
      </c>
      <c r="AI151" s="10">
        <v>0</v>
      </c>
      <c r="AJ151" s="4">
        <v>0</v>
      </c>
      <c r="AK151" s="4">
        <v>0</v>
      </c>
      <c r="AL151" s="10" t="s">
        <v>406</v>
      </c>
      <c r="AM151" s="1">
        <v>505488</v>
      </c>
      <c r="AN151" s="1">
        <v>10</v>
      </c>
      <c r="AX151"/>
      <c r="AY151"/>
    </row>
    <row r="152" spans="1:51" x14ac:dyDescent="0.25">
      <c r="A152" t="s">
        <v>239</v>
      </c>
      <c r="B152" t="s">
        <v>107</v>
      </c>
      <c r="C152" t="s">
        <v>283</v>
      </c>
      <c r="D152" t="s">
        <v>252</v>
      </c>
      <c r="E152" s="4">
        <v>47.793478260869563</v>
      </c>
      <c r="F152" s="4">
        <v>151.26173913043476</v>
      </c>
      <c r="G152" s="4">
        <v>0.45869565217391306</v>
      </c>
      <c r="H152" s="10">
        <v>3.032463164914258E-3</v>
      </c>
      <c r="I152" s="4">
        <v>141.45326086956521</v>
      </c>
      <c r="J152" s="4">
        <v>8.0978260869565222E-2</v>
      </c>
      <c r="K152" s="10">
        <v>5.7247362395014491E-4</v>
      </c>
      <c r="L152" s="4">
        <v>17.498913043478261</v>
      </c>
      <c r="M152" s="4">
        <v>0.45869565217391306</v>
      </c>
      <c r="N152" s="10">
        <v>2.6212808248959562E-2</v>
      </c>
      <c r="O152" s="4">
        <v>11.395652173913044</v>
      </c>
      <c r="P152" s="4">
        <v>8.0978260869565222E-2</v>
      </c>
      <c r="Q152" s="8">
        <v>7.1060663868752387E-3</v>
      </c>
      <c r="R152" s="4">
        <v>0.625</v>
      </c>
      <c r="S152" s="4">
        <v>0.37771739130434784</v>
      </c>
      <c r="T152" s="10">
        <v>0.60434782608695659</v>
      </c>
      <c r="U152" s="4">
        <v>5.4782608695652177</v>
      </c>
      <c r="V152" s="4">
        <v>0</v>
      </c>
      <c r="W152" s="10">
        <v>0</v>
      </c>
      <c r="X152" s="4">
        <v>42.599999999999987</v>
      </c>
      <c r="Y152" s="4">
        <v>0</v>
      </c>
      <c r="Z152" s="10">
        <v>0</v>
      </c>
      <c r="AA152" s="4">
        <v>3.7052173913043482</v>
      </c>
      <c r="AB152" s="4">
        <v>0</v>
      </c>
      <c r="AC152" s="10">
        <v>0</v>
      </c>
      <c r="AD152" s="4">
        <v>71.694782608695647</v>
      </c>
      <c r="AE152" s="4">
        <v>0</v>
      </c>
      <c r="AF152" s="10">
        <v>0</v>
      </c>
      <c r="AG152" s="4">
        <v>15.762826086956522</v>
      </c>
      <c r="AH152" s="4">
        <v>0</v>
      </c>
      <c r="AI152" s="10">
        <v>0</v>
      </c>
      <c r="AJ152" s="4">
        <v>0</v>
      </c>
      <c r="AK152" s="4">
        <v>0</v>
      </c>
      <c r="AL152" s="10" t="s">
        <v>406</v>
      </c>
      <c r="AM152" s="1">
        <v>505358</v>
      </c>
      <c r="AN152" s="1">
        <v>10</v>
      </c>
      <c r="AX152"/>
      <c r="AY152"/>
    </row>
    <row r="153" spans="1:51" x14ac:dyDescent="0.25">
      <c r="A153" t="s">
        <v>239</v>
      </c>
      <c r="B153" t="s">
        <v>10</v>
      </c>
      <c r="C153" t="s">
        <v>297</v>
      </c>
      <c r="D153" t="s">
        <v>257</v>
      </c>
      <c r="E153" s="4">
        <v>28.130434782608695</v>
      </c>
      <c r="F153" s="4">
        <v>179.79554347826084</v>
      </c>
      <c r="G153" s="4">
        <v>26.649456521739129</v>
      </c>
      <c r="H153" s="10">
        <v>0.14822089583639389</v>
      </c>
      <c r="I153" s="4">
        <v>169.09989130434781</v>
      </c>
      <c r="J153" s="4">
        <v>26.649456521739129</v>
      </c>
      <c r="K153" s="10">
        <v>0.15759594116932429</v>
      </c>
      <c r="L153" s="4">
        <v>62.391521739130432</v>
      </c>
      <c r="M153" s="4">
        <v>10.554891304347825</v>
      </c>
      <c r="N153" s="10">
        <v>0.16917188441852118</v>
      </c>
      <c r="O153" s="4">
        <v>51.695869565217393</v>
      </c>
      <c r="P153" s="4">
        <v>10.554891304347825</v>
      </c>
      <c r="Q153" s="8">
        <v>0.20417281676696059</v>
      </c>
      <c r="R153" s="4">
        <v>5.5652173913043477</v>
      </c>
      <c r="S153" s="4">
        <v>0</v>
      </c>
      <c r="T153" s="10">
        <v>0</v>
      </c>
      <c r="U153" s="4">
        <v>5.1304347826086953</v>
      </c>
      <c r="V153" s="4">
        <v>0</v>
      </c>
      <c r="W153" s="10">
        <v>0</v>
      </c>
      <c r="X153" s="4">
        <v>10.099021739130434</v>
      </c>
      <c r="Y153" s="4">
        <v>1.2946739130434783</v>
      </c>
      <c r="Z153" s="10">
        <v>0.12819795287963753</v>
      </c>
      <c r="AA153" s="4">
        <v>0</v>
      </c>
      <c r="AB153" s="4">
        <v>0</v>
      </c>
      <c r="AC153" s="10" t="s">
        <v>406</v>
      </c>
      <c r="AD153" s="4">
        <v>107.30499999999998</v>
      </c>
      <c r="AE153" s="4">
        <v>14.799891304347826</v>
      </c>
      <c r="AF153" s="10">
        <v>0.13792359446761873</v>
      </c>
      <c r="AG153" s="4">
        <v>0</v>
      </c>
      <c r="AH153" s="4">
        <v>0</v>
      </c>
      <c r="AI153" s="10" t="s">
        <v>406</v>
      </c>
      <c r="AJ153" s="4">
        <v>0</v>
      </c>
      <c r="AK153" s="4">
        <v>0</v>
      </c>
      <c r="AL153" s="10" t="s">
        <v>406</v>
      </c>
      <c r="AM153" s="1">
        <v>505033</v>
      </c>
      <c r="AN153" s="1">
        <v>10</v>
      </c>
      <c r="AX153"/>
      <c r="AY153"/>
    </row>
    <row r="154" spans="1:51" x14ac:dyDescent="0.25">
      <c r="A154" t="s">
        <v>239</v>
      </c>
      <c r="B154" t="s">
        <v>56</v>
      </c>
      <c r="C154" t="s">
        <v>298</v>
      </c>
      <c r="D154" t="s">
        <v>258</v>
      </c>
      <c r="E154" s="4">
        <v>53.021739130434781</v>
      </c>
      <c r="F154" s="4">
        <v>186.52923913043477</v>
      </c>
      <c r="G154" s="4">
        <v>35.568043478260861</v>
      </c>
      <c r="H154" s="10">
        <v>0.19068347484862203</v>
      </c>
      <c r="I154" s="4">
        <v>175.61641304347825</v>
      </c>
      <c r="J154" s="4">
        <v>35.568043478260861</v>
      </c>
      <c r="K154" s="10">
        <v>0.20253257005912711</v>
      </c>
      <c r="L154" s="4">
        <v>32.222173913043477</v>
      </c>
      <c r="M154" s="4">
        <v>1.17</v>
      </c>
      <c r="N154" s="10">
        <v>3.6310399265965916E-2</v>
      </c>
      <c r="O154" s="4">
        <v>21.309347826086956</v>
      </c>
      <c r="P154" s="4">
        <v>1.17</v>
      </c>
      <c r="Q154" s="8">
        <v>5.4905481366618034E-2</v>
      </c>
      <c r="R154" s="4">
        <v>5.4345652173913042</v>
      </c>
      <c r="S154" s="4">
        <v>0</v>
      </c>
      <c r="T154" s="10">
        <v>0</v>
      </c>
      <c r="U154" s="4">
        <v>5.4782608695652177</v>
      </c>
      <c r="V154" s="4">
        <v>0</v>
      </c>
      <c r="W154" s="10">
        <v>0</v>
      </c>
      <c r="X154" s="4">
        <v>43.262934782608689</v>
      </c>
      <c r="Y154" s="4">
        <v>8.1521739130434784E-2</v>
      </c>
      <c r="Z154" s="10">
        <v>1.8843321549976261E-3</v>
      </c>
      <c r="AA154" s="4">
        <v>0</v>
      </c>
      <c r="AB154" s="4">
        <v>0</v>
      </c>
      <c r="AC154" s="10" t="s">
        <v>406</v>
      </c>
      <c r="AD154" s="4">
        <v>83.742499999999978</v>
      </c>
      <c r="AE154" s="4">
        <v>33.544782608695648</v>
      </c>
      <c r="AF154" s="10">
        <v>0.40057058970887727</v>
      </c>
      <c r="AG154" s="4">
        <v>27.30163043478262</v>
      </c>
      <c r="AH154" s="4">
        <v>0.77173913043478259</v>
      </c>
      <c r="AI154" s="10">
        <v>2.8267144421220254E-2</v>
      </c>
      <c r="AJ154" s="4">
        <v>0</v>
      </c>
      <c r="AK154" s="4">
        <v>0</v>
      </c>
      <c r="AL154" s="10" t="s">
        <v>406</v>
      </c>
      <c r="AM154" s="1">
        <v>505254</v>
      </c>
      <c r="AN154" s="1">
        <v>10</v>
      </c>
      <c r="AX154"/>
      <c r="AY154"/>
    </row>
    <row r="155" spans="1:51" x14ac:dyDescent="0.25">
      <c r="A155" t="s">
        <v>239</v>
      </c>
      <c r="B155" t="s">
        <v>116</v>
      </c>
      <c r="C155" t="s">
        <v>297</v>
      </c>
      <c r="D155" t="s">
        <v>257</v>
      </c>
      <c r="E155" s="4">
        <v>103.83695652173913</v>
      </c>
      <c r="F155" s="4">
        <v>434.12663043478261</v>
      </c>
      <c r="G155" s="4">
        <v>3.9989130434782614</v>
      </c>
      <c r="H155" s="10">
        <v>9.2113976962742549E-3</v>
      </c>
      <c r="I155" s="4">
        <v>387.29782608695649</v>
      </c>
      <c r="J155" s="4">
        <v>3.9989130434782614</v>
      </c>
      <c r="K155" s="10">
        <v>1.0325162637448993E-2</v>
      </c>
      <c r="L155" s="4">
        <v>81.396739130434796</v>
      </c>
      <c r="M155" s="4">
        <v>0</v>
      </c>
      <c r="N155" s="10">
        <v>0</v>
      </c>
      <c r="O155" s="4">
        <v>43.244565217391305</v>
      </c>
      <c r="P155" s="4">
        <v>0</v>
      </c>
      <c r="Q155" s="8">
        <v>0</v>
      </c>
      <c r="R155" s="4">
        <v>32.228260869565219</v>
      </c>
      <c r="S155" s="4">
        <v>0</v>
      </c>
      <c r="T155" s="10">
        <v>0</v>
      </c>
      <c r="U155" s="4">
        <v>5.9239130434782608</v>
      </c>
      <c r="V155" s="4">
        <v>0</v>
      </c>
      <c r="W155" s="10">
        <v>0</v>
      </c>
      <c r="X155" s="4">
        <v>73.657608695652172</v>
      </c>
      <c r="Y155" s="4">
        <v>0</v>
      </c>
      <c r="Z155" s="10">
        <v>0</v>
      </c>
      <c r="AA155" s="4">
        <v>8.6766304347826093</v>
      </c>
      <c r="AB155" s="4">
        <v>0</v>
      </c>
      <c r="AC155" s="10">
        <v>0</v>
      </c>
      <c r="AD155" s="4">
        <v>208.86576086956524</v>
      </c>
      <c r="AE155" s="4">
        <v>3.9989130434782614</v>
      </c>
      <c r="AF155" s="10">
        <v>1.9145852469211296E-2</v>
      </c>
      <c r="AG155" s="4">
        <v>36.836956521739133</v>
      </c>
      <c r="AH155" s="4">
        <v>0</v>
      </c>
      <c r="AI155" s="10">
        <v>0</v>
      </c>
      <c r="AJ155" s="4">
        <v>24.692934782608695</v>
      </c>
      <c r="AK155" s="4">
        <v>0</v>
      </c>
      <c r="AL155" s="10" t="s">
        <v>406</v>
      </c>
      <c r="AM155" s="1">
        <v>505379</v>
      </c>
      <c r="AN155" s="1">
        <v>10</v>
      </c>
      <c r="AX155"/>
      <c r="AY155"/>
    </row>
    <row r="156" spans="1:51" x14ac:dyDescent="0.25">
      <c r="A156" t="s">
        <v>239</v>
      </c>
      <c r="B156" t="s">
        <v>136</v>
      </c>
      <c r="C156" t="s">
        <v>295</v>
      </c>
      <c r="D156" t="s">
        <v>254</v>
      </c>
      <c r="E156" s="4">
        <v>27.478260869565219</v>
      </c>
      <c r="F156" s="4">
        <v>120.10445652173912</v>
      </c>
      <c r="G156" s="4">
        <v>8.6956521739130432E-2</v>
      </c>
      <c r="H156" s="10">
        <v>7.2400745365673537E-4</v>
      </c>
      <c r="I156" s="4">
        <v>114.80010869565216</v>
      </c>
      <c r="J156" s="4">
        <v>8.6956521739130432E-2</v>
      </c>
      <c r="K156" s="10">
        <v>7.5746027357571444E-4</v>
      </c>
      <c r="L156" s="4">
        <v>36.324565217391303</v>
      </c>
      <c r="M156" s="4">
        <v>0</v>
      </c>
      <c r="N156" s="10">
        <v>0</v>
      </c>
      <c r="O156" s="4">
        <v>31.020217391304346</v>
      </c>
      <c r="P156" s="4">
        <v>0</v>
      </c>
      <c r="Q156" s="8">
        <v>0</v>
      </c>
      <c r="R156" s="4">
        <v>0</v>
      </c>
      <c r="S156" s="4">
        <v>0</v>
      </c>
      <c r="T156" s="10" t="s">
        <v>406</v>
      </c>
      <c r="U156" s="4">
        <v>5.3043478260869561</v>
      </c>
      <c r="V156" s="4">
        <v>0</v>
      </c>
      <c r="W156" s="10">
        <v>0</v>
      </c>
      <c r="X156" s="4">
        <v>11.502717391304348</v>
      </c>
      <c r="Y156" s="4">
        <v>0</v>
      </c>
      <c r="Z156" s="10">
        <v>0</v>
      </c>
      <c r="AA156" s="4">
        <v>0</v>
      </c>
      <c r="AB156" s="4">
        <v>0</v>
      </c>
      <c r="AC156" s="10" t="s">
        <v>406</v>
      </c>
      <c r="AD156" s="4">
        <v>70.532608695652172</v>
      </c>
      <c r="AE156" s="4">
        <v>8.6956521739130432E-2</v>
      </c>
      <c r="AF156" s="10">
        <v>1.2328556017876407E-3</v>
      </c>
      <c r="AG156" s="4">
        <v>1.7445652173913044</v>
      </c>
      <c r="AH156" s="4">
        <v>0</v>
      </c>
      <c r="AI156" s="10">
        <v>0</v>
      </c>
      <c r="AJ156" s="4">
        <v>0</v>
      </c>
      <c r="AK156" s="4">
        <v>0</v>
      </c>
      <c r="AL156" s="10" t="s">
        <v>406</v>
      </c>
      <c r="AM156" s="1">
        <v>505417</v>
      </c>
      <c r="AN156" s="1">
        <v>10</v>
      </c>
      <c r="AX156"/>
      <c r="AY156"/>
    </row>
    <row r="157" spans="1:51" x14ac:dyDescent="0.25">
      <c r="A157" t="s">
        <v>239</v>
      </c>
      <c r="B157" t="s">
        <v>82</v>
      </c>
      <c r="C157" t="s">
        <v>295</v>
      </c>
      <c r="D157" t="s">
        <v>254</v>
      </c>
      <c r="E157" s="4">
        <v>84.206521739130437</v>
      </c>
      <c r="F157" s="4">
        <v>362.85510869565212</v>
      </c>
      <c r="G157" s="4">
        <v>7.2817391304347829</v>
      </c>
      <c r="H157" s="10">
        <v>2.0067897504902996E-2</v>
      </c>
      <c r="I157" s="4">
        <v>334.61141304347825</v>
      </c>
      <c r="J157" s="4">
        <v>1.9266304347826086</v>
      </c>
      <c r="K157" s="10">
        <v>5.7578144668133865E-3</v>
      </c>
      <c r="L157" s="4">
        <v>68.094239130434786</v>
      </c>
      <c r="M157" s="4">
        <v>7.2817391304347829</v>
      </c>
      <c r="N157" s="10">
        <v>0.10693619935287892</v>
      </c>
      <c r="O157" s="4">
        <v>62.535326086956523</v>
      </c>
      <c r="P157" s="4">
        <v>1.9266304347826086</v>
      </c>
      <c r="Q157" s="8">
        <v>3.0808673358536477E-2</v>
      </c>
      <c r="R157" s="4">
        <v>0.20380434782608695</v>
      </c>
      <c r="S157" s="4">
        <v>0</v>
      </c>
      <c r="T157" s="10">
        <v>0</v>
      </c>
      <c r="U157" s="4">
        <v>5.3551086956521745</v>
      </c>
      <c r="V157" s="4">
        <v>5.3551086956521745</v>
      </c>
      <c r="W157" s="10">
        <v>1</v>
      </c>
      <c r="X157" s="4">
        <v>59.894021739130437</v>
      </c>
      <c r="Y157" s="4">
        <v>0</v>
      </c>
      <c r="Z157" s="10">
        <v>0</v>
      </c>
      <c r="AA157" s="4">
        <v>22.684782608695652</v>
      </c>
      <c r="AB157" s="4">
        <v>0</v>
      </c>
      <c r="AC157" s="10">
        <v>0</v>
      </c>
      <c r="AD157" s="4">
        <v>184.03532608695653</v>
      </c>
      <c r="AE157" s="4">
        <v>0</v>
      </c>
      <c r="AF157" s="10">
        <v>0</v>
      </c>
      <c r="AG157" s="4">
        <v>28.146739130434781</v>
      </c>
      <c r="AH157" s="4">
        <v>0</v>
      </c>
      <c r="AI157" s="10">
        <v>0</v>
      </c>
      <c r="AJ157" s="4">
        <v>0</v>
      </c>
      <c r="AK157" s="4">
        <v>0</v>
      </c>
      <c r="AL157" s="10" t="s">
        <v>406</v>
      </c>
      <c r="AM157" s="1">
        <v>505311</v>
      </c>
      <c r="AN157" s="1">
        <v>10</v>
      </c>
      <c r="AX157"/>
      <c r="AY157"/>
    </row>
    <row r="158" spans="1:51" x14ac:dyDescent="0.25">
      <c r="A158" t="s">
        <v>239</v>
      </c>
      <c r="B158" t="s">
        <v>28</v>
      </c>
      <c r="C158" t="s">
        <v>309</v>
      </c>
      <c r="D158" t="s">
        <v>262</v>
      </c>
      <c r="E158" s="4">
        <v>72.021739130434781</v>
      </c>
      <c r="F158" s="4">
        <v>245.52652173913046</v>
      </c>
      <c r="G158" s="4">
        <v>76.72173913043477</v>
      </c>
      <c r="H158" s="10">
        <v>0.3124784181643353</v>
      </c>
      <c r="I158" s="4">
        <v>226.67521739130436</v>
      </c>
      <c r="J158" s="4">
        <v>75.94782608695651</v>
      </c>
      <c r="K158" s="10">
        <v>0.33505129921569449</v>
      </c>
      <c r="L158" s="4">
        <v>57.164891304347812</v>
      </c>
      <c r="M158" s="4">
        <v>2.6195652173913042</v>
      </c>
      <c r="N158" s="10">
        <v>4.5824721391398274E-2</v>
      </c>
      <c r="O158" s="4">
        <v>45.139565217391294</v>
      </c>
      <c r="P158" s="4">
        <v>2.2282608695652173</v>
      </c>
      <c r="Q158" s="8">
        <v>4.9363808863332088E-2</v>
      </c>
      <c r="R158" s="4">
        <v>12.022065217391301</v>
      </c>
      <c r="S158" s="4">
        <v>0.3880434782608696</v>
      </c>
      <c r="T158" s="10">
        <v>3.2277605489905346E-2</v>
      </c>
      <c r="U158" s="4">
        <v>3.2608695652173911E-3</v>
      </c>
      <c r="V158" s="4">
        <v>3.2608695652173911E-3</v>
      </c>
      <c r="W158" s="10">
        <v>1</v>
      </c>
      <c r="X158" s="4">
        <v>58.178369565217388</v>
      </c>
      <c r="Y158" s="4">
        <v>0</v>
      </c>
      <c r="Z158" s="10">
        <v>0</v>
      </c>
      <c r="AA158" s="4">
        <v>6.8259782608695652</v>
      </c>
      <c r="AB158" s="4">
        <v>0.38260869565217392</v>
      </c>
      <c r="AC158" s="10">
        <v>5.6051847959362411E-2</v>
      </c>
      <c r="AD158" s="4">
        <v>88.141413043478295</v>
      </c>
      <c r="AE158" s="4">
        <v>50.263260869565208</v>
      </c>
      <c r="AF158" s="10">
        <v>0.57025703507579806</v>
      </c>
      <c r="AG158" s="4">
        <v>34.411413043478277</v>
      </c>
      <c r="AH158" s="4">
        <v>23.456304347826084</v>
      </c>
      <c r="AI158" s="10">
        <v>0.68164316060457653</v>
      </c>
      <c r="AJ158" s="4">
        <v>0.80445652173913051</v>
      </c>
      <c r="AK158" s="4">
        <v>0</v>
      </c>
      <c r="AL158" s="10" t="s">
        <v>406</v>
      </c>
      <c r="AM158" s="1">
        <v>505128</v>
      </c>
      <c r="AN158" s="1">
        <v>10</v>
      </c>
      <c r="AX158"/>
      <c r="AY158"/>
    </row>
    <row r="159" spans="1:51" x14ac:dyDescent="0.25">
      <c r="A159" t="s">
        <v>239</v>
      </c>
      <c r="B159" t="s">
        <v>1</v>
      </c>
      <c r="C159" t="s">
        <v>283</v>
      </c>
      <c r="D159" t="s">
        <v>252</v>
      </c>
      <c r="E159" s="4">
        <v>32.239130434782609</v>
      </c>
      <c r="F159" s="4">
        <v>164.6688043478261</v>
      </c>
      <c r="G159" s="4">
        <v>21.024782608695652</v>
      </c>
      <c r="H159" s="10">
        <v>0.12767920852990158</v>
      </c>
      <c r="I159" s="4">
        <v>145.29673913043479</v>
      </c>
      <c r="J159" s="4">
        <v>21.024782608695652</v>
      </c>
      <c r="K159" s="10">
        <v>0.1447023707106147</v>
      </c>
      <c r="L159" s="4">
        <v>49.499891304347805</v>
      </c>
      <c r="M159" s="4">
        <v>5.7391304347826084</v>
      </c>
      <c r="N159" s="10">
        <v>0.11594228357989372</v>
      </c>
      <c r="O159" s="4">
        <v>31.258260869565198</v>
      </c>
      <c r="P159" s="4">
        <v>5.7391304347826084</v>
      </c>
      <c r="Q159" s="8">
        <v>0.18360363869029414</v>
      </c>
      <c r="R159" s="4">
        <v>7.7198913043478248</v>
      </c>
      <c r="S159" s="4">
        <v>0</v>
      </c>
      <c r="T159" s="10">
        <v>0</v>
      </c>
      <c r="U159" s="4">
        <v>10.521739130434783</v>
      </c>
      <c r="V159" s="4">
        <v>0</v>
      </c>
      <c r="W159" s="10">
        <v>0</v>
      </c>
      <c r="X159" s="4">
        <v>22.189239130434775</v>
      </c>
      <c r="Y159" s="4">
        <v>1.441086956521739</v>
      </c>
      <c r="Z159" s="10">
        <v>6.4945307410074427E-2</v>
      </c>
      <c r="AA159" s="4">
        <v>1.1304347826086956</v>
      </c>
      <c r="AB159" s="4">
        <v>0</v>
      </c>
      <c r="AC159" s="10">
        <v>0</v>
      </c>
      <c r="AD159" s="4">
        <v>91.849239130434796</v>
      </c>
      <c r="AE159" s="4">
        <v>13.844565217391303</v>
      </c>
      <c r="AF159" s="10">
        <v>0.15073140886589906</v>
      </c>
      <c r="AG159" s="4">
        <v>0</v>
      </c>
      <c r="AH159" s="4">
        <v>0</v>
      </c>
      <c r="AI159" s="10" t="s">
        <v>406</v>
      </c>
      <c r="AJ159" s="4">
        <v>0</v>
      </c>
      <c r="AK159" s="4">
        <v>0</v>
      </c>
      <c r="AL159" s="10" t="s">
        <v>406</v>
      </c>
      <c r="AM159" s="1">
        <v>505429</v>
      </c>
      <c r="AN159" s="1">
        <v>10</v>
      </c>
      <c r="AX159"/>
      <c r="AY159"/>
    </row>
    <row r="160" spans="1:51" x14ac:dyDescent="0.25">
      <c r="A160" t="s">
        <v>239</v>
      </c>
      <c r="B160" t="s">
        <v>170</v>
      </c>
      <c r="C160" t="s">
        <v>276</v>
      </c>
      <c r="D160" t="s">
        <v>250</v>
      </c>
      <c r="E160" s="4">
        <v>41.413043478260867</v>
      </c>
      <c r="F160" s="4">
        <v>160.93793478260869</v>
      </c>
      <c r="G160" s="4">
        <v>16.081956521739123</v>
      </c>
      <c r="H160" s="10">
        <v>9.9926450177593398E-2</v>
      </c>
      <c r="I160" s="4">
        <v>140.36728260869566</v>
      </c>
      <c r="J160" s="4">
        <v>16.081956521739123</v>
      </c>
      <c r="K160" s="10">
        <v>0.11457054822790205</v>
      </c>
      <c r="L160" s="4">
        <v>34.45652173913043</v>
      </c>
      <c r="M160" s="4">
        <v>0</v>
      </c>
      <c r="N160" s="10">
        <v>0</v>
      </c>
      <c r="O160" s="4">
        <v>13.885869565217391</v>
      </c>
      <c r="P160" s="4">
        <v>0</v>
      </c>
      <c r="Q160" s="8">
        <v>0</v>
      </c>
      <c r="R160" s="4">
        <v>14.918478260869565</v>
      </c>
      <c r="S160" s="4">
        <v>0</v>
      </c>
      <c r="T160" s="10">
        <v>0</v>
      </c>
      <c r="U160" s="4">
        <v>5.6521739130434785</v>
      </c>
      <c r="V160" s="4">
        <v>0</v>
      </c>
      <c r="W160" s="10">
        <v>0</v>
      </c>
      <c r="X160" s="4">
        <v>36.285326086956523</v>
      </c>
      <c r="Y160" s="4">
        <v>0</v>
      </c>
      <c r="Z160" s="10">
        <v>0</v>
      </c>
      <c r="AA160" s="4">
        <v>0</v>
      </c>
      <c r="AB160" s="4">
        <v>0</v>
      </c>
      <c r="AC160" s="10" t="s">
        <v>406</v>
      </c>
      <c r="AD160" s="4">
        <v>70.247717391304363</v>
      </c>
      <c r="AE160" s="4">
        <v>14.21239130434782</v>
      </c>
      <c r="AF160" s="10">
        <v>0.20231819384507296</v>
      </c>
      <c r="AG160" s="4">
        <v>19.861413043478262</v>
      </c>
      <c r="AH160" s="4">
        <v>1.7826086956521738</v>
      </c>
      <c r="AI160" s="10">
        <v>8.9752360103981382E-2</v>
      </c>
      <c r="AJ160" s="4">
        <v>8.6956521739130432E-2</v>
      </c>
      <c r="AK160" s="4">
        <v>8.6956521739130432E-2</v>
      </c>
      <c r="AL160" s="10">
        <v>1</v>
      </c>
      <c r="AM160" s="1">
        <v>505507</v>
      </c>
      <c r="AN160" s="1">
        <v>10</v>
      </c>
      <c r="AX160"/>
      <c r="AY160"/>
    </row>
    <row r="161" spans="1:51" x14ac:dyDescent="0.25">
      <c r="A161" t="s">
        <v>239</v>
      </c>
      <c r="B161" t="s">
        <v>61</v>
      </c>
      <c r="C161" t="s">
        <v>295</v>
      </c>
      <c r="D161" t="s">
        <v>254</v>
      </c>
      <c r="E161" s="4">
        <v>79.891304347826093</v>
      </c>
      <c r="F161" s="4">
        <v>319.38489130434783</v>
      </c>
      <c r="G161" s="4">
        <v>0</v>
      </c>
      <c r="H161" s="10">
        <v>0</v>
      </c>
      <c r="I161" s="4">
        <v>306.7308695652174</v>
      </c>
      <c r="J161" s="4">
        <v>0</v>
      </c>
      <c r="K161" s="10">
        <v>0</v>
      </c>
      <c r="L161" s="4">
        <v>40.129239130434776</v>
      </c>
      <c r="M161" s="4">
        <v>0</v>
      </c>
      <c r="N161" s="10">
        <v>0</v>
      </c>
      <c r="O161" s="4">
        <v>33.758804347826079</v>
      </c>
      <c r="P161" s="4">
        <v>0</v>
      </c>
      <c r="Q161" s="8">
        <v>0</v>
      </c>
      <c r="R161" s="4">
        <v>0.10956521739130434</v>
      </c>
      <c r="S161" s="4">
        <v>0</v>
      </c>
      <c r="T161" s="10">
        <v>0</v>
      </c>
      <c r="U161" s="4">
        <v>6.2608695652173916</v>
      </c>
      <c r="V161" s="4">
        <v>0</v>
      </c>
      <c r="W161" s="10">
        <v>0</v>
      </c>
      <c r="X161" s="4">
        <v>88.661847826086969</v>
      </c>
      <c r="Y161" s="4">
        <v>0</v>
      </c>
      <c r="Z161" s="10">
        <v>0</v>
      </c>
      <c r="AA161" s="4">
        <v>6.2835869565217379</v>
      </c>
      <c r="AB161" s="4">
        <v>0</v>
      </c>
      <c r="AC161" s="10">
        <v>0</v>
      </c>
      <c r="AD161" s="4">
        <v>178.5703260869565</v>
      </c>
      <c r="AE161" s="4">
        <v>0</v>
      </c>
      <c r="AF161" s="10">
        <v>0</v>
      </c>
      <c r="AG161" s="4">
        <v>5.739891304347827</v>
      </c>
      <c r="AH161" s="4">
        <v>0</v>
      </c>
      <c r="AI161" s="10">
        <v>0</v>
      </c>
      <c r="AJ161" s="4">
        <v>0</v>
      </c>
      <c r="AK161" s="4">
        <v>0</v>
      </c>
      <c r="AL161" s="10" t="s">
        <v>406</v>
      </c>
      <c r="AM161" s="1">
        <v>505262</v>
      </c>
      <c r="AN161" s="1">
        <v>10</v>
      </c>
      <c r="AX161"/>
      <c r="AY161"/>
    </row>
    <row r="162" spans="1:51" x14ac:dyDescent="0.25">
      <c r="A162" t="s">
        <v>239</v>
      </c>
      <c r="B162" t="s">
        <v>23</v>
      </c>
      <c r="C162" t="s">
        <v>303</v>
      </c>
      <c r="D162" t="s">
        <v>260</v>
      </c>
      <c r="E162" s="4">
        <v>30.347826086956523</v>
      </c>
      <c r="F162" s="4">
        <v>133.6020652173913</v>
      </c>
      <c r="G162" s="4">
        <v>5.0748913043478252</v>
      </c>
      <c r="H162" s="10">
        <v>3.7985126173687427E-2</v>
      </c>
      <c r="I162" s="4">
        <v>120.8466304347826</v>
      </c>
      <c r="J162" s="4">
        <v>5.0748913043478252</v>
      </c>
      <c r="K162" s="10">
        <v>4.1994479168259442E-2</v>
      </c>
      <c r="L162" s="4">
        <v>34.589673913043484</v>
      </c>
      <c r="M162" s="4">
        <v>0</v>
      </c>
      <c r="N162" s="10">
        <v>0</v>
      </c>
      <c r="O162" s="4">
        <v>26.478260869565219</v>
      </c>
      <c r="P162" s="4">
        <v>0</v>
      </c>
      <c r="Q162" s="8">
        <v>0</v>
      </c>
      <c r="R162" s="4">
        <v>2.7989130434782608</v>
      </c>
      <c r="S162" s="4">
        <v>0</v>
      </c>
      <c r="T162" s="10">
        <v>0</v>
      </c>
      <c r="U162" s="4">
        <v>5.3125</v>
      </c>
      <c r="V162" s="4">
        <v>0</v>
      </c>
      <c r="W162" s="10">
        <v>0</v>
      </c>
      <c r="X162" s="4">
        <v>18.491847826086957</v>
      </c>
      <c r="Y162" s="4">
        <v>0</v>
      </c>
      <c r="Z162" s="10">
        <v>0</v>
      </c>
      <c r="AA162" s="4">
        <v>4.6440217391304346</v>
      </c>
      <c r="AB162" s="4">
        <v>0</v>
      </c>
      <c r="AC162" s="10">
        <v>0</v>
      </c>
      <c r="AD162" s="4">
        <v>75.876521739130425</v>
      </c>
      <c r="AE162" s="4">
        <v>5.0748913043478252</v>
      </c>
      <c r="AF162" s="10">
        <v>6.688355222443787E-2</v>
      </c>
      <c r="AG162" s="4">
        <v>0</v>
      </c>
      <c r="AH162" s="4">
        <v>0</v>
      </c>
      <c r="AI162" s="10" t="s">
        <v>406</v>
      </c>
      <c r="AJ162" s="4">
        <v>0</v>
      </c>
      <c r="AK162" s="4">
        <v>0</v>
      </c>
      <c r="AL162" s="10" t="s">
        <v>406</v>
      </c>
      <c r="AM162" s="1">
        <v>505098</v>
      </c>
      <c r="AN162" s="1">
        <v>10</v>
      </c>
      <c r="AX162"/>
      <c r="AY162"/>
    </row>
    <row r="163" spans="1:51" x14ac:dyDescent="0.25">
      <c r="A163" t="s">
        <v>239</v>
      </c>
      <c r="B163" t="s">
        <v>96</v>
      </c>
      <c r="C163" t="s">
        <v>337</v>
      </c>
      <c r="D163" t="s">
        <v>266</v>
      </c>
      <c r="E163" s="4">
        <v>60.326086956521742</v>
      </c>
      <c r="F163" s="4">
        <v>220.99076086956521</v>
      </c>
      <c r="G163" s="4">
        <v>5.2135869565217385</v>
      </c>
      <c r="H163" s="10">
        <v>2.3591877488484417E-2</v>
      </c>
      <c r="I163" s="4">
        <v>194.54510869565217</v>
      </c>
      <c r="J163" s="4">
        <v>5.2135869565217385</v>
      </c>
      <c r="K163" s="10">
        <v>2.6798859099962841E-2</v>
      </c>
      <c r="L163" s="4">
        <v>39.300543478260863</v>
      </c>
      <c r="M163" s="4">
        <v>0.19456521739130433</v>
      </c>
      <c r="N163" s="10">
        <v>4.9507004273090594E-3</v>
      </c>
      <c r="O163" s="4">
        <v>24.104891304347824</v>
      </c>
      <c r="P163" s="4">
        <v>0.19456521739130433</v>
      </c>
      <c r="Q163" s="8">
        <v>8.0716073320857666E-3</v>
      </c>
      <c r="R163" s="4">
        <v>10.152173913043478</v>
      </c>
      <c r="S163" s="4">
        <v>0</v>
      </c>
      <c r="T163" s="10">
        <v>0</v>
      </c>
      <c r="U163" s="4">
        <v>5.0434782608695654</v>
      </c>
      <c r="V163" s="4">
        <v>0</v>
      </c>
      <c r="W163" s="10">
        <v>0</v>
      </c>
      <c r="X163" s="4">
        <v>41.796195652173914</v>
      </c>
      <c r="Y163" s="4">
        <v>0</v>
      </c>
      <c r="Z163" s="10">
        <v>0</v>
      </c>
      <c r="AA163" s="4">
        <v>11.25</v>
      </c>
      <c r="AB163" s="4">
        <v>0</v>
      </c>
      <c r="AC163" s="10">
        <v>0</v>
      </c>
      <c r="AD163" s="4">
        <v>104</v>
      </c>
      <c r="AE163" s="4">
        <v>5.0190217391304346</v>
      </c>
      <c r="AF163" s="10">
        <v>4.825982441471572E-2</v>
      </c>
      <c r="AG163" s="4">
        <v>24.644021739130434</v>
      </c>
      <c r="AH163" s="4">
        <v>0</v>
      </c>
      <c r="AI163" s="10">
        <v>0</v>
      </c>
      <c r="AJ163" s="4">
        <v>0</v>
      </c>
      <c r="AK163" s="4">
        <v>0</v>
      </c>
      <c r="AL163" s="10" t="s">
        <v>406</v>
      </c>
      <c r="AM163" s="1">
        <v>505338</v>
      </c>
      <c r="AN163" s="1">
        <v>10</v>
      </c>
      <c r="AX163"/>
      <c r="AY163"/>
    </row>
    <row r="164" spans="1:51" x14ac:dyDescent="0.25">
      <c r="A164" t="s">
        <v>239</v>
      </c>
      <c r="B164" t="s">
        <v>43</v>
      </c>
      <c r="C164" t="s">
        <v>317</v>
      </c>
      <c r="D164" t="s">
        <v>264</v>
      </c>
      <c r="E164" s="4">
        <v>30.826086956521738</v>
      </c>
      <c r="F164" s="4">
        <v>135.3125</v>
      </c>
      <c r="G164" s="4">
        <v>0</v>
      </c>
      <c r="H164" s="10">
        <v>0</v>
      </c>
      <c r="I164" s="4">
        <v>126.54076086956522</v>
      </c>
      <c r="J164" s="4">
        <v>0</v>
      </c>
      <c r="K164" s="10">
        <v>0</v>
      </c>
      <c r="L164" s="4">
        <v>31.442934782608695</v>
      </c>
      <c r="M164" s="4">
        <v>0</v>
      </c>
      <c r="N164" s="10">
        <v>0</v>
      </c>
      <c r="O164" s="4">
        <v>25.877717391304348</v>
      </c>
      <c r="P164" s="4">
        <v>0</v>
      </c>
      <c r="Q164" s="8">
        <v>0</v>
      </c>
      <c r="R164" s="4">
        <v>0</v>
      </c>
      <c r="S164" s="4">
        <v>0</v>
      </c>
      <c r="T164" s="10" t="s">
        <v>406</v>
      </c>
      <c r="U164" s="4">
        <v>5.5652173913043477</v>
      </c>
      <c r="V164" s="4">
        <v>0</v>
      </c>
      <c r="W164" s="10">
        <v>0</v>
      </c>
      <c r="X164" s="4">
        <v>23.190217391304348</v>
      </c>
      <c r="Y164" s="4">
        <v>0</v>
      </c>
      <c r="Z164" s="10">
        <v>0</v>
      </c>
      <c r="AA164" s="4">
        <v>3.2065217391304346</v>
      </c>
      <c r="AB164" s="4">
        <v>0</v>
      </c>
      <c r="AC164" s="10">
        <v>0</v>
      </c>
      <c r="AD164" s="4">
        <v>77.114130434782609</v>
      </c>
      <c r="AE164" s="4">
        <v>0</v>
      </c>
      <c r="AF164" s="10">
        <v>0</v>
      </c>
      <c r="AG164" s="4">
        <v>0</v>
      </c>
      <c r="AH164" s="4">
        <v>0</v>
      </c>
      <c r="AI164" s="10" t="s">
        <v>406</v>
      </c>
      <c r="AJ164" s="4">
        <v>0.35869565217391303</v>
      </c>
      <c r="AK164" s="4">
        <v>0</v>
      </c>
      <c r="AL164" s="10" t="s">
        <v>406</v>
      </c>
      <c r="AM164" s="1">
        <v>505216</v>
      </c>
      <c r="AN164" s="1">
        <v>10</v>
      </c>
      <c r="AX164"/>
      <c r="AY164"/>
    </row>
    <row r="165" spans="1:51" x14ac:dyDescent="0.25">
      <c r="A165" t="s">
        <v>239</v>
      </c>
      <c r="B165" t="s">
        <v>171</v>
      </c>
      <c r="C165" t="s">
        <v>297</v>
      </c>
      <c r="D165" t="s">
        <v>257</v>
      </c>
      <c r="E165" s="4">
        <v>64.021739130434781</v>
      </c>
      <c r="F165" s="4">
        <v>273.79565217391303</v>
      </c>
      <c r="G165" s="4">
        <v>0</v>
      </c>
      <c r="H165" s="10">
        <v>0</v>
      </c>
      <c r="I165" s="4">
        <v>242.15326086956523</v>
      </c>
      <c r="J165" s="4">
        <v>0</v>
      </c>
      <c r="K165" s="10">
        <v>0</v>
      </c>
      <c r="L165" s="4">
        <v>89.410869565217396</v>
      </c>
      <c r="M165" s="4">
        <v>0</v>
      </c>
      <c r="N165" s="10">
        <v>0</v>
      </c>
      <c r="O165" s="4">
        <v>57.768478260869571</v>
      </c>
      <c r="P165" s="4">
        <v>0</v>
      </c>
      <c r="Q165" s="8">
        <v>0</v>
      </c>
      <c r="R165" s="4">
        <v>31.642391304347829</v>
      </c>
      <c r="S165" s="4">
        <v>0</v>
      </c>
      <c r="T165" s="10">
        <v>0</v>
      </c>
      <c r="U165" s="4">
        <v>0</v>
      </c>
      <c r="V165" s="4">
        <v>0</v>
      </c>
      <c r="W165" s="10" t="s">
        <v>406</v>
      </c>
      <c r="X165" s="4">
        <v>10.606521739130434</v>
      </c>
      <c r="Y165" s="4">
        <v>0</v>
      </c>
      <c r="Z165" s="10">
        <v>0</v>
      </c>
      <c r="AA165" s="4">
        <v>0</v>
      </c>
      <c r="AB165" s="4">
        <v>0</v>
      </c>
      <c r="AC165" s="10" t="s">
        <v>406</v>
      </c>
      <c r="AD165" s="4">
        <v>173.77826086956523</v>
      </c>
      <c r="AE165" s="4">
        <v>0</v>
      </c>
      <c r="AF165" s="10">
        <v>0</v>
      </c>
      <c r="AG165" s="4">
        <v>0</v>
      </c>
      <c r="AH165" s="4">
        <v>0</v>
      </c>
      <c r="AI165" s="10" t="s">
        <v>406</v>
      </c>
      <c r="AJ165" s="4">
        <v>0</v>
      </c>
      <c r="AK165" s="4">
        <v>0</v>
      </c>
      <c r="AL165" s="10" t="s">
        <v>406</v>
      </c>
      <c r="AM165" s="1">
        <v>505509</v>
      </c>
      <c r="AN165" s="1">
        <v>10</v>
      </c>
      <c r="AX165"/>
      <c r="AY165"/>
    </row>
    <row r="166" spans="1:51" x14ac:dyDescent="0.25">
      <c r="A166" t="s">
        <v>239</v>
      </c>
      <c r="B166" t="s">
        <v>112</v>
      </c>
      <c r="C166" t="s">
        <v>282</v>
      </c>
      <c r="D166" t="s">
        <v>254</v>
      </c>
      <c r="E166" s="4">
        <v>23.815217391304348</v>
      </c>
      <c r="F166" s="4">
        <v>172.45119565217396</v>
      </c>
      <c r="G166" s="4">
        <v>23.836630434782613</v>
      </c>
      <c r="H166" s="10">
        <v>0.13822247125998469</v>
      </c>
      <c r="I166" s="4">
        <v>164.69032608695656</v>
      </c>
      <c r="J166" s="4">
        <v>23.836630434782613</v>
      </c>
      <c r="K166" s="10">
        <v>0.14473606921026352</v>
      </c>
      <c r="L166" s="4">
        <v>48.306195652173905</v>
      </c>
      <c r="M166" s="4">
        <v>14.088043478260873</v>
      </c>
      <c r="N166" s="10">
        <v>0.29164050880141862</v>
      </c>
      <c r="O166" s="4">
        <v>40.545326086956514</v>
      </c>
      <c r="P166" s="4">
        <v>14.088043478260873</v>
      </c>
      <c r="Q166" s="8">
        <v>0.34746405659795682</v>
      </c>
      <c r="R166" s="4">
        <v>5.2173913043478262</v>
      </c>
      <c r="S166" s="4">
        <v>0</v>
      </c>
      <c r="T166" s="10">
        <v>0</v>
      </c>
      <c r="U166" s="4">
        <v>2.5434782608695654</v>
      </c>
      <c r="V166" s="4">
        <v>0</v>
      </c>
      <c r="W166" s="10">
        <v>0</v>
      </c>
      <c r="X166" s="4">
        <v>36.541956521739145</v>
      </c>
      <c r="Y166" s="4">
        <v>7.1917391304347813</v>
      </c>
      <c r="Z166" s="10">
        <v>0.19680771953620901</v>
      </c>
      <c r="AA166" s="4">
        <v>0</v>
      </c>
      <c r="AB166" s="4">
        <v>0</v>
      </c>
      <c r="AC166" s="10" t="s">
        <v>406</v>
      </c>
      <c r="AD166" s="4">
        <v>87.603043478260901</v>
      </c>
      <c r="AE166" s="4">
        <v>2.5568478260869569</v>
      </c>
      <c r="AF166" s="10">
        <v>2.9186746539478968E-2</v>
      </c>
      <c r="AG166" s="4">
        <v>0</v>
      </c>
      <c r="AH166" s="4">
        <v>0</v>
      </c>
      <c r="AI166" s="10" t="s">
        <v>406</v>
      </c>
      <c r="AJ166" s="4">
        <v>0</v>
      </c>
      <c r="AK166" s="4">
        <v>0</v>
      </c>
      <c r="AL166" s="10" t="s">
        <v>406</v>
      </c>
      <c r="AM166" s="1">
        <v>505371</v>
      </c>
      <c r="AN166" s="1">
        <v>10</v>
      </c>
      <c r="AX166"/>
      <c r="AY166"/>
    </row>
    <row r="167" spans="1:51" x14ac:dyDescent="0.25">
      <c r="A167" t="s">
        <v>239</v>
      </c>
      <c r="B167" t="s">
        <v>76</v>
      </c>
      <c r="C167" t="s">
        <v>303</v>
      </c>
      <c r="D167" t="s">
        <v>260</v>
      </c>
      <c r="E167" s="4">
        <v>61.608695652173914</v>
      </c>
      <c r="F167" s="4">
        <v>276.31521739130437</v>
      </c>
      <c r="G167" s="4">
        <v>15.597826086956523</v>
      </c>
      <c r="H167" s="10">
        <v>5.6449392234766534E-2</v>
      </c>
      <c r="I167" s="4">
        <v>256.55163043478262</v>
      </c>
      <c r="J167" s="4">
        <v>15.597826086956523</v>
      </c>
      <c r="K167" s="10">
        <v>6.0798000233023695E-2</v>
      </c>
      <c r="L167" s="4">
        <v>80.182065217391312</v>
      </c>
      <c r="M167" s="4">
        <v>5.2608695652173916</v>
      </c>
      <c r="N167" s="10">
        <v>6.5611549801741956E-2</v>
      </c>
      <c r="O167" s="4">
        <v>60.418478260869563</v>
      </c>
      <c r="P167" s="4">
        <v>5.2608695652173916</v>
      </c>
      <c r="Q167" s="8">
        <v>8.7073850859044719E-2</v>
      </c>
      <c r="R167" s="4">
        <v>13.850543478260869</v>
      </c>
      <c r="S167" s="4">
        <v>0</v>
      </c>
      <c r="T167" s="10">
        <v>0</v>
      </c>
      <c r="U167" s="4">
        <v>5.9130434782608692</v>
      </c>
      <c r="V167" s="4">
        <v>0</v>
      </c>
      <c r="W167" s="10">
        <v>0</v>
      </c>
      <c r="X167" s="4">
        <v>40.171195652173914</v>
      </c>
      <c r="Y167" s="4">
        <v>1.3478260869565217</v>
      </c>
      <c r="Z167" s="10">
        <v>3.3552053033890278E-2</v>
      </c>
      <c r="AA167" s="4">
        <v>0</v>
      </c>
      <c r="AB167" s="4">
        <v>0</v>
      </c>
      <c r="AC167" s="10" t="s">
        <v>406</v>
      </c>
      <c r="AD167" s="4">
        <v>122.10054347826087</v>
      </c>
      <c r="AE167" s="4">
        <v>8.9891304347826093</v>
      </c>
      <c r="AF167" s="10">
        <v>7.3620724189348591E-2</v>
      </c>
      <c r="AG167" s="4">
        <v>33.861413043478258</v>
      </c>
      <c r="AH167" s="4">
        <v>0</v>
      </c>
      <c r="AI167" s="10">
        <v>0</v>
      </c>
      <c r="AJ167" s="4">
        <v>0</v>
      </c>
      <c r="AK167" s="4">
        <v>0</v>
      </c>
      <c r="AL167" s="10" t="s">
        <v>406</v>
      </c>
      <c r="AM167" s="1">
        <v>505296</v>
      </c>
      <c r="AN167" s="1">
        <v>10</v>
      </c>
      <c r="AX167"/>
      <c r="AY167"/>
    </row>
    <row r="168" spans="1:51" x14ac:dyDescent="0.25">
      <c r="A168" t="s">
        <v>239</v>
      </c>
      <c r="B168" t="s">
        <v>174</v>
      </c>
      <c r="C168" t="s">
        <v>279</v>
      </c>
      <c r="D168" t="s">
        <v>254</v>
      </c>
      <c r="E168" s="4">
        <v>73.195652173913047</v>
      </c>
      <c r="F168" s="4">
        <v>354.47010869565219</v>
      </c>
      <c r="G168" s="4">
        <v>0</v>
      </c>
      <c r="H168" s="10">
        <v>0</v>
      </c>
      <c r="I168" s="4">
        <v>342.30706521739131</v>
      </c>
      <c r="J168" s="4">
        <v>0</v>
      </c>
      <c r="K168" s="10">
        <v>0</v>
      </c>
      <c r="L168" s="4">
        <v>60.709239130434788</v>
      </c>
      <c r="M168" s="4">
        <v>0</v>
      </c>
      <c r="N168" s="10">
        <v>0</v>
      </c>
      <c r="O168" s="4">
        <v>49.019021739130437</v>
      </c>
      <c r="P168" s="4">
        <v>0</v>
      </c>
      <c r="Q168" s="8">
        <v>0</v>
      </c>
      <c r="R168" s="4">
        <v>4.7445652173913047</v>
      </c>
      <c r="S168" s="4">
        <v>0</v>
      </c>
      <c r="T168" s="10">
        <v>0</v>
      </c>
      <c r="U168" s="4">
        <v>6.9456521739130439</v>
      </c>
      <c r="V168" s="4">
        <v>0</v>
      </c>
      <c r="W168" s="10">
        <v>0</v>
      </c>
      <c r="X168" s="4">
        <v>61.073369565217391</v>
      </c>
      <c r="Y168" s="4">
        <v>0</v>
      </c>
      <c r="Z168" s="10">
        <v>0</v>
      </c>
      <c r="AA168" s="4">
        <v>0.47282608695652173</v>
      </c>
      <c r="AB168" s="4">
        <v>0</v>
      </c>
      <c r="AC168" s="10">
        <v>0</v>
      </c>
      <c r="AD168" s="4">
        <v>232.21467391304347</v>
      </c>
      <c r="AE168" s="4">
        <v>0</v>
      </c>
      <c r="AF168" s="10">
        <v>0</v>
      </c>
      <c r="AG168" s="4">
        <v>0</v>
      </c>
      <c r="AH168" s="4">
        <v>0</v>
      </c>
      <c r="AI168" s="10" t="s">
        <v>406</v>
      </c>
      <c r="AJ168" s="4">
        <v>0</v>
      </c>
      <c r="AK168" s="4">
        <v>0</v>
      </c>
      <c r="AL168" s="10" t="s">
        <v>406</v>
      </c>
      <c r="AM168" s="1">
        <v>505513</v>
      </c>
      <c r="AN168" s="1">
        <v>10</v>
      </c>
      <c r="AX168"/>
      <c r="AY168"/>
    </row>
    <row r="169" spans="1:51" x14ac:dyDescent="0.25">
      <c r="A169" t="s">
        <v>239</v>
      </c>
      <c r="B169" t="s">
        <v>74</v>
      </c>
      <c r="C169" t="s">
        <v>307</v>
      </c>
      <c r="D169" t="s">
        <v>261</v>
      </c>
      <c r="E169" s="4">
        <v>81.967391304347828</v>
      </c>
      <c r="F169" s="4">
        <v>389.85054347826087</v>
      </c>
      <c r="G169" s="4">
        <v>8.9673913043478257E-2</v>
      </c>
      <c r="H169" s="10">
        <v>2.300212595406545E-4</v>
      </c>
      <c r="I169" s="4">
        <v>358.48097826086956</v>
      </c>
      <c r="J169" s="4">
        <v>0</v>
      </c>
      <c r="K169" s="10">
        <v>0</v>
      </c>
      <c r="L169" s="4">
        <v>66.880434782608702</v>
      </c>
      <c r="M169" s="4">
        <v>8.9673913043478257E-2</v>
      </c>
      <c r="N169" s="10">
        <v>1.3408093612871767E-3</v>
      </c>
      <c r="O169" s="4">
        <v>53.646739130434781</v>
      </c>
      <c r="P169" s="4">
        <v>0</v>
      </c>
      <c r="Q169" s="8">
        <v>0</v>
      </c>
      <c r="R169" s="4">
        <v>7.4510869565217392</v>
      </c>
      <c r="S169" s="4">
        <v>8.9673913043478257E-2</v>
      </c>
      <c r="T169" s="10">
        <v>1.2035010940919036E-2</v>
      </c>
      <c r="U169" s="4">
        <v>5.7826086956521738</v>
      </c>
      <c r="V169" s="4">
        <v>0</v>
      </c>
      <c r="W169" s="10">
        <v>0</v>
      </c>
      <c r="X169" s="4">
        <v>53.660326086956523</v>
      </c>
      <c r="Y169" s="4">
        <v>0</v>
      </c>
      <c r="Z169" s="10">
        <v>0</v>
      </c>
      <c r="AA169" s="4">
        <v>18.135869565217391</v>
      </c>
      <c r="AB169" s="4">
        <v>0</v>
      </c>
      <c r="AC169" s="10">
        <v>0</v>
      </c>
      <c r="AD169" s="4">
        <v>237.96195652173913</v>
      </c>
      <c r="AE169" s="4">
        <v>0</v>
      </c>
      <c r="AF169" s="10">
        <v>0</v>
      </c>
      <c r="AG169" s="4">
        <v>12.660326086956522</v>
      </c>
      <c r="AH169" s="4">
        <v>0</v>
      </c>
      <c r="AI169" s="10">
        <v>0</v>
      </c>
      <c r="AJ169" s="4">
        <v>0.55163043478260865</v>
      </c>
      <c r="AK169" s="4">
        <v>0</v>
      </c>
      <c r="AL169" s="10" t="s">
        <v>406</v>
      </c>
      <c r="AM169" s="1">
        <v>505290</v>
      </c>
      <c r="AN169" s="1">
        <v>10</v>
      </c>
      <c r="AX169"/>
      <c r="AY169"/>
    </row>
    <row r="170" spans="1:51" x14ac:dyDescent="0.25">
      <c r="A170" t="s">
        <v>239</v>
      </c>
      <c r="B170" t="s">
        <v>44</v>
      </c>
      <c r="C170" t="s">
        <v>315</v>
      </c>
      <c r="D170" t="s">
        <v>261</v>
      </c>
      <c r="E170" s="4">
        <v>74.293478260869563</v>
      </c>
      <c r="F170" s="4">
        <v>363.0033695652175</v>
      </c>
      <c r="G170" s="4">
        <v>67.239782608695677</v>
      </c>
      <c r="H170" s="10">
        <v>0.18523184148188829</v>
      </c>
      <c r="I170" s="4">
        <v>334.27239130434793</v>
      </c>
      <c r="J170" s="4">
        <v>67.239782608695677</v>
      </c>
      <c r="K170" s="10">
        <v>0.20115266578350252</v>
      </c>
      <c r="L170" s="4">
        <v>64.065543478260849</v>
      </c>
      <c r="M170" s="4">
        <v>4.1416304347826074</v>
      </c>
      <c r="N170" s="10">
        <v>6.4646769697473544E-2</v>
      </c>
      <c r="O170" s="4">
        <v>48.956847826086943</v>
      </c>
      <c r="P170" s="4">
        <v>4.1416304347826074</v>
      </c>
      <c r="Q170" s="8">
        <v>8.4597571508182673E-2</v>
      </c>
      <c r="R170" s="4">
        <v>9.8913043478260878</v>
      </c>
      <c r="S170" s="4">
        <v>0</v>
      </c>
      <c r="T170" s="10">
        <v>0</v>
      </c>
      <c r="U170" s="4">
        <v>5.2173913043478262</v>
      </c>
      <c r="V170" s="4">
        <v>0</v>
      </c>
      <c r="W170" s="10">
        <v>0</v>
      </c>
      <c r="X170" s="4">
        <v>59.314347826086944</v>
      </c>
      <c r="Y170" s="4">
        <v>7.8632608695652184</v>
      </c>
      <c r="Z170" s="10">
        <v>0.13256928816988342</v>
      </c>
      <c r="AA170" s="4">
        <v>13.622282608695652</v>
      </c>
      <c r="AB170" s="4">
        <v>0</v>
      </c>
      <c r="AC170" s="10">
        <v>0</v>
      </c>
      <c r="AD170" s="4">
        <v>216.60086956521755</v>
      </c>
      <c r="AE170" s="4">
        <v>54.60358695652176</v>
      </c>
      <c r="AF170" s="10">
        <v>0.25209311054995959</v>
      </c>
      <c r="AG170" s="4">
        <v>9.4003260869565217</v>
      </c>
      <c r="AH170" s="4">
        <v>0.63130434782608691</v>
      </c>
      <c r="AI170" s="10">
        <v>6.7157707295075322E-2</v>
      </c>
      <c r="AJ170" s="4">
        <v>0</v>
      </c>
      <c r="AK170" s="4">
        <v>0</v>
      </c>
      <c r="AL170" s="10" t="s">
        <v>406</v>
      </c>
      <c r="AM170" s="1">
        <v>505217</v>
      </c>
      <c r="AN170" s="1">
        <v>10</v>
      </c>
      <c r="AX170"/>
      <c r="AY170"/>
    </row>
    <row r="171" spans="1:51" x14ac:dyDescent="0.25">
      <c r="A171" t="s">
        <v>239</v>
      </c>
      <c r="B171" t="s">
        <v>118</v>
      </c>
      <c r="C171" t="s">
        <v>297</v>
      </c>
      <c r="D171" t="s">
        <v>257</v>
      </c>
      <c r="E171" s="4">
        <v>91.352112676056336</v>
      </c>
      <c r="F171" s="4">
        <v>381.41929577464782</v>
      </c>
      <c r="G171" s="4">
        <v>24.069577464788733</v>
      </c>
      <c r="H171" s="10">
        <v>6.3105295750453191E-2</v>
      </c>
      <c r="I171" s="4">
        <v>367.15126760563379</v>
      </c>
      <c r="J171" s="4">
        <v>24.069577464788733</v>
      </c>
      <c r="K171" s="10">
        <v>6.5557658623263848E-2</v>
      </c>
      <c r="L171" s="4">
        <v>56.467042253521115</v>
      </c>
      <c r="M171" s="4">
        <v>2.018732394366197</v>
      </c>
      <c r="N171" s="10">
        <v>3.5750631054884317E-2</v>
      </c>
      <c r="O171" s="4">
        <v>42.199014084507034</v>
      </c>
      <c r="P171" s="4">
        <v>2.018732394366197</v>
      </c>
      <c r="Q171" s="8">
        <v>4.7838378174511795E-2</v>
      </c>
      <c r="R171" s="4">
        <v>8.88070422535211</v>
      </c>
      <c r="S171" s="4">
        <v>0</v>
      </c>
      <c r="T171" s="10">
        <v>0</v>
      </c>
      <c r="U171" s="4">
        <v>5.387323943661972</v>
      </c>
      <c r="V171" s="4">
        <v>0</v>
      </c>
      <c r="W171" s="10">
        <v>0</v>
      </c>
      <c r="X171" s="4">
        <v>84.689999999999969</v>
      </c>
      <c r="Y171" s="4">
        <v>7.5504225352112666</v>
      </c>
      <c r="Z171" s="10">
        <v>8.9153649016545863E-2</v>
      </c>
      <c r="AA171" s="4">
        <v>0</v>
      </c>
      <c r="AB171" s="4">
        <v>0</v>
      </c>
      <c r="AC171" s="10" t="s">
        <v>406</v>
      </c>
      <c r="AD171" s="4">
        <v>208.73056338028172</v>
      </c>
      <c r="AE171" s="4">
        <v>14.289154929577466</v>
      </c>
      <c r="AF171" s="10">
        <v>6.8457415618355624E-2</v>
      </c>
      <c r="AG171" s="4">
        <v>31.531690140845058</v>
      </c>
      <c r="AH171" s="4">
        <v>0.21126760563380281</v>
      </c>
      <c r="AI171" s="10">
        <v>6.7001675041876074E-3</v>
      </c>
      <c r="AJ171" s="4">
        <v>0</v>
      </c>
      <c r="AK171" s="4">
        <v>0</v>
      </c>
      <c r="AL171" s="10" t="s">
        <v>406</v>
      </c>
      <c r="AM171" s="1">
        <v>505383</v>
      </c>
      <c r="AN171" s="1">
        <v>10</v>
      </c>
      <c r="AX171"/>
      <c r="AY171"/>
    </row>
    <row r="172" spans="1:51" x14ac:dyDescent="0.25">
      <c r="A172" t="s">
        <v>239</v>
      </c>
      <c r="B172" t="s">
        <v>131</v>
      </c>
      <c r="C172" t="s">
        <v>296</v>
      </c>
      <c r="D172" t="s">
        <v>255</v>
      </c>
      <c r="E172" s="4">
        <v>43.978260869565219</v>
      </c>
      <c r="F172" s="4">
        <v>230.09836956521741</v>
      </c>
      <c r="G172" s="4">
        <v>0</v>
      </c>
      <c r="H172" s="10">
        <v>0</v>
      </c>
      <c r="I172" s="4">
        <v>207.00043478260872</v>
      </c>
      <c r="J172" s="4">
        <v>0</v>
      </c>
      <c r="K172" s="10">
        <v>0</v>
      </c>
      <c r="L172" s="4">
        <v>53.655760869565214</v>
      </c>
      <c r="M172" s="4">
        <v>0</v>
      </c>
      <c r="N172" s="10">
        <v>0</v>
      </c>
      <c r="O172" s="4">
        <v>35.056956521739131</v>
      </c>
      <c r="P172" s="4">
        <v>0</v>
      </c>
      <c r="Q172" s="8">
        <v>0</v>
      </c>
      <c r="R172" s="4">
        <v>13.533586956521738</v>
      </c>
      <c r="S172" s="4">
        <v>0</v>
      </c>
      <c r="T172" s="10">
        <v>0</v>
      </c>
      <c r="U172" s="4">
        <v>5.0652173913043477</v>
      </c>
      <c r="V172" s="4">
        <v>0</v>
      </c>
      <c r="W172" s="10">
        <v>0</v>
      </c>
      <c r="X172" s="4">
        <v>31.188695652173919</v>
      </c>
      <c r="Y172" s="4">
        <v>0</v>
      </c>
      <c r="Z172" s="10">
        <v>0</v>
      </c>
      <c r="AA172" s="4">
        <v>4.4991304347826091</v>
      </c>
      <c r="AB172" s="4">
        <v>0</v>
      </c>
      <c r="AC172" s="10">
        <v>0</v>
      </c>
      <c r="AD172" s="4">
        <v>107.12239130434784</v>
      </c>
      <c r="AE172" s="4">
        <v>0</v>
      </c>
      <c r="AF172" s="10">
        <v>0</v>
      </c>
      <c r="AG172" s="4">
        <v>30.959239130434781</v>
      </c>
      <c r="AH172" s="4">
        <v>0</v>
      </c>
      <c r="AI172" s="10">
        <v>0</v>
      </c>
      <c r="AJ172" s="4">
        <v>2.6731521739130435</v>
      </c>
      <c r="AK172" s="4">
        <v>0</v>
      </c>
      <c r="AL172" s="10" t="s">
        <v>406</v>
      </c>
      <c r="AM172" s="1">
        <v>505409</v>
      </c>
      <c r="AN172" s="1">
        <v>10</v>
      </c>
      <c r="AX172"/>
      <c r="AY172"/>
    </row>
    <row r="173" spans="1:51" x14ac:dyDescent="0.25">
      <c r="A173" t="s">
        <v>239</v>
      </c>
      <c r="B173" t="s">
        <v>150</v>
      </c>
      <c r="C173" t="s">
        <v>286</v>
      </c>
      <c r="D173" t="s">
        <v>266</v>
      </c>
      <c r="E173" s="4">
        <v>49.347826086956523</v>
      </c>
      <c r="F173" s="4">
        <v>184.59402173913043</v>
      </c>
      <c r="G173" s="4">
        <v>2.785326086956522</v>
      </c>
      <c r="H173" s="10">
        <v>1.5088928995180377E-2</v>
      </c>
      <c r="I173" s="4">
        <v>182.70923913043478</v>
      </c>
      <c r="J173" s="4">
        <v>2.785326086956522</v>
      </c>
      <c r="K173" s="10">
        <v>1.5244582595892144E-2</v>
      </c>
      <c r="L173" s="4">
        <v>38.60217391304348</v>
      </c>
      <c r="M173" s="4">
        <v>0</v>
      </c>
      <c r="N173" s="10">
        <v>0</v>
      </c>
      <c r="O173" s="4">
        <v>36.717391304347828</v>
      </c>
      <c r="P173" s="4">
        <v>0</v>
      </c>
      <c r="Q173" s="8">
        <v>0</v>
      </c>
      <c r="R173" s="4">
        <v>0</v>
      </c>
      <c r="S173" s="4">
        <v>0</v>
      </c>
      <c r="T173" s="10" t="s">
        <v>406</v>
      </c>
      <c r="U173" s="4">
        <v>1.8847826086956523</v>
      </c>
      <c r="V173" s="4">
        <v>0</v>
      </c>
      <c r="W173" s="10">
        <v>0</v>
      </c>
      <c r="X173" s="4">
        <v>35.320652173913047</v>
      </c>
      <c r="Y173" s="4">
        <v>2.785326086956522</v>
      </c>
      <c r="Z173" s="10">
        <v>7.8858285890136937E-2</v>
      </c>
      <c r="AA173" s="4">
        <v>0</v>
      </c>
      <c r="AB173" s="4">
        <v>0</v>
      </c>
      <c r="AC173" s="10" t="s">
        <v>406</v>
      </c>
      <c r="AD173" s="4">
        <v>110.67119565217391</v>
      </c>
      <c r="AE173" s="4">
        <v>0</v>
      </c>
      <c r="AF173" s="10">
        <v>0</v>
      </c>
      <c r="AG173" s="4">
        <v>0</v>
      </c>
      <c r="AH173" s="4">
        <v>0</v>
      </c>
      <c r="AI173" s="10" t="s">
        <v>406</v>
      </c>
      <c r="AJ173" s="4">
        <v>0</v>
      </c>
      <c r="AK173" s="4">
        <v>0</v>
      </c>
      <c r="AL173" s="10" t="s">
        <v>406</v>
      </c>
      <c r="AM173" s="1">
        <v>505463</v>
      </c>
      <c r="AN173" s="1">
        <v>10</v>
      </c>
      <c r="AX173"/>
      <c r="AY173"/>
    </row>
    <row r="174" spans="1:51" x14ac:dyDescent="0.25">
      <c r="A174" t="s">
        <v>239</v>
      </c>
      <c r="B174" t="s">
        <v>132</v>
      </c>
      <c r="C174" t="s">
        <v>297</v>
      </c>
      <c r="D174" t="s">
        <v>257</v>
      </c>
      <c r="E174" s="4">
        <v>45.217391304347828</v>
      </c>
      <c r="F174" s="4">
        <v>231.17391304347825</v>
      </c>
      <c r="G174" s="4">
        <v>0.81793478260869568</v>
      </c>
      <c r="H174" s="10">
        <v>3.5381794244874931E-3</v>
      </c>
      <c r="I174" s="4">
        <v>184.88586956521738</v>
      </c>
      <c r="J174" s="4">
        <v>0.81793478260869568</v>
      </c>
      <c r="K174" s="10">
        <v>4.4239983538610778E-3</v>
      </c>
      <c r="L174" s="4">
        <v>80.842391304347814</v>
      </c>
      <c r="M174" s="4">
        <v>0</v>
      </c>
      <c r="N174" s="10">
        <v>0</v>
      </c>
      <c r="O174" s="4">
        <v>39.673913043478258</v>
      </c>
      <c r="P174" s="4">
        <v>0</v>
      </c>
      <c r="Q174" s="8">
        <v>0</v>
      </c>
      <c r="R174" s="4">
        <v>36.521739130434781</v>
      </c>
      <c r="S174" s="4">
        <v>0</v>
      </c>
      <c r="T174" s="10">
        <v>0</v>
      </c>
      <c r="U174" s="4">
        <v>4.6467391304347823</v>
      </c>
      <c r="V174" s="4">
        <v>0</v>
      </c>
      <c r="W174" s="10">
        <v>0</v>
      </c>
      <c r="X174" s="4">
        <v>27.065217391304348</v>
      </c>
      <c r="Y174" s="4">
        <v>0</v>
      </c>
      <c r="Z174" s="10">
        <v>0</v>
      </c>
      <c r="AA174" s="4">
        <v>5.1195652173913047</v>
      </c>
      <c r="AB174" s="4">
        <v>0</v>
      </c>
      <c r="AC174" s="10">
        <v>0</v>
      </c>
      <c r="AD174" s="4">
        <v>118.14673913043478</v>
      </c>
      <c r="AE174" s="4">
        <v>0.81793478260869568</v>
      </c>
      <c r="AF174" s="10">
        <v>6.9230415382492295E-3</v>
      </c>
      <c r="AG174" s="4">
        <v>0</v>
      </c>
      <c r="AH174" s="4">
        <v>0</v>
      </c>
      <c r="AI174" s="10" t="s">
        <v>406</v>
      </c>
      <c r="AJ174" s="4">
        <v>0</v>
      </c>
      <c r="AK174" s="4">
        <v>0</v>
      </c>
      <c r="AL174" s="10" t="s">
        <v>406</v>
      </c>
      <c r="AM174" s="1">
        <v>505411</v>
      </c>
      <c r="AN174" s="1">
        <v>10</v>
      </c>
      <c r="AX174"/>
      <c r="AY174"/>
    </row>
    <row r="175" spans="1:51" x14ac:dyDescent="0.25">
      <c r="A175" t="s">
        <v>239</v>
      </c>
      <c r="B175" t="s">
        <v>31</v>
      </c>
      <c r="C175" t="s">
        <v>304</v>
      </c>
      <c r="D175" t="s">
        <v>253</v>
      </c>
      <c r="E175" s="4">
        <v>105.59782608695652</v>
      </c>
      <c r="F175" s="4">
        <v>406.74815217391301</v>
      </c>
      <c r="G175" s="4">
        <v>78.75413043478261</v>
      </c>
      <c r="H175" s="10">
        <v>0.19361890155830325</v>
      </c>
      <c r="I175" s="4">
        <v>357.96010869565214</v>
      </c>
      <c r="J175" s="4">
        <v>77.120978260869563</v>
      </c>
      <c r="K175" s="10">
        <v>0.2154457337212399</v>
      </c>
      <c r="L175" s="4">
        <v>70.448369565217391</v>
      </c>
      <c r="M175" s="4">
        <v>0.2608695652173913</v>
      </c>
      <c r="N175" s="10">
        <v>3.7029893924783027E-3</v>
      </c>
      <c r="O175" s="4">
        <v>43.698369565217391</v>
      </c>
      <c r="P175" s="4">
        <v>0.2608695652173913</v>
      </c>
      <c r="Q175" s="8">
        <v>5.9697779988806664E-3</v>
      </c>
      <c r="R175" s="4">
        <v>21.184782608695652</v>
      </c>
      <c r="S175" s="4">
        <v>0</v>
      </c>
      <c r="T175" s="10">
        <v>0</v>
      </c>
      <c r="U175" s="4">
        <v>5.5652173913043477</v>
      </c>
      <c r="V175" s="4">
        <v>0</v>
      </c>
      <c r="W175" s="10">
        <v>0</v>
      </c>
      <c r="X175" s="4">
        <v>70.100543478260875</v>
      </c>
      <c r="Y175" s="4">
        <v>1.3423913043478262</v>
      </c>
      <c r="Z175" s="10">
        <v>1.9149513509322789E-2</v>
      </c>
      <c r="AA175" s="4">
        <v>22.038043478260871</v>
      </c>
      <c r="AB175" s="4">
        <v>1.6331521739130435</v>
      </c>
      <c r="AC175" s="10">
        <v>7.4106041923551164E-2</v>
      </c>
      <c r="AD175" s="4">
        <v>244.16119565217389</v>
      </c>
      <c r="AE175" s="4">
        <v>75.517717391304345</v>
      </c>
      <c r="AF175" s="10">
        <v>0.309294510086218</v>
      </c>
      <c r="AG175" s="4">
        <v>0</v>
      </c>
      <c r="AH175" s="4">
        <v>0</v>
      </c>
      <c r="AI175" s="10" t="s">
        <v>406</v>
      </c>
      <c r="AJ175" s="4">
        <v>0</v>
      </c>
      <c r="AK175" s="4">
        <v>0</v>
      </c>
      <c r="AL175" s="10" t="s">
        <v>406</v>
      </c>
      <c r="AM175" s="1">
        <v>505154</v>
      </c>
      <c r="AN175" s="1">
        <v>10</v>
      </c>
      <c r="AX175"/>
      <c r="AY175"/>
    </row>
    <row r="176" spans="1:51" x14ac:dyDescent="0.25">
      <c r="A176" t="s">
        <v>239</v>
      </c>
      <c r="B176" t="s">
        <v>101</v>
      </c>
      <c r="C176" t="s">
        <v>304</v>
      </c>
      <c r="D176" t="s">
        <v>253</v>
      </c>
      <c r="E176" s="4">
        <v>63.206521739130437</v>
      </c>
      <c r="F176" s="4">
        <v>231.96869565217392</v>
      </c>
      <c r="G176" s="4">
        <v>0.2391304347826087</v>
      </c>
      <c r="H176" s="10">
        <v>1.0308737310881528E-3</v>
      </c>
      <c r="I176" s="4">
        <v>213.26032608695652</v>
      </c>
      <c r="J176" s="4">
        <v>0</v>
      </c>
      <c r="K176" s="10">
        <v>0</v>
      </c>
      <c r="L176" s="4">
        <v>47.809347826086956</v>
      </c>
      <c r="M176" s="4">
        <v>0.2391304347826087</v>
      </c>
      <c r="N176" s="10">
        <v>5.0017506127144505E-3</v>
      </c>
      <c r="O176" s="4">
        <v>34.666195652173911</v>
      </c>
      <c r="P176" s="4">
        <v>0</v>
      </c>
      <c r="Q176" s="8">
        <v>0</v>
      </c>
      <c r="R176" s="4">
        <v>7.1648913043478242</v>
      </c>
      <c r="S176" s="4">
        <v>0</v>
      </c>
      <c r="T176" s="10">
        <v>0</v>
      </c>
      <c r="U176" s="4">
        <v>5.9782608695652177</v>
      </c>
      <c r="V176" s="4">
        <v>0.2391304347826087</v>
      </c>
      <c r="W176" s="10">
        <v>0.04</v>
      </c>
      <c r="X176" s="4">
        <v>64.899239130434793</v>
      </c>
      <c r="Y176" s="4">
        <v>0</v>
      </c>
      <c r="Z176" s="10">
        <v>0</v>
      </c>
      <c r="AA176" s="4">
        <v>5.5652173913043477</v>
      </c>
      <c r="AB176" s="4">
        <v>0</v>
      </c>
      <c r="AC176" s="10">
        <v>0</v>
      </c>
      <c r="AD176" s="4">
        <v>95.535760869565209</v>
      </c>
      <c r="AE176" s="4">
        <v>0</v>
      </c>
      <c r="AF176" s="10">
        <v>0</v>
      </c>
      <c r="AG176" s="4">
        <v>18.159130434782611</v>
      </c>
      <c r="AH176" s="4">
        <v>0</v>
      </c>
      <c r="AI176" s="10">
        <v>0</v>
      </c>
      <c r="AJ176" s="4">
        <v>0</v>
      </c>
      <c r="AK176" s="4">
        <v>0</v>
      </c>
      <c r="AL176" s="10" t="s">
        <v>406</v>
      </c>
      <c r="AM176" s="1">
        <v>505347</v>
      </c>
      <c r="AN176" s="1">
        <v>10</v>
      </c>
      <c r="AX176"/>
      <c r="AY176"/>
    </row>
    <row r="177" spans="1:51" x14ac:dyDescent="0.25">
      <c r="A177" t="s">
        <v>239</v>
      </c>
      <c r="B177" t="s">
        <v>40</v>
      </c>
      <c r="C177" t="s">
        <v>314</v>
      </c>
      <c r="D177" t="s">
        <v>247</v>
      </c>
      <c r="E177" s="4">
        <v>72.945652173913047</v>
      </c>
      <c r="F177" s="4">
        <v>269.99695652173915</v>
      </c>
      <c r="G177" s="4">
        <v>0</v>
      </c>
      <c r="H177" s="10">
        <v>0</v>
      </c>
      <c r="I177" s="4">
        <v>242.0684782608696</v>
      </c>
      <c r="J177" s="4">
        <v>0</v>
      </c>
      <c r="K177" s="10">
        <v>0</v>
      </c>
      <c r="L177" s="4">
        <v>31.075326086956515</v>
      </c>
      <c r="M177" s="4">
        <v>0</v>
      </c>
      <c r="N177" s="10">
        <v>0</v>
      </c>
      <c r="O177" s="4">
        <v>11.393478260869562</v>
      </c>
      <c r="P177" s="4">
        <v>0</v>
      </c>
      <c r="Q177" s="8">
        <v>0</v>
      </c>
      <c r="R177" s="4">
        <v>14.029673913043476</v>
      </c>
      <c r="S177" s="4">
        <v>0</v>
      </c>
      <c r="T177" s="10">
        <v>0</v>
      </c>
      <c r="U177" s="4">
        <v>5.6521739130434785</v>
      </c>
      <c r="V177" s="4">
        <v>0</v>
      </c>
      <c r="W177" s="10">
        <v>0</v>
      </c>
      <c r="X177" s="4">
        <v>92.444239130434809</v>
      </c>
      <c r="Y177" s="4">
        <v>0</v>
      </c>
      <c r="Z177" s="10">
        <v>0</v>
      </c>
      <c r="AA177" s="4">
        <v>8.2466304347826096</v>
      </c>
      <c r="AB177" s="4">
        <v>0</v>
      </c>
      <c r="AC177" s="10">
        <v>0</v>
      </c>
      <c r="AD177" s="4">
        <v>94.07021739130434</v>
      </c>
      <c r="AE177" s="4">
        <v>0</v>
      </c>
      <c r="AF177" s="10">
        <v>0</v>
      </c>
      <c r="AG177" s="4">
        <v>44.160543478260877</v>
      </c>
      <c r="AH177" s="4">
        <v>0</v>
      </c>
      <c r="AI177" s="10">
        <v>0</v>
      </c>
      <c r="AJ177" s="4">
        <v>0</v>
      </c>
      <c r="AK177" s="4">
        <v>0</v>
      </c>
      <c r="AL177" s="10" t="s">
        <v>406</v>
      </c>
      <c r="AM177" s="1">
        <v>505206</v>
      </c>
      <c r="AN177" s="1">
        <v>10</v>
      </c>
      <c r="AX177"/>
      <c r="AY177"/>
    </row>
    <row r="178" spans="1:51" x14ac:dyDescent="0.25">
      <c r="A178" t="s">
        <v>239</v>
      </c>
      <c r="B178" t="s">
        <v>152</v>
      </c>
      <c r="C178" t="s">
        <v>295</v>
      </c>
      <c r="D178" t="s">
        <v>254</v>
      </c>
      <c r="E178" s="4">
        <v>22.586956521739129</v>
      </c>
      <c r="F178" s="4">
        <v>158.45423913043479</v>
      </c>
      <c r="G178" s="4">
        <v>9.1335869565217411</v>
      </c>
      <c r="H178" s="10">
        <v>5.7641796184469671E-2</v>
      </c>
      <c r="I178" s="4">
        <v>147.68521739130435</v>
      </c>
      <c r="J178" s="4">
        <v>9.1335869565217411</v>
      </c>
      <c r="K178" s="10">
        <v>6.1844964024541045E-2</v>
      </c>
      <c r="L178" s="4">
        <v>22.257391304347827</v>
      </c>
      <c r="M178" s="4">
        <v>0</v>
      </c>
      <c r="N178" s="10">
        <v>0</v>
      </c>
      <c r="O178" s="4">
        <v>17.067173913043479</v>
      </c>
      <c r="P178" s="4">
        <v>0</v>
      </c>
      <c r="Q178" s="8">
        <v>0</v>
      </c>
      <c r="R178" s="4">
        <v>1.0163043478260869</v>
      </c>
      <c r="S178" s="4">
        <v>0</v>
      </c>
      <c r="T178" s="10">
        <v>0</v>
      </c>
      <c r="U178" s="4">
        <v>4.1739130434782608</v>
      </c>
      <c r="V178" s="4">
        <v>0</v>
      </c>
      <c r="W178" s="10">
        <v>0</v>
      </c>
      <c r="X178" s="4">
        <v>31.161521739130436</v>
      </c>
      <c r="Y178" s="4">
        <v>1.1639130434782607</v>
      </c>
      <c r="Z178" s="10">
        <v>3.7350969353229659E-2</v>
      </c>
      <c r="AA178" s="4">
        <v>5.5788043478260869</v>
      </c>
      <c r="AB178" s="4">
        <v>0</v>
      </c>
      <c r="AC178" s="10">
        <v>0</v>
      </c>
      <c r="AD178" s="4">
        <v>99.456521739130437</v>
      </c>
      <c r="AE178" s="4">
        <v>7.9696739130434802</v>
      </c>
      <c r="AF178" s="10">
        <v>8.0132240437158483E-2</v>
      </c>
      <c r="AG178" s="4">
        <v>0</v>
      </c>
      <c r="AH178" s="4">
        <v>0</v>
      </c>
      <c r="AI178" s="10" t="s">
        <v>406</v>
      </c>
      <c r="AJ178" s="4">
        <v>0</v>
      </c>
      <c r="AK178" s="4">
        <v>0</v>
      </c>
      <c r="AL178" s="10" t="s">
        <v>406</v>
      </c>
      <c r="AM178" s="1">
        <v>505469</v>
      </c>
      <c r="AN178" s="1">
        <v>10</v>
      </c>
      <c r="AX178"/>
      <c r="AY178"/>
    </row>
    <row r="179" spans="1:51" x14ac:dyDescent="0.25">
      <c r="A179" t="s">
        <v>239</v>
      </c>
      <c r="B179" t="s">
        <v>22</v>
      </c>
      <c r="C179" t="s">
        <v>305</v>
      </c>
      <c r="D179" t="s">
        <v>255</v>
      </c>
      <c r="E179" s="4">
        <v>56.2112676056338</v>
      </c>
      <c r="F179" s="4">
        <v>195.72112676056341</v>
      </c>
      <c r="G179" s="4">
        <v>0.25704225352112675</v>
      </c>
      <c r="H179" s="10">
        <v>1.3133086743138409E-3</v>
      </c>
      <c r="I179" s="4">
        <v>185.64464788732394</v>
      </c>
      <c r="J179" s="4">
        <v>0.25704225352112675</v>
      </c>
      <c r="K179" s="10">
        <v>1.3845928576251615E-3</v>
      </c>
      <c r="L179" s="4">
        <v>37.610704225352109</v>
      </c>
      <c r="M179" s="4">
        <v>0</v>
      </c>
      <c r="N179" s="10">
        <v>0</v>
      </c>
      <c r="O179" s="4">
        <v>28.256056338028159</v>
      </c>
      <c r="P179" s="4">
        <v>0</v>
      </c>
      <c r="Q179" s="8">
        <v>0</v>
      </c>
      <c r="R179" s="4">
        <v>3.9673239436619721</v>
      </c>
      <c r="S179" s="4">
        <v>0</v>
      </c>
      <c r="T179" s="10">
        <v>0</v>
      </c>
      <c r="U179" s="4">
        <v>5.387323943661972</v>
      </c>
      <c r="V179" s="4">
        <v>0</v>
      </c>
      <c r="W179" s="10">
        <v>0</v>
      </c>
      <c r="X179" s="4">
        <v>23.116478873239434</v>
      </c>
      <c r="Y179" s="4">
        <v>0</v>
      </c>
      <c r="Z179" s="10">
        <v>0</v>
      </c>
      <c r="AA179" s="4">
        <v>0.721830985915493</v>
      </c>
      <c r="AB179" s="4">
        <v>0</v>
      </c>
      <c r="AC179" s="10">
        <v>0</v>
      </c>
      <c r="AD179" s="4">
        <v>109.3404225352113</v>
      </c>
      <c r="AE179" s="4">
        <v>0.25704225352112675</v>
      </c>
      <c r="AF179" s="10">
        <v>2.3508437919045949E-3</v>
      </c>
      <c r="AG179" s="4">
        <v>24.931690140845074</v>
      </c>
      <c r="AH179" s="4">
        <v>0</v>
      </c>
      <c r="AI179" s="10">
        <v>0</v>
      </c>
      <c r="AJ179" s="4">
        <v>0</v>
      </c>
      <c r="AK179" s="4">
        <v>0</v>
      </c>
      <c r="AL179" s="10" t="s">
        <v>406</v>
      </c>
      <c r="AM179" s="1">
        <v>505096</v>
      </c>
      <c r="AN179" s="1">
        <v>10</v>
      </c>
      <c r="AX179"/>
      <c r="AY179"/>
    </row>
    <row r="180" spans="1:51" x14ac:dyDescent="0.25">
      <c r="A180" t="s">
        <v>239</v>
      </c>
      <c r="B180" t="s">
        <v>165</v>
      </c>
      <c r="C180" t="s">
        <v>297</v>
      </c>
      <c r="D180" t="s">
        <v>257</v>
      </c>
      <c r="E180" s="4">
        <v>24.054347826086957</v>
      </c>
      <c r="F180" s="4">
        <v>107.8711956521739</v>
      </c>
      <c r="G180" s="4">
        <v>0</v>
      </c>
      <c r="H180" s="10">
        <v>0</v>
      </c>
      <c r="I180" s="4">
        <v>92.692173913043462</v>
      </c>
      <c r="J180" s="4">
        <v>0</v>
      </c>
      <c r="K180" s="10">
        <v>0</v>
      </c>
      <c r="L180" s="4">
        <v>38.369891304347817</v>
      </c>
      <c r="M180" s="4">
        <v>0</v>
      </c>
      <c r="N180" s="10">
        <v>0</v>
      </c>
      <c r="O180" s="4">
        <v>23.19086956521738</v>
      </c>
      <c r="P180" s="4">
        <v>0</v>
      </c>
      <c r="Q180" s="8">
        <v>0</v>
      </c>
      <c r="R180" s="4">
        <v>10.04858695652174</v>
      </c>
      <c r="S180" s="4">
        <v>0</v>
      </c>
      <c r="T180" s="10">
        <v>0</v>
      </c>
      <c r="U180" s="4">
        <v>5.1304347826086953</v>
      </c>
      <c r="V180" s="4">
        <v>0</v>
      </c>
      <c r="W180" s="10">
        <v>0</v>
      </c>
      <c r="X180" s="4">
        <v>5.393369565217391</v>
      </c>
      <c r="Y180" s="4">
        <v>0</v>
      </c>
      <c r="Z180" s="10">
        <v>0</v>
      </c>
      <c r="AA180" s="4">
        <v>0</v>
      </c>
      <c r="AB180" s="4">
        <v>0</v>
      </c>
      <c r="AC180" s="10" t="s">
        <v>406</v>
      </c>
      <c r="AD180" s="4">
        <v>41.773586956521747</v>
      </c>
      <c r="AE180" s="4">
        <v>0</v>
      </c>
      <c r="AF180" s="10">
        <v>0</v>
      </c>
      <c r="AG180" s="4">
        <v>22.334347826086947</v>
      </c>
      <c r="AH180" s="4">
        <v>0</v>
      </c>
      <c r="AI180" s="10">
        <v>0</v>
      </c>
      <c r="AJ180" s="4">
        <v>0</v>
      </c>
      <c r="AK180" s="4">
        <v>0</v>
      </c>
      <c r="AL180" s="10" t="s">
        <v>406</v>
      </c>
      <c r="AM180" s="1">
        <v>505498</v>
      </c>
      <c r="AN180" s="1">
        <v>10</v>
      </c>
      <c r="AX180"/>
      <c r="AY180"/>
    </row>
    <row r="181" spans="1:51" x14ac:dyDescent="0.25">
      <c r="A181" t="s">
        <v>239</v>
      </c>
      <c r="B181" t="s">
        <v>65</v>
      </c>
      <c r="C181" t="s">
        <v>314</v>
      </c>
      <c r="D181" t="s">
        <v>247</v>
      </c>
      <c r="E181" s="4">
        <v>73.315217391304344</v>
      </c>
      <c r="F181" s="4">
        <v>316.18173913043472</v>
      </c>
      <c r="G181" s="4">
        <v>0</v>
      </c>
      <c r="H181" s="10">
        <v>0</v>
      </c>
      <c r="I181" s="4">
        <v>280.35836956521734</v>
      </c>
      <c r="J181" s="4">
        <v>0</v>
      </c>
      <c r="K181" s="10">
        <v>0</v>
      </c>
      <c r="L181" s="4">
        <v>47.305652173913032</v>
      </c>
      <c r="M181" s="4">
        <v>0</v>
      </c>
      <c r="N181" s="10">
        <v>0</v>
      </c>
      <c r="O181" s="4">
        <v>24.786630434782598</v>
      </c>
      <c r="P181" s="4">
        <v>0</v>
      </c>
      <c r="Q181" s="8">
        <v>0</v>
      </c>
      <c r="R181" s="4">
        <v>17.404891304347824</v>
      </c>
      <c r="S181" s="4">
        <v>0</v>
      </c>
      <c r="T181" s="10">
        <v>0</v>
      </c>
      <c r="U181" s="4">
        <v>5.1141304347826084</v>
      </c>
      <c r="V181" s="4">
        <v>0</v>
      </c>
      <c r="W181" s="10">
        <v>0</v>
      </c>
      <c r="X181" s="4">
        <v>91.266413043478266</v>
      </c>
      <c r="Y181" s="4">
        <v>0</v>
      </c>
      <c r="Z181" s="10">
        <v>0</v>
      </c>
      <c r="AA181" s="4">
        <v>13.304347826086957</v>
      </c>
      <c r="AB181" s="4">
        <v>0</v>
      </c>
      <c r="AC181" s="10">
        <v>0</v>
      </c>
      <c r="AD181" s="4">
        <v>164.30532608695648</v>
      </c>
      <c r="AE181" s="4">
        <v>0</v>
      </c>
      <c r="AF181" s="10">
        <v>0</v>
      </c>
      <c r="AG181" s="4">
        <v>0</v>
      </c>
      <c r="AH181" s="4">
        <v>0</v>
      </c>
      <c r="AI181" s="10" t="s">
        <v>406</v>
      </c>
      <c r="AJ181" s="4">
        <v>0</v>
      </c>
      <c r="AK181" s="4">
        <v>0</v>
      </c>
      <c r="AL181" s="10" t="s">
        <v>406</v>
      </c>
      <c r="AM181" s="1">
        <v>505269</v>
      </c>
      <c r="AN181" s="1">
        <v>10</v>
      </c>
      <c r="AX181"/>
      <c r="AY181"/>
    </row>
    <row r="182" spans="1:51" x14ac:dyDescent="0.25">
      <c r="A182" t="s">
        <v>239</v>
      </c>
      <c r="B182" t="s">
        <v>109</v>
      </c>
      <c r="C182" t="s">
        <v>286</v>
      </c>
      <c r="D182" t="s">
        <v>266</v>
      </c>
      <c r="E182" s="4">
        <v>40.423913043478258</v>
      </c>
      <c r="F182" s="4">
        <v>223.95923913043475</v>
      </c>
      <c r="G182" s="4">
        <v>0</v>
      </c>
      <c r="H182" s="10">
        <v>0</v>
      </c>
      <c r="I182" s="4">
        <v>196.53260869565216</v>
      </c>
      <c r="J182" s="4">
        <v>0</v>
      </c>
      <c r="K182" s="10">
        <v>0</v>
      </c>
      <c r="L182" s="4">
        <v>29.154891304347824</v>
      </c>
      <c r="M182" s="4">
        <v>0</v>
      </c>
      <c r="N182" s="10">
        <v>0</v>
      </c>
      <c r="O182" s="4">
        <v>21.328804347826086</v>
      </c>
      <c r="P182" s="4">
        <v>0</v>
      </c>
      <c r="Q182" s="8">
        <v>0</v>
      </c>
      <c r="R182" s="4">
        <v>0</v>
      </c>
      <c r="S182" s="4">
        <v>0</v>
      </c>
      <c r="T182" s="10" t="s">
        <v>406</v>
      </c>
      <c r="U182" s="4">
        <v>7.8260869565217392</v>
      </c>
      <c r="V182" s="4">
        <v>0</v>
      </c>
      <c r="W182" s="10">
        <v>0</v>
      </c>
      <c r="X182" s="4">
        <v>42.402173913043477</v>
      </c>
      <c r="Y182" s="4">
        <v>0</v>
      </c>
      <c r="Z182" s="10">
        <v>0</v>
      </c>
      <c r="AA182" s="4">
        <v>19.600543478260871</v>
      </c>
      <c r="AB182" s="4">
        <v>0</v>
      </c>
      <c r="AC182" s="10">
        <v>0</v>
      </c>
      <c r="AD182" s="4">
        <v>107.31521739130434</v>
      </c>
      <c r="AE182" s="4">
        <v>0</v>
      </c>
      <c r="AF182" s="10">
        <v>0</v>
      </c>
      <c r="AG182" s="4">
        <v>25.486413043478262</v>
      </c>
      <c r="AH182" s="4">
        <v>0</v>
      </c>
      <c r="AI182" s="10">
        <v>0</v>
      </c>
      <c r="AJ182" s="4">
        <v>0</v>
      </c>
      <c r="AK182" s="4">
        <v>0</v>
      </c>
      <c r="AL182" s="10" t="s">
        <v>406</v>
      </c>
      <c r="AM182" s="1">
        <v>505362</v>
      </c>
      <c r="AN182" s="1">
        <v>10</v>
      </c>
      <c r="AX182"/>
      <c r="AY182"/>
    </row>
    <row r="183" spans="1:51" x14ac:dyDescent="0.25">
      <c r="A183" t="s">
        <v>239</v>
      </c>
      <c r="B183" t="s">
        <v>129</v>
      </c>
      <c r="C183" t="s">
        <v>345</v>
      </c>
      <c r="D183" t="s">
        <v>266</v>
      </c>
      <c r="E183" s="4">
        <v>33.554347826086953</v>
      </c>
      <c r="F183" s="4">
        <v>167.20923913043478</v>
      </c>
      <c r="G183" s="4">
        <v>12.875000000000002</v>
      </c>
      <c r="H183" s="10">
        <v>7.6999333690865077E-2</v>
      </c>
      <c r="I183" s="4">
        <v>156.92119565217391</v>
      </c>
      <c r="J183" s="4">
        <v>12.875000000000002</v>
      </c>
      <c r="K183" s="10">
        <v>8.2047552253796743E-2</v>
      </c>
      <c r="L183" s="4">
        <v>32.9375</v>
      </c>
      <c r="M183" s="4">
        <v>0.11413043478260869</v>
      </c>
      <c r="N183" s="10">
        <v>3.4650606385611747E-3</v>
      </c>
      <c r="O183" s="4">
        <v>22.649456521739129</v>
      </c>
      <c r="P183" s="4">
        <v>0.11413043478260869</v>
      </c>
      <c r="Q183" s="8">
        <v>5.0389922015596882E-3</v>
      </c>
      <c r="R183" s="4">
        <v>4.8097826086956523</v>
      </c>
      <c r="S183" s="4">
        <v>0</v>
      </c>
      <c r="T183" s="10">
        <v>0</v>
      </c>
      <c r="U183" s="4">
        <v>5.4782608695652177</v>
      </c>
      <c r="V183" s="4">
        <v>0</v>
      </c>
      <c r="W183" s="10">
        <v>0</v>
      </c>
      <c r="X183" s="4">
        <v>43.953804347826086</v>
      </c>
      <c r="Y183" s="4">
        <v>12.673913043478262</v>
      </c>
      <c r="Z183" s="10">
        <v>0.28834621329211751</v>
      </c>
      <c r="AA183" s="4">
        <v>0</v>
      </c>
      <c r="AB183" s="4">
        <v>0</v>
      </c>
      <c r="AC183" s="10" t="s">
        <v>406</v>
      </c>
      <c r="AD183" s="4">
        <v>88.769021739130437</v>
      </c>
      <c r="AE183" s="4">
        <v>8.6956521739130432E-2</v>
      </c>
      <c r="AF183" s="10">
        <v>9.7958184100162228E-4</v>
      </c>
      <c r="AG183" s="4">
        <v>1.548913043478261</v>
      </c>
      <c r="AH183" s="4">
        <v>0</v>
      </c>
      <c r="AI183" s="10">
        <v>0</v>
      </c>
      <c r="AJ183" s="4">
        <v>0</v>
      </c>
      <c r="AK183" s="4">
        <v>0</v>
      </c>
      <c r="AL183" s="10" t="s">
        <v>406</v>
      </c>
      <c r="AM183" s="1">
        <v>505405</v>
      </c>
      <c r="AN183" s="1">
        <v>10</v>
      </c>
      <c r="AX183"/>
      <c r="AY183"/>
    </row>
    <row r="184" spans="1:51" x14ac:dyDescent="0.25">
      <c r="A184" t="s">
        <v>239</v>
      </c>
      <c r="B184" t="s">
        <v>3</v>
      </c>
      <c r="C184" t="s">
        <v>295</v>
      </c>
      <c r="D184" t="s">
        <v>254</v>
      </c>
      <c r="E184" s="4">
        <v>139.19565217391303</v>
      </c>
      <c r="F184" s="4">
        <v>527.39673913043475</v>
      </c>
      <c r="G184" s="4">
        <v>154.50652173913045</v>
      </c>
      <c r="H184" s="10">
        <v>0.29296070732989155</v>
      </c>
      <c r="I184" s="4">
        <v>461.60326086956513</v>
      </c>
      <c r="J184" s="4">
        <v>154.50652173913045</v>
      </c>
      <c r="K184" s="10">
        <v>0.33471713663389657</v>
      </c>
      <c r="L184" s="4">
        <v>89.30217391304349</v>
      </c>
      <c r="M184" s="4">
        <v>31.617391304347844</v>
      </c>
      <c r="N184" s="10">
        <v>0.35404951435039816</v>
      </c>
      <c r="O184" s="4">
        <v>37.880434782608702</v>
      </c>
      <c r="P184" s="4">
        <v>31.617391304347844</v>
      </c>
      <c r="Q184" s="8">
        <v>0.8346628407460549</v>
      </c>
      <c r="R184" s="4">
        <v>45.52826086956523</v>
      </c>
      <c r="S184" s="4">
        <v>0</v>
      </c>
      <c r="T184" s="10">
        <v>0</v>
      </c>
      <c r="U184" s="4">
        <v>5.8934782608695624</v>
      </c>
      <c r="V184" s="4">
        <v>0</v>
      </c>
      <c r="W184" s="10">
        <v>0</v>
      </c>
      <c r="X184" s="4">
        <v>103.21847826086959</v>
      </c>
      <c r="Y184" s="4">
        <v>15.517391304347823</v>
      </c>
      <c r="Z184" s="10">
        <v>0.15033540084876942</v>
      </c>
      <c r="AA184" s="4">
        <v>14.371739130434774</v>
      </c>
      <c r="AB184" s="4">
        <v>0</v>
      </c>
      <c r="AC184" s="10">
        <v>0</v>
      </c>
      <c r="AD184" s="4">
        <v>320.50434782608687</v>
      </c>
      <c r="AE184" s="4">
        <v>107.37173913043479</v>
      </c>
      <c r="AF184" s="10">
        <v>0.33500868196863648</v>
      </c>
      <c r="AG184" s="4">
        <v>0</v>
      </c>
      <c r="AH184" s="4">
        <v>0</v>
      </c>
      <c r="AI184" s="10" t="s">
        <v>406</v>
      </c>
      <c r="AJ184" s="4">
        <v>0</v>
      </c>
      <c r="AK184" s="4">
        <v>0</v>
      </c>
      <c r="AL184" s="10" t="s">
        <v>406</v>
      </c>
      <c r="AM184" s="1">
        <v>505017</v>
      </c>
      <c r="AN184" s="1">
        <v>10</v>
      </c>
      <c r="AX184"/>
      <c r="AY184"/>
    </row>
    <row r="185" spans="1:51" x14ac:dyDescent="0.25">
      <c r="A185" t="s">
        <v>239</v>
      </c>
      <c r="B185" t="s">
        <v>138</v>
      </c>
      <c r="C185" t="s">
        <v>299</v>
      </c>
      <c r="D185" t="s">
        <v>259</v>
      </c>
      <c r="E185" s="4">
        <v>90.869565217391298</v>
      </c>
      <c r="F185" s="4">
        <v>358.36782608695648</v>
      </c>
      <c r="G185" s="4">
        <v>68.984456521739133</v>
      </c>
      <c r="H185" s="10">
        <v>0.19249623292075427</v>
      </c>
      <c r="I185" s="4">
        <v>353.96565217391299</v>
      </c>
      <c r="J185" s="4">
        <v>68.984456521739133</v>
      </c>
      <c r="K185" s="10">
        <v>0.19489025587105607</v>
      </c>
      <c r="L185" s="4">
        <v>72.297934782608706</v>
      </c>
      <c r="M185" s="4">
        <v>0</v>
      </c>
      <c r="N185" s="10">
        <v>0</v>
      </c>
      <c r="O185" s="4">
        <v>67.895760869565223</v>
      </c>
      <c r="P185" s="4">
        <v>0</v>
      </c>
      <c r="Q185" s="8">
        <v>0</v>
      </c>
      <c r="R185" s="4">
        <v>0</v>
      </c>
      <c r="S185" s="4">
        <v>0</v>
      </c>
      <c r="T185" s="10" t="s">
        <v>406</v>
      </c>
      <c r="U185" s="4">
        <v>4.4021739130434785</v>
      </c>
      <c r="V185" s="4">
        <v>0</v>
      </c>
      <c r="W185" s="10">
        <v>0</v>
      </c>
      <c r="X185" s="4">
        <v>73.754456521739101</v>
      </c>
      <c r="Y185" s="4">
        <v>51.960652173913054</v>
      </c>
      <c r="Z185" s="10">
        <v>0.70450864428236504</v>
      </c>
      <c r="AA185" s="4">
        <v>0</v>
      </c>
      <c r="AB185" s="4">
        <v>0</v>
      </c>
      <c r="AC185" s="10" t="s">
        <v>406</v>
      </c>
      <c r="AD185" s="4">
        <v>212.31543478260869</v>
      </c>
      <c r="AE185" s="4">
        <v>17.023804347826086</v>
      </c>
      <c r="AF185" s="10">
        <v>8.018166161709761E-2</v>
      </c>
      <c r="AG185" s="4">
        <v>0</v>
      </c>
      <c r="AH185" s="4">
        <v>0</v>
      </c>
      <c r="AI185" s="10" t="s">
        <v>406</v>
      </c>
      <c r="AJ185" s="4">
        <v>0</v>
      </c>
      <c r="AK185" s="4">
        <v>0</v>
      </c>
      <c r="AL185" s="10" t="s">
        <v>406</v>
      </c>
      <c r="AM185" s="1">
        <v>505421</v>
      </c>
      <c r="AN185" s="1">
        <v>10</v>
      </c>
      <c r="AX185"/>
      <c r="AY185"/>
    </row>
    <row r="186" spans="1:51" x14ac:dyDescent="0.25">
      <c r="A186" t="s">
        <v>239</v>
      </c>
      <c r="B186" t="s">
        <v>187</v>
      </c>
      <c r="C186" t="s">
        <v>299</v>
      </c>
      <c r="D186" t="s">
        <v>259</v>
      </c>
      <c r="E186" s="4">
        <v>61.880434782608695</v>
      </c>
      <c r="F186" s="4">
        <v>335.65315217391304</v>
      </c>
      <c r="G186" s="4">
        <v>36.145652173913042</v>
      </c>
      <c r="H186" s="10">
        <v>0.10768750997811211</v>
      </c>
      <c r="I186" s="4">
        <v>309.0846739130435</v>
      </c>
      <c r="J186" s="4">
        <v>36.145652173913042</v>
      </c>
      <c r="K186" s="10">
        <v>0.11694417492884845</v>
      </c>
      <c r="L186" s="4">
        <v>102.41423913043479</v>
      </c>
      <c r="M186" s="4">
        <v>3.1195652173913042</v>
      </c>
      <c r="N186" s="10">
        <v>3.0460268453669077E-2</v>
      </c>
      <c r="O186" s="4">
        <v>75.845760869565225</v>
      </c>
      <c r="P186" s="4">
        <v>3.1195652173913042</v>
      </c>
      <c r="Q186" s="8">
        <v>4.113038331510889E-2</v>
      </c>
      <c r="R186" s="4">
        <v>23.346739130434784</v>
      </c>
      <c r="S186" s="4">
        <v>0</v>
      </c>
      <c r="T186" s="10">
        <v>0</v>
      </c>
      <c r="U186" s="4">
        <v>3.2217391304347793</v>
      </c>
      <c r="V186" s="4">
        <v>0</v>
      </c>
      <c r="W186" s="10">
        <v>0</v>
      </c>
      <c r="X186" s="4">
        <v>0</v>
      </c>
      <c r="Y186" s="4">
        <v>0</v>
      </c>
      <c r="Z186" s="10" t="s">
        <v>406</v>
      </c>
      <c r="AA186" s="4">
        <v>0</v>
      </c>
      <c r="AB186" s="4">
        <v>0</v>
      </c>
      <c r="AC186" s="10" t="s">
        <v>406</v>
      </c>
      <c r="AD186" s="4">
        <v>233.23891304347825</v>
      </c>
      <c r="AE186" s="4">
        <v>33.026086956521738</v>
      </c>
      <c r="AF186" s="10">
        <v>0.14159767135583126</v>
      </c>
      <c r="AG186" s="4">
        <v>0</v>
      </c>
      <c r="AH186" s="4">
        <v>0</v>
      </c>
      <c r="AI186" s="10" t="s">
        <v>406</v>
      </c>
      <c r="AJ186" s="4">
        <v>0</v>
      </c>
      <c r="AK186" s="4">
        <v>0</v>
      </c>
      <c r="AL186" s="10" t="s">
        <v>406</v>
      </c>
      <c r="AM186" s="1">
        <v>505530</v>
      </c>
      <c r="AN186" s="1">
        <v>10</v>
      </c>
      <c r="AX186"/>
      <c r="AY186"/>
    </row>
    <row r="187" spans="1:51" x14ac:dyDescent="0.25">
      <c r="A187" t="s">
        <v>239</v>
      </c>
      <c r="B187" t="s">
        <v>177</v>
      </c>
      <c r="C187" t="s">
        <v>356</v>
      </c>
      <c r="D187" t="s">
        <v>261</v>
      </c>
      <c r="E187" s="4">
        <v>195.90217391304347</v>
      </c>
      <c r="F187" s="4">
        <v>659.88913043478237</v>
      </c>
      <c r="G187" s="4">
        <v>0</v>
      </c>
      <c r="H187" s="10">
        <v>0</v>
      </c>
      <c r="I187" s="4">
        <v>608.27608695652157</v>
      </c>
      <c r="J187" s="4">
        <v>0</v>
      </c>
      <c r="K187" s="10">
        <v>0</v>
      </c>
      <c r="L187" s="4">
        <v>182.18804347826085</v>
      </c>
      <c r="M187" s="4">
        <v>0</v>
      </c>
      <c r="N187" s="10">
        <v>0</v>
      </c>
      <c r="O187" s="4">
        <v>130.57499999999999</v>
      </c>
      <c r="P187" s="4">
        <v>0</v>
      </c>
      <c r="Q187" s="8">
        <v>0</v>
      </c>
      <c r="R187" s="4">
        <v>48.134782608695652</v>
      </c>
      <c r="S187" s="4">
        <v>0</v>
      </c>
      <c r="T187" s="10">
        <v>0</v>
      </c>
      <c r="U187" s="4">
        <v>3.4782608695652173</v>
      </c>
      <c r="V187" s="4">
        <v>0</v>
      </c>
      <c r="W187" s="10">
        <v>0</v>
      </c>
      <c r="X187" s="4">
        <v>100.39347826086957</v>
      </c>
      <c r="Y187" s="4">
        <v>0</v>
      </c>
      <c r="Z187" s="10">
        <v>0</v>
      </c>
      <c r="AA187" s="4">
        <v>0</v>
      </c>
      <c r="AB187" s="4">
        <v>0</v>
      </c>
      <c r="AC187" s="10" t="s">
        <v>406</v>
      </c>
      <c r="AD187" s="4">
        <v>377.30760869565199</v>
      </c>
      <c r="AE187" s="4">
        <v>0</v>
      </c>
      <c r="AF187" s="10">
        <v>0</v>
      </c>
      <c r="AG187" s="4">
        <v>0</v>
      </c>
      <c r="AH187" s="4">
        <v>0</v>
      </c>
      <c r="AI187" s="10" t="s">
        <v>406</v>
      </c>
      <c r="AJ187" s="4">
        <v>0</v>
      </c>
      <c r="AK187" s="4">
        <v>0</v>
      </c>
      <c r="AL187" s="10" t="s">
        <v>406</v>
      </c>
      <c r="AM187" s="1">
        <v>505517</v>
      </c>
      <c r="AN187" s="1">
        <v>10</v>
      </c>
      <c r="AX187"/>
      <c r="AY187"/>
    </row>
    <row r="188" spans="1:51" x14ac:dyDescent="0.25">
      <c r="A188" t="s">
        <v>239</v>
      </c>
      <c r="B188" t="s">
        <v>156</v>
      </c>
      <c r="C188" t="s">
        <v>279</v>
      </c>
      <c r="D188" t="s">
        <v>254</v>
      </c>
      <c r="E188" s="4">
        <v>84.489130434782609</v>
      </c>
      <c r="F188" s="4">
        <v>398.39184782608697</v>
      </c>
      <c r="G188" s="4">
        <v>41.040760869565219</v>
      </c>
      <c r="H188" s="10">
        <v>0.10301606594992641</v>
      </c>
      <c r="I188" s="4">
        <v>386.3619565217391</v>
      </c>
      <c r="J188" s="4">
        <v>40.489130434782609</v>
      </c>
      <c r="K188" s="10">
        <v>0.10479585205357671</v>
      </c>
      <c r="L188" s="4">
        <v>57.842608695652181</v>
      </c>
      <c r="M188" s="4">
        <v>0.94565217391304346</v>
      </c>
      <c r="N188" s="10">
        <v>1.6348712397961481E-2</v>
      </c>
      <c r="O188" s="4">
        <v>51.853478260869572</v>
      </c>
      <c r="P188" s="4">
        <v>0.43478260869565216</v>
      </c>
      <c r="Q188" s="8">
        <v>8.3848301652650007E-3</v>
      </c>
      <c r="R188" s="4">
        <v>0.51086956521739135</v>
      </c>
      <c r="S188" s="4">
        <v>0.51086956521739135</v>
      </c>
      <c r="T188" s="10">
        <v>1</v>
      </c>
      <c r="U188" s="4">
        <v>5.4782608695652177</v>
      </c>
      <c r="V188" s="4">
        <v>0</v>
      </c>
      <c r="W188" s="10">
        <v>0</v>
      </c>
      <c r="X188" s="4">
        <v>87.294565217391323</v>
      </c>
      <c r="Y188" s="4">
        <v>1.9836956521739131</v>
      </c>
      <c r="Z188" s="10">
        <v>2.2724159828666057E-2</v>
      </c>
      <c r="AA188" s="4">
        <v>6.0407608695652177</v>
      </c>
      <c r="AB188" s="4">
        <v>4.0760869565217392E-2</v>
      </c>
      <c r="AC188" s="10">
        <v>6.7476383265856945E-3</v>
      </c>
      <c r="AD188" s="4">
        <v>240.11184782608692</v>
      </c>
      <c r="AE188" s="4">
        <v>38.070652173913047</v>
      </c>
      <c r="AF188" s="10">
        <v>0.15855382613809058</v>
      </c>
      <c r="AG188" s="4">
        <v>7.1020652173913055</v>
      </c>
      <c r="AH188" s="4">
        <v>0</v>
      </c>
      <c r="AI188" s="10">
        <v>0</v>
      </c>
      <c r="AJ188" s="4">
        <v>0</v>
      </c>
      <c r="AK188" s="4">
        <v>0</v>
      </c>
      <c r="AL188" s="10" t="s">
        <v>406</v>
      </c>
      <c r="AM188" s="1">
        <v>505475</v>
      </c>
      <c r="AN188" s="1">
        <v>10</v>
      </c>
      <c r="AX188"/>
      <c r="AY188"/>
    </row>
    <row r="189" spans="1:51" x14ac:dyDescent="0.25">
      <c r="A189" t="s">
        <v>239</v>
      </c>
      <c r="B189" t="s">
        <v>54</v>
      </c>
      <c r="C189" t="s">
        <v>285</v>
      </c>
      <c r="D189" t="s">
        <v>267</v>
      </c>
      <c r="E189" s="4">
        <v>41.271739130434781</v>
      </c>
      <c r="F189" s="4">
        <v>164.58141304347828</v>
      </c>
      <c r="G189" s="4">
        <v>26.755326086956526</v>
      </c>
      <c r="H189" s="10">
        <v>0.16256590335561427</v>
      </c>
      <c r="I189" s="4">
        <v>144.47815217391303</v>
      </c>
      <c r="J189" s="4">
        <v>26.755326086956526</v>
      </c>
      <c r="K189" s="10">
        <v>0.18518596538215878</v>
      </c>
      <c r="L189" s="4">
        <v>25.67576086956522</v>
      </c>
      <c r="M189" s="4">
        <v>4.8877173913043483</v>
      </c>
      <c r="N189" s="10">
        <v>0.19036309833754556</v>
      </c>
      <c r="O189" s="4">
        <v>5.5725000000000007</v>
      </c>
      <c r="P189" s="4">
        <v>4.8877173913043483</v>
      </c>
      <c r="Q189" s="8">
        <v>0.87711393293931772</v>
      </c>
      <c r="R189" s="4">
        <v>14.625</v>
      </c>
      <c r="S189" s="4">
        <v>0</v>
      </c>
      <c r="T189" s="10">
        <v>0</v>
      </c>
      <c r="U189" s="4">
        <v>5.4782608695652177</v>
      </c>
      <c r="V189" s="4">
        <v>0</v>
      </c>
      <c r="W189" s="10">
        <v>0</v>
      </c>
      <c r="X189" s="4">
        <v>32.177391304347822</v>
      </c>
      <c r="Y189" s="4">
        <v>21.867608695652176</v>
      </c>
      <c r="Z189" s="10">
        <v>0.67959544914063363</v>
      </c>
      <c r="AA189" s="4">
        <v>0</v>
      </c>
      <c r="AB189" s="4">
        <v>0</v>
      </c>
      <c r="AC189" s="10" t="s">
        <v>406</v>
      </c>
      <c r="AD189" s="4">
        <v>48.464673913043477</v>
      </c>
      <c r="AE189" s="4">
        <v>0</v>
      </c>
      <c r="AF189" s="10">
        <v>0</v>
      </c>
      <c r="AG189" s="4">
        <v>58.263586956521742</v>
      </c>
      <c r="AH189" s="4">
        <v>0</v>
      </c>
      <c r="AI189" s="10">
        <v>0</v>
      </c>
      <c r="AJ189" s="4">
        <v>0</v>
      </c>
      <c r="AK189" s="4">
        <v>0</v>
      </c>
      <c r="AL189" s="10" t="s">
        <v>406</v>
      </c>
      <c r="AM189" s="1">
        <v>505251</v>
      </c>
      <c r="AN189" s="1">
        <v>10</v>
      </c>
      <c r="AX189"/>
      <c r="AY189"/>
    </row>
    <row r="190" spans="1:51" x14ac:dyDescent="0.25">
      <c r="A190" t="s">
        <v>239</v>
      </c>
      <c r="B190" t="s">
        <v>103</v>
      </c>
      <c r="C190" t="s">
        <v>339</v>
      </c>
      <c r="D190" t="s">
        <v>272</v>
      </c>
      <c r="E190" s="4">
        <v>35.565217391304351</v>
      </c>
      <c r="F190" s="4">
        <v>129.94967391304351</v>
      </c>
      <c r="G190" s="4">
        <v>18.31989130434782</v>
      </c>
      <c r="H190" s="10">
        <v>0.14097681627586592</v>
      </c>
      <c r="I190" s="4">
        <v>119.89163043478263</v>
      </c>
      <c r="J190" s="4">
        <v>18.140543478260863</v>
      </c>
      <c r="K190" s="10">
        <v>0.15130783869128181</v>
      </c>
      <c r="L190" s="4">
        <v>30.212282608695659</v>
      </c>
      <c r="M190" s="4">
        <v>14.820869565217386</v>
      </c>
      <c r="N190" s="10">
        <v>0.49055775616740932</v>
      </c>
      <c r="O190" s="4">
        <v>23.234021739130441</v>
      </c>
      <c r="P190" s="4">
        <v>14.641521739130429</v>
      </c>
      <c r="Q190" s="8">
        <v>0.6301759507468897</v>
      </c>
      <c r="R190" s="4">
        <v>4.0597826086956523</v>
      </c>
      <c r="S190" s="4">
        <v>0</v>
      </c>
      <c r="T190" s="10">
        <v>0</v>
      </c>
      <c r="U190" s="4">
        <v>2.9184782608695654</v>
      </c>
      <c r="V190" s="4">
        <v>0.17934782608695651</v>
      </c>
      <c r="W190" s="10">
        <v>6.1452513966480438E-2</v>
      </c>
      <c r="X190" s="4">
        <v>17.821956521739132</v>
      </c>
      <c r="Y190" s="4">
        <v>3.4990217391304355</v>
      </c>
      <c r="Z190" s="10">
        <v>0.19633207694465793</v>
      </c>
      <c r="AA190" s="4">
        <v>3.0797826086956501</v>
      </c>
      <c r="AB190" s="4">
        <v>0</v>
      </c>
      <c r="AC190" s="10">
        <v>0</v>
      </c>
      <c r="AD190" s="4">
        <v>69.190760869565239</v>
      </c>
      <c r="AE190" s="4">
        <v>0</v>
      </c>
      <c r="AF190" s="10">
        <v>0</v>
      </c>
      <c r="AG190" s="4">
        <v>9.6448913043478282</v>
      </c>
      <c r="AH190" s="4">
        <v>0</v>
      </c>
      <c r="AI190" s="10">
        <v>0</v>
      </c>
      <c r="AJ190" s="4">
        <v>0</v>
      </c>
      <c r="AK190" s="4">
        <v>0</v>
      </c>
      <c r="AL190" s="10" t="s">
        <v>406</v>
      </c>
      <c r="AM190" s="1">
        <v>505349</v>
      </c>
      <c r="AN190" s="1">
        <v>10</v>
      </c>
      <c r="AX190"/>
      <c r="AY190"/>
    </row>
    <row r="191" spans="1:51" x14ac:dyDescent="0.25">
      <c r="A191" t="s">
        <v>239</v>
      </c>
      <c r="B191" t="s">
        <v>110</v>
      </c>
      <c r="C191" t="s">
        <v>296</v>
      </c>
      <c r="D191" t="s">
        <v>255</v>
      </c>
      <c r="E191" s="4">
        <v>64.608695652173907</v>
      </c>
      <c r="F191" s="4">
        <v>221.13869565217391</v>
      </c>
      <c r="G191" s="4">
        <v>0</v>
      </c>
      <c r="H191" s="10">
        <v>0</v>
      </c>
      <c r="I191" s="4">
        <v>207.38597826086956</v>
      </c>
      <c r="J191" s="4">
        <v>0</v>
      </c>
      <c r="K191" s="10">
        <v>0</v>
      </c>
      <c r="L191" s="4">
        <v>35.317934782608695</v>
      </c>
      <c r="M191" s="4">
        <v>0</v>
      </c>
      <c r="N191" s="10">
        <v>0</v>
      </c>
      <c r="O191" s="4">
        <v>29.418478260869566</v>
      </c>
      <c r="P191" s="4">
        <v>0</v>
      </c>
      <c r="Q191" s="8">
        <v>0</v>
      </c>
      <c r="R191" s="4">
        <v>0</v>
      </c>
      <c r="S191" s="4">
        <v>0</v>
      </c>
      <c r="T191" s="10" t="s">
        <v>406</v>
      </c>
      <c r="U191" s="4">
        <v>5.8994565217391308</v>
      </c>
      <c r="V191" s="4">
        <v>0</v>
      </c>
      <c r="W191" s="10">
        <v>0</v>
      </c>
      <c r="X191" s="4">
        <v>40.418478260869563</v>
      </c>
      <c r="Y191" s="4">
        <v>0</v>
      </c>
      <c r="Z191" s="10">
        <v>0</v>
      </c>
      <c r="AA191" s="4">
        <v>7.8532608695652177</v>
      </c>
      <c r="AB191" s="4">
        <v>0</v>
      </c>
      <c r="AC191" s="10">
        <v>0</v>
      </c>
      <c r="AD191" s="4">
        <v>132.50010869565219</v>
      </c>
      <c r="AE191" s="4">
        <v>0</v>
      </c>
      <c r="AF191" s="10">
        <v>0</v>
      </c>
      <c r="AG191" s="4">
        <v>0</v>
      </c>
      <c r="AH191" s="4">
        <v>0</v>
      </c>
      <c r="AI191" s="10" t="s">
        <v>406</v>
      </c>
      <c r="AJ191" s="4">
        <v>5.0489130434782608</v>
      </c>
      <c r="AK191" s="4">
        <v>0</v>
      </c>
      <c r="AL191" s="10" t="s">
        <v>406</v>
      </c>
      <c r="AM191" s="1">
        <v>505367</v>
      </c>
      <c r="AN191" s="1">
        <v>10</v>
      </c>
      <c r="AX191"/>
      <c r="AY191"/>
    </row>
    <row r="192" spans="1:51" x14ac:dyDescent="0.25">
      <c r="A192" t="s">
        <v>239</v>
      </c>
      <c r="B192" t="s">
        <v>48</v>
      </c>
      <c r="C192" t="s">
        <v>274</v>
      </c>
      <c r="D192" t="s">
        <v>265</v>
      </c>
      <c r="E192" s="4">
        <v>35.565217391304351</v>
      </c>
      <c r="F192" s="4">
        <v>159.99032608695654</v>
      </c>
      <c r="G192" s="4">
        <v>11.03923913043478</v>
      </c>
      <c r="H192" s="10">
        <v>6.8999416404932068E-2</v>
      </c>
      <c r="I192" s="4">
        <v>140.42510869565217</v>
      </c>
      <c r="J192" s="4">
        <v>11.03923913043478</v>
      </c>
      <c r="K192" s="10">
        <v>7.8613000431144234E-2</v>
      </c>
      <c r="L192" s="4">
        <v>35.657608695652172</v>
      </c>
      <c r="M192" s="4">
        <v>0</v>
      </c>
      <c r="N192" s="10">
        <v>0</v>
      </c>
      <c r="O192" s="4">
        <v>24.823369565217391</v>
      </c>
      <c r="P192" s="4">
        <v>0</v>
      </c>
      <c r="Q192" s="8">
        <v>0</v>
      </c>
      <c r="R192" s="4">
        <v>5.7798913043478262</v>
      </c>
      <c r="S192" s="4">
        <v>0</v>
      </c>
      <c r="T192" s="10">
        <v>0</v>
      </c>
      <c r="U192" s="4">
        <v>5.0543478260869561</v>
      </c>
      <c r="V192" s="4">
        <v>0</v>
      </c>
      <c r="W192" s="10">
        <v>0</v>
      </c>
      <c r="X192" s="4">
        <v>20.095108695652176</v>
      </c>
      <c r="Y192" s="4">
        <v>0</v>
      </c>
      <c r="Z192" s="10">
        <v>0</v>
      </c>
      <c r="AA192" s="4">
        <v>8.7309782608695645</v>
      </c>
      <c r="AB192" s="4">
        <v>0</v>
      </c>
      <c r="AC192" s="10">
        <v>0</v>
      </c>
      <c r="AD192" s="4">
        <v>95.506630434782622</v>
      </c>
      <c r="AE192" s="4">
        <v>11.03923913043478</v>
      </c>
      <c r="AF192" s="10">
        <v>0.11558610203480063</v>
      </c>
      <c r="AG192" s="4">
        <v>0</v>
      </c>
      <c r="AH192" s="4">
        <v>0</v>
      </c>
      <c r="AI192" s="10" t="s">
        <v>406</v>
      </c>
      <c r="AJ192" s="4">
        <v>0</v>
      </c>
      <c r="AK192" s="4">
        <v>0</v>
      </c>
      <c r="AL192" s="10" t="s">
        <v>406</v>
      </c>
      <c r="AM192" s="1">
        <v>505232</v>
      </c>
      <c r="AN192" s="1">
        <v>10</v>
      </c>
      <c r="AX192"/>
      <c r="AY192"/>
    </row>
    <row r="193" spans="6:51" x14ac:dyDescent="0.25">
      <c r="AY193"/>
    </row>
    <row r="194" spans="6:51" x14ac:dyDescent="0.25">
      <c r="AY194"/>
    </row>
    <row r="195" spans="6:51" x14ac:dyDescent="0.25">
      <c r="F195" s="4"/>
      <c r="G195" s="4"/>
      <c r="AY195"/>
    </row>
    <row r="196" spans="6:51" x14ac:dyDescent="0.25">
      <c r="AY196"/>
    </row>
    <row r="197" spans="6:51" x14ac:dyDescent="0.25">
      <c r="AY197"/>
    </row>
    <row r="198" spans="6:51" x14ac:dyDescent="0.25">
      <c r="AY198"/>
    </row>
    <row r="199" spans="6:51" x14ac:dyDescent="0.25">
      <c r="AY199"/>
    </row>
    <row r="200" spans="6:51" x14ac:dyDescent="0.25">
      <c r="AY200"/>
    </row>
    <row r="201" spans="6:51" x14ac:dyDescent="0.25">
      <c r="AY201"/>
    </row>
    <row r="202" spans="6:51" x14ac:dyDescent="0.25">
      <c r="AY202"/>
    </row>
    <row r="203" spans="6:51" x14ac:dyDescent="0.25">
      <c r="AY203"/>
    </row>
    <row r="204" spans="6:51" x14ac:dyDescent="0.25">
      <c r="AY204"/>
    </row>
    <row r="205" spans="6:51" x14ac:dyDescent="0.25">
      <c r="AY205"/>
    </row>
    <row r="206" spans="6:51" x14ac:dyDescent="0.25">
      <c r="AY206"/>
    </row>
    <row r="207" spans="6:51" x14ac:dyDescent="0.25">
      <c r="AY207"/>
    </row>
    <row r="208" spans="6:51" x14ac:dyDescent="0.25">
      <c r="AY208"/>
    </row>
    <row r="209" spans="51:51" x14ac:dyDescent="0.25">
      <c r="AY209"/>
    </row>
    <row r="210" spans="51:51" x14ac:dyDescent="0.25">
      <c r="AY210"/>
    </row>
    <row r="211" spans="51:51" x14ac:dyDescent="0.25">
      <c r="AY211"/>
    </row>
    <row r="212" spans="51:51" x14ac:dyDescent="0.25">
      <c r="AY212"/>
    </row>
    <row r="213" spans="51:51" x14ac:dyDescent="0.25">
      <c r="AY213"/>
    </row>
    <row r="214" spans="51:51" x14ac:dyDescent="0.25">
      <c r="AY214"/>
    </row>
    <row r="215" spans="51:51" x14ac:dyDescent="0.25">
      <c r="AY215"/>
    </row>
    <row r="216" spans="51:51" x14ac:dyDescent="0.25">
      <c r="AY216"/>
    </row>
    <row r="217" spans="51:51" x14ac:dyDescent="0.25">
      <c r="AY217"/>
    </row>
    <row r="218" spans="51:51" x14ac:dyDescent="0.25">
      <c r="AY218"/>
    </row>
    <row r="219" spans="51:51" x14ac:dyDescent="0.25">
      <c r="AY219"/>
    </row>
    <row r="220" spans="51:51" x14ac:dyDescent="0.25">
      <c r="AY220"/>
    </row>
    <row r="221" spans="51:51" x14ac:dyDescent="0.25">
      <c r="AY221"/>
    </row>
    <row r="222" spans="51:51" x14ac:dyDescent="0.25">
      <c r="AY222"/>
    </row>
    <row r="223" spans="51:51" x14ac:dyDescent="0.25">
      <c r="AY223"/>
    </row>
    <row r="224" spans="51:51" x14ac:dyDescent="0.25">
      <c r="AY224"/>
    </row>
    <row r="225" spans="51:51" x14ac:dyDescent="0.25">
      <c r="AY225"/>
    </row>
    <row r="226" spans="51:51" x14ac:dyDescent="0.25">
      <c r="AY226"/>
    </row>
    <row r="227" spans="51:51" x14ac:dyDescent="0.25">
      <c r="AY227"/>
    </row>
    <row r="228" spans="51:51" x14ac:dyDescent="0.25">
      <c r="AY228"/>
    </row>
    <row r="229" spans="51:51" x14ac:dyDescent="0.25">
      <c r="AY229"/>
    </row>
    <row r="230" spans="51:51" x14ac:dyDescent="0.25">
      <c r="AY230"/>
    </row>
    <row r="231" spans="51:51" x14ac:dyDescent="0.25">
      <c r="AY231"/>
    </row>
    <row r="232" spans="51:51" x14ac:dyDescent="0.25">
      <c r="AY232"/>
    </row>
    <row r="233" spans="51:51" x14ac:dyDescent="0.25">
      <c r="AY233"/>
    </row>
    <row r="234" spans="51:51" x14ac:dyDescent="0.25">
      <c r="AY234"/>
    </row>
    <row r="235" spans="51:51" x14ac:dyDescent="0.25">
      <c r="AY235"/>
    </row>
    <row r="236" spans="51:51" x14ac:dyDescent="0.25">
      <c r="AY236"/>
    </row>
    <row r="237" spans="51:51" x14ac:dyDescent="0.25">
      <c r="AY237"/>
    </row>
    <row r="238" spans="51:51" x14ac:dyDescent="0.25">
      <c r="AY238"/>
    </row>
    <row r="239" spans="51:51" x14ac:dyDescent="0.25">
      <c r="AY239"/>
    </row>
    <row r="240" spans="51:51" x14ac:dyDescent="0.25">
      <c r="AY240"/>
    </row>
    <row r="241" spans="51:51" x14ac:dyDescent="0.25">
      <c r="AY241"/>
    </row>
    <row r="242" spans="51:51" x14ac:dyDescent="0.25">
      <c r="AY242"/>
    </row>
    <row r="243" spans="51:51" x14ac:dyDescent="0.25">
      <c r="AY243"/>
    </row>
    <row r="244" spans="51:51" x14ac:dyDescent="0.25">
      <c r="AY244"/>
    </row>
    <row r="245" spans="51:51" x14ac:dyDescent="0.25">
      <c r="AY245"/>
    </row>
    <row r="246" spans="51:51" x14ac:dyDescent="0.25">
      <c r="AY246"/>
    </row>
    <row r="247" spans="51:51" x14ac:dyDescent="0.25">
      <c r="AY247"/>
    </row>
    <row r="248" spans="51:51" x14ac:dyDescent="0.25">
      <c r="AY248"/>
    </row>
    <row r="249" spans="51:51" x14ac:dyDescent="0.25">
      <c r="AY249"/>
    </row>
    <row r="250" spans="51:51" x14ac:dyDescent="0.25">
      <c r="AY250"/>
    </row>
    <row r="251" spans="51:51" x14ac:dyDescent="0.25">
      <c r="AY251"/>
    </row>
    <row r="252" spans="51:51" x14ac:dyDescent="0.25">
      <c r="AY252"/>
    </row>
    <row r="253" spans="51:51" x14ac:dyDescent="0.25">
      <c r="AY253"/>
    </row>
    <row r="254" spans="51:51" x14ac:dyDescent="0.25">
      <c r="AY254"/>
    </row>
    <row r="255" spans="51:51" x14ac:dyDescent="0.25">
      <c r="AY255"/>
    </row>
    <row r="256" spans="51:51" x14ac:dyDescent="0.25">
      <c r="AY256"/>
    </row>
    <row r="257" spans="51:51" x14ac:dyDescent="0.25">
      <c r="AY257"/>
    </row>
    <row r="258" spans="51:51" x14ac:dyDescent="0.25">
      <c r="AY258"/>
    </row>
    <row r="259" spans="51:51" x14ac:dyDescent="0.25">
      <c r="AY259"/>
    </row>
    <row r="260" spans="51:51" x14ac:dyDescent="0.25">
      <c r="AY260"/>
    </row>
    <row r="261" spans="51:51" x14ac:dyDescent="0.25">
      <c r="AY261"/>
    </row>
    <row r="262" spans="51:51" x14ac:dyDescent="0.25">
      <c r="AY262"/>
    </row>
    <row r="263" spans="51:51" x14ac:dyDescent="0.25">
      <c r="AY263"/>
    </row>
    <row r="264" spans="51:51" x14ac:dyDescent="0.25">
      <c r="AY264"/>
    </row>
    <row r="265" spans="51:51" x14ac:dyDescent="0.25">
      <c r="AY265"/>
    </row>
    <row r="266" spans="51:51" x14ac:dyDescent="0.25">
      <c r="AY266"/>
    </row>
    <row r="267" spans="51:51" x14ac:dyDescent="0.25">
      <c r="AY267"/>
    </row>
    <row r="268" spans="51:51" x14ac:dyDescent="0.25">
      <c r="AY268"/>
    </row>
    <row r="269" spans="51:51" x14ac:dyDescent="0.25">
      <c r="AY269"/>
    </row>
    <row r="270" spans="51:51" x14ac:dyDescent="0.25">
      <c r="AY270"/>
    </row>
    <row r="271" spans="51:51" x14ac:dyDescent="0.25">
      <c r="AY271"/>
    </row>
    <row r="272" spans="51:51" x14ac:dyDescent="0.25">
      <c r="AY272"/>
    </row>
    <row r="273" spans="51:51" x14ac:dyDescent="0.25">
      <c r="AY273"/>
    </row>
    <row r="274" spans="51:51" x14ac:dyDescent="0.25">
      <c r="AY274"/>
    </row>
    <row r="275" spans="51:51" x14ac:dyDescent="0.25">
      <c r="AY275"/>
    </row>
    <row r="276" spans="51:51" x14ac:dyDescent="0.25">
      <c r="AY276"/>
    </row>
    <row r="277" spans="51:51" x14ac:dyDescent="0.25">
      <c r="AY277"/>
    </row>
    <row r="278" spans="51:51" x14ac:dyDescent="0.25">
      <c r="AY278"/>
    </row>
    <row r="279" spans="51:51" x14ac:dyDescent="0.25">
      <c r="AY279"/>
    </row>
    <row r="280" spans="51:51" x14ac:dyDescent="0.25">
      <c r="AY280"/>
    </row>
    <row r="281" spans="51:51" x14ac:dyDescent="0.25">
      <c r="AY281"/>
    </row>
    <row r="282" spans="51:51" x14ac:dyDescent="0.25">
      <c r="AY282"/>
    </row>
    <row r="283" spans="51:51" x14ac:dyDescent="0.25">
      <c r="AY283"/>
    </row>
    <row r="284" spans="51:51" x14ac:dyDescent="0.25">
      <c r="AY284"/>
    </row>
    <row r="285" spans="51:51" x14ac:dyDescent="0.25">
      <c r="AY285"/>
    </row>
    <row r="286" spans="51:51" x14ac:dyDescent="0.25">
      <c r="AY286"/>
    </row>
    <row r="287" spans="51:51" x14ac:dyDescent="0.25">
      <c r="AY287"/>
    </row>
    <row r="288" spans="51:51" x14ac:dyDescent="0.25">
      <c r="AY288"/>
    </row>
    <row r="289" spans="51:51" x14ac:dyDescent="0.25">
      <c r="AY289"/>
    </row>
    <row r="290" spans="51:51" x14ac:dyDescent="0.25">
      <c r="AY290"/>
    </row>
    <row r="291" spans="51:51" x14ac:dyDescent="0.25">
      <c r="AY291"/>
    </row>
    <row r="292" spans="51:51" x14ac:dyDescent="0.25">
      <c r="AY292"/>
    </row>
    <row r="293" spans="51:51" x14ac:dyDescent="0.25">
      <c r="AY293"/>
    </row>
    <row r="294" spans="51:51" x14ac:dyDescent="0.25">
      <c r="AY294"/>
    </row>
    <row r="295" spans="51:51" x14ac:dyDescent="0.25">
      <c r="AY295"/>
    </row>
    <row r="296" spans="51:51" x14ac:dyDescent="0.25">
      <c r="AY296"/>
    </row>
    <row r="297" spans="51:51" x14ac:dyDescent="0.25">
      <c r="AY297"/>
    </row>
    <row r="298" spans="51:51" x14ac:dyDescent="0.25">
      <c r="AY298"/>
    </row>
    <row r="299" spans="51:51" x14ac:dyDescent="0.25">
      <c r="AY299"/>
    </row>
    <row r="300" spans="51:51" x14ac:dyDescent="0.25">
      <c r="AY300"/>
    </row>
    <row r="301" spans="51:51" x14ac:dyDescent="0.25">
      <c r="AY301"/>
    </row>
    <row r="302" spans="51:51" x14ac:dyDescent="0.25">
      <c r="AY302"/>
    </row>
    <row r="303" spans="51:51" x14ac:dyDescent="0.25">
      <c r="AY303"/>
    </row>
    <row r="304" spans="51:51" x14ac:dyDescent="0.25">
      <c r="AY304"/>
    </row>
    <row r="305" spans="51:51" x14ac:dyDescent="0.25">
      <c r="AY305"/>
    </row>
    <row r="306" spans="51:51" x14ac:dyDescent="0.25">
      <c r="AY306"/>
    </row>
    <row r="307" spans="51:51" x14ac:dyDescent="0.25">
      <c r="AY307"/>
    </row>
    <row r="308" spans="51:51" x14ac:dyDescent="0.25">
      <c r="AY308"/>
    </row>
    <row r="309" spans="51:51" x14ac:dyDescent="0.25">
      <c r="AY309"/>
    </row>
    <row r="310" spans="51:51" x14ac:dyDescent="0.25">
      <c r="AY310"/>
    </row>
    <row r="311" spans="51:51" x14ac:dyDescent="0.25">
      <c r="AY311"/>
    </row>
    <row r="312" spans="51:51" x14ac:dyDescent="0.25">
      <c r="AY312"/>
    </row>
    <row r="313" spans="51:51" x14ac:dyDescent="0.25">
      <c r="AY313"/>
    </row>
    <row r="314" spans="51:51" x14ac:dyDescent="0.25">
      <c r="AY314"/>
    </row>
    <row r="315" spans="51:51" x14ac:dyDescent="0.25">
      <c r="AY315"/>
    </row>
    <row r="316" spans="51:51" x14ac:dyDescent="0.25">
      <c r="AY316"/>
    </row>
    <row r="317" spans="51:51" x14ac:dyDescent="0.25">
      <c r="AY317"/>
    </row>
    <row r="318" spans="51:51" x14ac:dyDescent="0.25">
      <c r="AY318"/>
    </row>
    <row r="319" spans="51:51" x14ac:dyDescent="0.25">
      <c r="AY319"/>
    </row>
    <row r="320" spans="51:51" x14ac:dyDescent="0.25">
      <c r="AY320"/>
    </row>
    <row r="321" spans="51:51" x14ac:dyDescent="0.25">
      <c r="AY321"/>
    </row>
    <row r="322" spans="51:51" x14ac:dyDescent="0.25">
      <c r="AY322"/>
    </row>
    <row r="323" spans="51:51" x14ac:dyDescent="0.25">
      <c r="AY323"/>
    </row>
    <row r="324" spans="51:51" x14ac:dyDescent="0.25">
      <c r="AY324"/>
    </row>
    <row r="325" spans="51:51" x14ac:dyDescent="0.25">
      <c r="AY325"/>
    </row>
    <row r="326" spans="51:51" x14ac:dyDescent="0.25">
      <c r="AY326"/>
    </row>
    <row r="327" spans="51:51" x14ac:dyDescent="0.25">
      <c r="AY327"/>
    </row>
    <row r="328" spans="51:51" x14ac:dyDescent="0.25">
      <c r="AY328"/>
    </row>
    <row r="329" spans="51:51" x14ac:dyDescent="0.25">
      <c r="AY329"/>
    </row>
    <row r="330" spans="51:51" x14ac:dyDescent="0.25">
      <c r="AY330"/>
    </row>
    <row r="331" spans="51:51" x14ac:dyDescent="0.25">
      <c r="AY331"/>
    </row>
    <row r="332" spans="51:51" x14ac:dyDescent="0.25">
      <c r="AY332"/>
    </row>
    <row r="333" spans="51:51" x14ac:dyDescent="0.25">
      <c r="AY333"/>
    </row>
    <row r="334" spans="51:51" x14ac:dyDescent="0.25">
      <c r="AY334"/>
    </row>
    <row r="335" spans="51:51" x14ac:dyDescent="0.25">
      <c r="AY335"/>
    </row>
    <row r="336" spans="51:51" x14ac:dyDescent="0.25">
      <c r="AY336"/>
    </row>
    <row r="337" spans="51:51" x14ac:dyDescent="0.25">
      <c r="AY337"/>
    </row>
    <row r="338" spans="51:51" x14ac:dyDescent="0.25">
      <c r="AY338"/>
    </row>
    <row r="339" spans="51:51" x14ac:dyDescent="0.25">
      <c r="AY339"/>
    </row>
    <row r="340" spans="51:51" x14ac:dyDescent="0.25">
      <c r="AY340"/>
    </row>
    <row r="341" spans="51:51" x14ac:dyDescent="0.25">
      <c r="AY341"/>
    </row>
    <row r="342" spans="51:51" x14ac:dyDescent="0.25">
      <c r="AY342"/>
    </row>
    <row r="343" spans="51:51" x14ac:dyDescent="0.25">
      <c r="AY343"/>
    </row>
    <row r="344" spans="51:51" x14ac:dyDescent="0.25">
      <c r="AY344"/>
    </row>
    <row r="345" spans="51:51" x14ac:dyDescent="0.25">
      <c r="AY345"/>
    </row>
    <row r="346" spans="51:51" x14ac:dyDescent="0.25">
      <c r="AY346"/>
    </row>
    <row r="347" spans="51:51" x14ac:dyDescent="0.25">
      <c r="AY347"/>
    </row>
    <row r="348" spans="51:51" x14ac:dyDescent="0.25">
      <c r="AY348"/>
    </row>
    <row r="349" spans="51:51" x14ac:dyDescent="0.25">
      <c r="AY349"/>
    </row>
    <row r="350" spans="51:51" x14ac:dyDescent="0.25">
      <c r="AY350"/>
    </row>
    <row r="351" spans="51:51" x14ac:dyDescent="0.25">
      <c r="AY351"/>
    </row>
    <row r="352" spans="51:51" x14ac:dyDescent="0.25">
      <c r="AY352"/>
    </row>
    <row r="353" spans="51:51" x14ac:dyDescent="0.25">
      <c r="AY353"/>
    </row>
    <row r="354" spans="51:51" x14ac:dyDescent="0.25">
      <c r="AY354"/>
    </row>
    <row r="355" spans="51:51" x14ac:dyDescent="0.25">
      <c r="AY355"/>
    </row>
    <row r="356" spans="51:51" x14ac:dyDescent="0.25">
      <c r="AY356"/>
    </row>
    <row r="357" spans="51:51" x14ac:dyDescent="0.25">
      <c r="AY357"/>
    </row>
    <row r="358" spans="51:51" x14ac:dyDescent="0.25">
      <c r="AY358"/>
    </row>
    <row r="359" spans="51:51" x14ac:dyDescent="0.25">
      <c r="AY359"/>
    </row>
    <row r="360" spans="51:51" x14ac:dyDescent="0.25">
      <c r="AY360"/>
    </row>
    <row r="361" spans="51:51" x14ac:dyDescent="0.25">
      <c r="AY361"/>
    </row>
    <row r="362" spans="51:51" x14ac:dyDescent="0.25">
      <c r="AY362"/>
    </row>
    <row r="363" spans="51:51" x14ac:dyDescent="0.25">
      <c r="AY363"/>
    </row>
    <row r="364" spans="51:51" x14ac:dyDescent="0.25">
      <c r="AY364"/>
    </row>
    <row r="365" spans="51:51" x14ac:dyDescent="0.25">
      <c r="AY365"/>
    </row>
    <row r="366" spans="51:51" x14ac:dyDescent="0.25">
      <c r="AY366"/>
    </row>
    <row r="367" spans="51:51" x14ac:dyDescent="0.25">
      <c r="AY367"/>
    </row>
    <row r="368" spans="51:51" x14ac:dyDescent="0.25">
      <c r="AY368"/>
    </row>
    <row r="369" spans="51:51" x14ac:dyDescent="0.25">
      <c r="AY369"/>
    </row>
    <row r="370" spans="51:51" x14ac:dyDescent="0.25">
      <c r="AY370"/>
    </row>
    <row r="371" spans="51:51" x14ac:dyDescent="0.25">
      <c r="AY371"/>
    </row>
    <row r="372" spans="51:51" x14ac:dyDescent="0.25">
      <c r="AY372"/>
    </row>
    <row r="373" spans="51:51" x14ac:dyDescent="0.25">
      <c r="AY373"/>
    </row>
    <row r="374" spans="51:51" x14ac:dyDescent="0.25">
      <c r="AY374"/>
    </row>
    <row r="375" spans="51:51" x14ac:dyDescent="0.25">
      <c r="AY375"/>
    </row>
    <row r="376" spans="51:51" x14ac:dyDescent="0.25">
      <c r="AY376"/>
    </row>
    <row r="383" spans="51:51" x14ac:dyDescent="0.25">
      <c r="AY383"/>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B7CF-E878-480C-A671-38BC819BE854}">
  <dimension ref="A1:AI192"/>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3" width="8.7109375" hidden="1" customWidth="1" outlineLevel="1"/>
    <col min="24" max="24" width="11.28515625" hidden="1" customWidth="1" outlineLevel="1"/>
    <col min="25" max="25" width="11.42578125" hidden="1" customWidth="1" outlineLevel="1"/>
    <col min="26" max="26" width="12.5703125" customWidth="1" collapsed="1"/>
    <col min="27" max="34" width="12.5703125" customWidth="1"/>
    <col min="35" max="35" width="12.5703125" style="6" customWidth="1"/>
    <col min="36" max="36" width="11.85546875" customWidth="1"/>
    <col min="38" max="38" width="12.5703125" customWidth="1"/>
    <col min="40" max="48" width="12.5703125" customWidth="1"/>
    <col min="49" max="49" width="18.5703125" customWidth="1"/>
    <col min="51" max="51" width="22.140625" customWidth="1"/>
  </cols>
  <sheetData>
    <row r="1" spans="1:35" s="2" customFormat="1" ht="189.95" customHeight="1" x14ac:dyDescent="0.25">
      <c r="A1" s="2" t="s">
        <v>358</v>
      </c>
      <c r="B1" s="2" t="s">
        <v>360</v>
      </c>
      <c r="C1" s="2" t="s">
        <v>361</v>
      </c>
      <c r="D1" s="2" t="s">
        <v>362</v>
      </c>
      <c r="E1" s="2" t="s">
        <v>363</v>
      </c>
      <c r="F1" s="2" t="s">
        <v>448</v>
      </c>
      <c r="G1" s="2" t="s">
        <v>449</v>
      </c>
      <c r="H1" s="2" t="s">
        <v>450</v>
      </c>
      <c r="I1" s="2" t="s">
        <v>451</v>
      </c>
      <c r="J1" s="2" t="s">
        <v>452</v>
      </c>
      <c r="K1" s="2" t="s">
        <v>453</v>
      </c>
      <c r="L1" s="2" t="s">
        <v>454</v>
      </c>
      <c r="M1" s="2" t="s">
        <v>455</v>
      </c>
      <c r="N1" s="2" t="s">
        <v>456</v>
      </c>
      <c r="O1" s="2" t="s">
        <v>457</v>
      </c>
      <c r="P1" s="2" t="s">
        <v>458</v>
      </c>
      <c r="Q1" s="2" t="s">
        <v>459</v>
      </c>
      <c r="R1" s="2" t="s">
        <v>460</v>
      </c>
      <c r="S1" s="2" t="s">
        <v>461</v>
      </c>
      <c r="T1" s="2" t="s">
        <v>462</v>
      </c>
      <c r="U1" s="2" t="s">
        <v>463</v>
      </c>
      <c r="V1" s="2" t="s">
        <v>464</v>
      </c>
      <c r="W1" s="2" t="s">
        <v>465</v>
      </c>
      <c r="X1" s="2" t="s">
        <v>466</v>
      </c>
      <c r="Y1" s="2" t="s">
        <v>467</v>
      </c>
      <c r="Z1" s="2" t="s">
        <v>468</v>
      </c>
      <c r="AA1" s="2" t="s">
        <v>469</v>
      </c>
      <c r="AB1" s="2" t="s">
        <v>470</v>
      </c>
      <c r="AC1" s="2" t="s">
        <v>471</v>
      </c>
      <c r="AD1" s="2" t="s">
        <v>472</v>
      </c>
      <c r="AE1" s="2" t="s">
        <v>473</v>
      </c>
      <c r="AF1" s="2" t="s">
        <v>474</v>
      </c>
      <c r="AG1" s="2" t="s">
        <v>475</v>
      </c>
      <c r="AH1" s="2" t="s">
        <v>390</v>
      </c>
      <c r="AI1" s="3" t="s">
        <v>476</v>
      </c>
    </row>
    <row r="2" spans="1:35" x14ac:dyDescent="0.25">
      <c r="A2" t="s">
        <v>239</v>
      </c>
      <c r="B2" t="s">
        <v>158</v>
      </c>
      <c r="C2" t="s">
        <v>304</v>
      </c>
      <c r="D2" t="s">
        <v>253</v>
      </c>
      <c r="E2" s="6">
        <v>73.282608695652172</v>
      </c>
      <c r="F2" s="6">
        <v>4.8369565217391308</v>
      </c>
      <c r="G2" s="6">
        <v>0.49565217391304339</v>
      </c>
      <c r="H2" s="6">
        <v>0</v>
      </c>
      <c r="I2" s="6">
        <v>2.2934782608695654</v>
      </c>
      <c r="J2" s="6">
        <v>0</v>
      </c>
      <c r="K2" s="6">
        <v>0</v>
      </c>
      <c r="L2" s="6">
        <v>1.5046739130434783</v>
      </c>
      <c r="M2" s="6">
        <v>5.434782608695655</v>
      </c>
      <c r="N2" s="6">
        <v>0</v>
      </c>
      <c r="O2" s="6">
        <f>SUM(NonNurse[[#This Row],[Qualified Social Work Staff Hours]],NonNurse[[#This Row],[Other Social Work Staff Hours]])/NonNurse[[#This Row],[MDS Census]]</f>
        <v>7.4161969741916384E-2</v>
      </c>
      <c r="P2" s="6">
        <v>4.8271739130434801</v>
      </c>
      <c r="Q2" s="6">
        <v>3.4293478260869579</v>
      </c>
      <c r="R2" s="6">
        <f>SUM(NonNurse[[#This Row],[Qualified Activities Professional Hours]],NonNurse[[#This Row],[Other Activities Professional Hours]])/NonNurse[[#This Row],[MDS Census]]</f>
        <v>0.11266686443191935</v>
      </c>
      <c r="S2" s="6">
        <v>4.0114130434782602</v>
      </c>
      <c r="T2" s="6">
        <v>3.64586956521739</v>
      </c>
      <c r="U2" s="6">
        <v>0.11956521739130435</v>
      </c>
      <c r="V2" s="6">
        <f>SUM(NonNurse[[#This Row],[Occupational Therapist Hours]],NonNurse[[#This Row],[OT Assistant Hours]],NonNurse[[#This Row],[OT Aide Hours]])/NonNurse[[#This Row],[MDS Census]]</f>
        <v>0.10612132898249776</v>
      </c>
      <c r="W2" s="6">
        <v>4.5930434782608698</v>
      </c>
      <c r="X2" s="6">
        <v>5.6398913043478247</v>
      </c>
      <c r="Y2" s="6">
        <v>0</v>
      </c>
      <c r="Z2" s="6">
        <f>SUM(NonNurse[[#This Row],[Physical Therapist (PT) Hours]],NonNurse[[#This Row],[PT Assistant Hours]],NonNurse[[#This Row],[PT Aide Hours]])/NonNurse[[#This Row],[MDS Census]]</f>
        <v>0.13963660634826461</v>
      </c>
      <c r="AA2" s="6">
        <v>0</v>
      </c>
      <c r="AB2" s="6">
        <v>0</v>
      </c>
      <c r="AC2" s="6">
        <v>0</v>
      </c>
      <c r="AD2" s="6">
        <v>0</v>
      </c>
      <c r="AE2" s="6">
        <v>0</v>
      </c>
      <c r="AF2" s="6">
        <v>0</v>
      </c>
      <c r="AG2" s="6">
        <v>0</v>
      </c>
      <c r="AH2" s="1">
        <v>505483</v>
      </c>
      <c r="AI2">
        <v>10</v>
      </c>
    </row>
    <row r="3" spans="1:35" x14ac:dyDescent="0.25">
      <c r="A3" t="s">
        <v>239</v>
      </c>
      <c r="B3" t="s">
        <v>49</v>
      </c>
      <c r="C3" t="s">
        <v>319</v>
      </c>
      <c r="D3" t="s">
        <v>266</v>
      </c>
      <c r="E3" s="6">
        <v>81.804347826086953</v>
      </c>
      <c r="F3" s="6">
        <v>5.7391304347826084</v>
      </c>
      <c r="G3" s="6">
        <v>0.52173913043478259</v>
      </c>
      <c r="H3" s="6">
        <v>0.388695652173913</v>
      </c>
      <c r="I3" s="6">
        <v>0.52173913043478259</v>
      </c>
      <c r="J3" s="6">
        <v>0</v>
      </c>
      <c r="K3" s="6">
        <v>0</v>
      </c>
      <c r="L3" s="6">
        <v>4.9565217391304346</v>
      </c>
      <c r="M3" s="6">
        <v>5.6141304347826084</v>
      </c>
      <c r="N3" s="6">
        <v>5.8310869565217391</v>
      </c>
      <c r="O3" s="6">
        <f>SUM(NonNurse[[#This Row],[Qualified Social Work Staff Hours]],NonNurse[[#This Row],[Other Social Work Staff Hours]])/NonNurse[[#This Row],[MDS Census]]</f>
        <v>0.13990964655859686</v>
      </c>
      <c r="P3" s="6">
        <v>5.3123913043478277</v>
      </c>
      <c r="Q3" s="6">
        <v>0.34782608695652173</v>
      </c>
      <c r="R3" s="6">
        <f>SUM(NonNurse[[#This Row],[Qualified Activities Professional Hours]],NonNurse[[#This Row],[Other Activities Professional Hours]])/NonNurse[[#This Row],[MDS Census]]</f>
        <v>6.9192133935689626E-2</v>
      </c>
      <c r="S3" s="6">
        <v>4.9765217391304342</v>
      </c>
      <c r="T3" s="6">
        <v>4.5744565217391315</v>
      </c>
      <c r="U3" s="6">
        <v>0</v>
      </c>
      <c r="V3" s="6">
        <f>SUM(NonNurse[[#This Row],[Occupational Therapist Hours]],NonNurse[[#This Row],[OT Assistant Hours]],NonNurse[[#This Row],[OT Aide Hours]])/NonNurse[[#This Row],[MDS Census]]</f>
        <v>0.11675391974488442</v>
      </c>
      <c r="W3" s="6">
        <v>5.174130434782608</v>
      </c>
      <c r="X3" s="6">
        <v>6.9564130434782614</v>
      </c>
      <c r="Y3" s="6">
        <v>0</v>
      </c>
      <c r="Z3" s="6">
        <f>SUM(NonNurse[[#This Row],[Physical Therapist (PT) Hours]],NonNurse[[#This Row],[PT Assistant Hours]],NonNurse[[#This Row],[PT Aide Hours]])/NonNurse[[#This Row],[MDS Census]]</f>
        <v>0.14828727079457879</v>
      </c>
      <c r="AA3" s="6">
        <v>0</v>
      </c>
      <c r="AB3" s="6">
        <v>0</v>
      </c>
      <c r="AC3" s="6">
        <v>0</v>
      </c>
      <c r="AD3" s="6">
        <v>0</v>
      </c>
      <c r="AE3" s="6">
        <v>0</v>
      </c>
      <c r="AF3" s="6">
        <v>0</v>
      </c>
      <c r="AG3" s="6">
        <v>0</v>
      </c>
      <c r="AH3" s="1">
        <v>505236</v>
      </c>
      <c r="AI3">
        <v>10</v>
      </c>
    </row>
    <row r="4" spans="1:35" x14ac:dyDescent="0.25">
      <c r="A4" t="s">
        <v>239</v>
      </c>
      <c r="B4" t="s">
        <v>58</v>
      </c>
      <c r="C4" t="s">
        <v>297</v>
      </c>
      <c r="D4" t="s">
        <v>257</v>
      </c>
      <c r="E4" s="6">
        <v>50.032608695652172</v>
      </c>
      <c r="F4" s="6">
        <v>41.504673913043483</v>
      </c>
      <c r="G4" s="6">
        <v>0.61956521739130432</v>
      </c>
      <c r="H4" s="6">
        <v>0.20380434782608695</v>
      </c>
      <c r="I4" s="6">
        <v>0.44565217391304346</v>
      </c>
      <c r="J4" s="6">
        <v>0</v>
      </c>
      <c r="K4" s="6">
        <v>0</v>
      </c>
      <c r="L4" s="6">
        <v>3.2928260869565222</v>
      </c>
      <c r="M4" s="6">
        <v>4.7583695652173921</v>
      </c>
      <c r="N4" s="6">
        <v>2.7772826086956521</v>
      </c>
      <c r="O4" s="6">
        <f>SUM(NonNurse[[#This Row],[Qualified Social Work Staff Hours]],NonNurse[[#This Row],[Other Social Work Staff Hours]])/NonNurse[[#This Row],[MDS Census]]</f>
        <v>0.15061481642407129</v>
      </c>
      <c r="P4" s="6">
        <v>4.6904347826086958</v>
      </c>
      <c r="Q4" s="6">
        <v>5.2821739130434766</v>
      </c>
      <c r="R4" s="6">
        <f>SUM(NonNurse[[#This Row],[Qualified Activities Professional Hours]],NonNurse[[#This Row],[Other Activities Professional Hours]])/NonNurse[[#This Row],[MDS Census]]</f>
        <v>0.19932218118618292</v>
      </c>
      <c r="S4" s="6">
        <v>4.8471739130434788</v>
      </c>
      <c r="T4" s="6">
        <v>0.89206521739130462</v>
      </c>
      <c r="U4" s="6">
        <v>0</v>
      </c>
      <c r="V4" s="6">
        <f>SUM(NonNurse[[#This Row],[Occupational Therapist Hours]],NonNurse[[#This Row],[OT Assistant Hours]],NonNurse[[#This Row],[OT Aide Hours]])/NonNurse[[#This Row],[MDS Census]]</f>
        <v>0.11470997175754945</v>
      </c>
      <c r="W4" s="6">
        <v>8.5357608695652161</v>
      </c>
      <c r="X4" s="6">
        <v>4.1742391304347839</v>
      </c>
      <c r="Y4" s="6">
        <v>0</v>
      </c>
      <c r="Z4" s="6">
        <f>SUM(NonNurse[[#This Row],[Physical Therapist (PT) Hours]],NonNurse[[#This Row],[PT Assistant Hours]],NonNurse[[#This Row],[PT Aide Hours]])/NonNurse[[#This Row],[MDS Census]]</f>
        <v>0.25403432543993049</v>
      </c>
      <c r="AA4" s="6">
        <v>0</v>
      </c>
      <c r="AB4" s="6">
        <v>0</v>
      </c>
      <c r="AC4" s="6">
        <v>0</v>
      </c>
      <c r="AD4" s="6">
        <v>0</v>
      </c>
      <c r="AE4" s="6">
        <v>0</v>
      </c>
      <c r="AF4" s="6">
        <v>0</v>
      </c>
      <c r="AG4" s="6">
        <v>0</v>
      </c>
      <c r="AH4" s="1">
        <v>505257</v>
      </c>
      <c r="AI4">
        <v>10</v>
      </c>
    </row>
    <row r="5" spans="1:35" x14ac:dyDescent="0.25">
      <c r="A5" t="s">
        <v>239</v>
      </c>
      <c r="B5" t="s">
        <v>20</v>
      </c>
      <c r="C5" t="s">
        <v>303</v>
      </c>
      <c r="D5" t="s">
        <v>260</v>
      </c>
      <c r="E5" s="6">
        <v>51.576086956521742</v>
      </c>
      <c r="F5" s="6">
        <v>5.0108695652173916</v>
      </c>
      <c r="G5" s="6">
        <v>0</v>
      </c>
      <c r="H5" s="6">
        <v>0</v>
      </c>
      <c r="I5" s="6">
        <v>0</v>
      </c>
      <c r="J5" s="6">
        <v>0</v>
      </c>
      <c r="K5" s="6">
        <v>0</v>
      </c>
      <c r="L5" s="6">
        <v>4.411956521739131</v>
      </c>
      <c r="M5" s="6">
        <v>4.8586956521739131</v>
      </c>
      <c r="N5" s="6">
        <v>0</v>
      </c>
      <c r="O5" s="6">
        <f>SUM(NonNurse[[#This Row],[Qualified Social Work Staff Hours]],NonNurse[[#This Row],[Other Social Work Staff Hours]])/NonNurse[[#This Row],[MDS Census]]</f>
        <v>9.4204425711275019E-2</v>
      </c>
      <c r="P5" s="6">
        <v>4.4048913043478262</v>
      </c>
      <c r="Q5" s="6">
        <v>5.3913043478260869</v>
      </c>
      <c r="R5" s="6">
        <f>SUM(NonNurse[[#This Row],[Qualified Activities Professional Hours]],NonNurse[[#This Row],[Other Activities Professional Hours]])/NonNurse[[#This Row],[MDS Census]]</f>
        <v>0.18993677555321392</v>
      </c>
      <c r="S5" s="6">
        <v>2.9872826086956521</v>
      </c>
      <c r="T5" s="6">
        <v>0.97521739130434781</v>
      </c>
      <c r="U5" s="6">
        <v>0</v>
      </c>
      <c r="V5" s="6">
        <f>SUM(NonNurse[[#This Row],[Occupational Therapist Hours]],NonNurse[[#This Row],[OT Assistant Hours]],NonNurse[[#This Row],[OT Aide Hours]])/NonNurse[[#This Row],[MDS Census]]</f>
        <v>7.6828240252897778E-2</v>
      </c>
      <c r="W5" s="6">
        <v>3.6141304347826093</v>
      </c>
      <c r="X5" s="6">
        <v>3.0478260869565208</v>
      </c>
      <c r="Y5" s="6">
        <v>0</v>
      </c>
      <c r="Z5" s="6">
        <f>SUM(NonNurse[[#This Row],[Physical Therapist (PT) Hours]],NonNurse[[#This Row],[PT Assistant Hours]],NonNurse[[#This Row],[PT Aide Hours]])/NonNurse[[#This Row],[MDS Census]]</f>
        <v>0.12916754478398312</v>
      </c>
      <c r="AA5" s="6">
        <v>0</v>
      </c>
      <c r="AB5" s="6">
        <v>0</v>
      </c>
      <c r="AC5" s="6">
        <v>0</v>
      </c>
      <c r="AD5" s="6">
        <v>0</v>
      </c>
      <c r="AE5" s="6">
        <v>0</v>
      </c>
      <c r="AF5" s="6">
        <v>0</v>
      </c>
      <c r="AG5" s="6">
        <v>0</v>
      </c>
      <c r="AH5" s="1">
        <v>505092</v>
      </c>
      <c r="AI5">
        <v>10</v>
      </c>
    </row>
    <row r="6" spans="1:35" x14ac:dyDescent="0.25">
      <c r="A6" t="s">
        <v>239</v>
      </c>
      <c r="B6" t="s">
        <v>108</v>
      </c>
      <c r="C6" t="s">
        <v>293</v>
      </c>
      <c r="D6" t="s">
        <v>265</v>
      </c>
      <c r="E6" s="6">
        <v>42.076086956521742</v>
      </c>
      <c r="F6" s="6">
        <v>5.1304347826086953</v>
      </c>
      <c r="G6" s="6">
        <v>0</v>
      </c>
      <c r="H6" s="6">
        <v>0</v>
      </c>
      <c r="I6" s="6">
        <v>0</v>
      </c>
      <c r="J6" s="6">
        <v>0</v>
      </c>
      <c r="K6" s="6">
        <v>0</v>
      </c>
      <c r="L6" s="6">
        <v>0.65826086956521745</v>
      </c>
      <c r="M6" s="6">
        <v>5.5951086956521738</v>
      </c>
      <c r="N6" s="6">
        <v>0</v>
      </c>
      <c r="O6" s="6">
        <f>SUM(NonNurse[[#This Row],[Qualified Social Work Staff Hours]],NonNurse[[#This Row],[Other Social Work Staff Hours]])/NonNurse[[#This Row],[MDS Census]]</f>
        <v>0.13297597520020665</v>
      </c>
      <c r="P6" s="6">
        <v>5.5978260869565215</v>
      </c>
      <c r="Q6" s="6">
        <v>5.7744565217391308</v>
      </c>
      <c r="R6" s="6">
        <f>SUM(NonNurse[[#This Row],[Qualified Activities Professional Hours]],NonNurse[[#This Row],[Other Activities Professional Hours]])/NonNurse[[#This Row],[MDS Census]]</f>
        <v>0.27027899767501934</v>
      </c>
      <c r="S6" s="6">
        <v>4.2216304347826075</v>
      </c>
      <c r="T6" s="6">
        <v>3.1572826086956529</v>
      </c>
      <c r="U6" s="6">
        <v>0</v>
      </c>
      <c r="V6" s="6">
        <f>SUM(NonNurse[[#This Row],[Occupational Therapist Hours]],NonNurse[[#This Row],[OT Assistant Hours]],NonNurse[[#This Row],[OT Aide Hours]])/NonNurse[[#This Row],[MDS Census]]</f>
        <v>0.17537070524412293</v>
      </c>
      <c r="W6" s="6">
        <v>1.2471739130434785</v>
      </c>
      <c r="X6" s="6">
        <v>3.0266304347826085</v>
      </c>
      <c r="Y6" s="6">
        <v>0</v>
      </c>
      <c r="Z6" s="6">
        <f>SUM(NonNurse[[#This Row],[Physical Therapist (PT) Hours]],NonNurse[[#This Row],[PT Assistant Hours]],NonNurse[[#This Row],[PT Aide Hours]])/NonNurse[[#This Row],[MDS Census]]</f>
        <v>0.10157323688969258</v>
      </c>
      <c r="AA6" s="6">
        <v>0</v>
      </c>
      <c r="AB6" s="6">
        <v>0</v>
      </c>
      <c r="AC6" s="6">
        <v>0</v>
      </c>
      <c r="AD6" s="6">
        <v>0</v>
      </c>
      <c r="AE6" s="6">
        <v>0</v>
      </c>
      <c r="AF6" s="6">
        <v>0</v>
      </c>
      <c r="AG6" s="6">
        <v>0</v>
      </c>
      <c r="AH6" s="1">
        <v>505361</v>
      </c>
      <c r="AI6">
        <v>10</v>
      </c>
    </row>
    <row r="7" spans="1:35" x14ac:dyDescent="0.25">
      <c r="A7" t="s">
        <v>239</v>
      </c>
      <c r="B7" t="s">
        <v>126</v>
      </c>
      <c r="C7" t="s">
        <v>344</v>
      </c>
      <c r="D7" t="s">
        <v>255</v>
      </c>
      <c r="E7" s="6">
        <v>38.021739130434781</v>
      </c>
      <c r="F7" s="6">
        <v>5.4402173913043477</v>
      </c>
      <c r="G7" s="6">
        <v>0.85869565217391308</v>
      </c>
      <c r="H7" s="6">
        <v>7.6086956521739135E-2</v>
      </c>
      <c r="I7" s="6">
        <v>0.33695652173913043</v>
      </c>
      <c r="J7" s="6">
        <v>0</v>
      </c>
      <c r="K7" s="6">
        <v>0.57065217391304346</v>
      </c>
      <c r="L7" s="6">
        <v>1.9177173913043475</v>
      </c>
      <c r="M7" s="6">
        <v>5.2861956521739133</v>
      </c>
      <c r="N7" s="6">
        <v>0</v>
      </c>
      <c r="O7" s="6">
        <f>SUM(NonNurse[[#This Row],[Qualified Social Work Staff Hours]],NonNurse[[#This Row],[Other Social Work Staff Hours]])/NonNurse[[#This Row],[MDS Census]]</f>
        <v>0.13903087478559178</v>
      </c>
      <c r="P7" s="6">
        <v>5.1386956521739124</v>
      </c>
      <c r="Q7" s="6">
        <v>4.0791304347826092</v>
      </c>
      <c r="R7" s="6">
        <f>SUM(NonNurse[[#This Row],[Qualified Activities Professional Hours]],NonNurse[[#This Row],[Other Activities Professional Hours]])/NonNurse[[#This Row],[MDS Census]]</f>
        <v>0.24243567753001713</v>
      </c>
      <c r="S7" s="6">
        <v>1.0988043478260872</v>
      </c>
      <c r="T7" s="6">
        <v>4.2355434782608699</v>
      </c>
      <c r="U7" s="6">
        <v>0.31521739130434784</v>
      </c>
      <c r="V7" s="6">
        <f>SUM(NonNurse[[#This Row],[Occupational Therapist Hours]],NonNurse[[#This Row],[OT Assistant Hours]],NonNurse[[#This Row],[OT Aide Hours]])/NonNurse[[#This Row],[MDS Census]]</f>
        <v>0.14858776443682106</v>
      </c>
      <c r="W7" s="6">
        <v>5.5530434782608689</v>
      </c>
      <c r="X7" s="6">
        <v>1.171413043478261</v>
      </c>
      <c r="Y7" s="6">
        <v>0</v>
      </c>
      <c r="Z7" s="6">
        <f>SUM(NonNurse[[#This Row],[Physical Therapist (PT) Hours]],NonNurse[[#This Row],[PT Assistant Hours]],NonNurse[[#This Row],[PT Aide Hours]])/NonNurse[[#This Row],[MDS Census]]</f>
        <v>0.17685820468839336</v>
      </c>
      <c r="AA7" s="6">
        <v>0</v>
      </c>
      <c r="AB7" s="6">
        <v>0</v>
      </c>
      <c r="AC7" s="6">
        <v>0</v>
      </c>
      <c r="AD7" s="6">
        <v>0</v>
      </c>
      <c r="AE7" s="6">
        <v>0</v>
      </c>
      <c r="AF7" s="6">
        <v>0</v>
      </c>
      <c r="AG7" s="6">
        <v>0</v>
      </c>
      <c r="AH7" s="1">
        <v>505401</v>
      </c>
      <c r="AI7">
        <v>10</v>
      </c>
    </row>
    <row r="8" spans="1:35" x14ac:dyDescent="0.25">
      <c r="A8" t="s">
        <v>239</v>
      </c>
      <c r="B8" t="s">
        <v>71</v>
      </c>
      <c r="C8" t="s">
        <v>313</v>
      </c>
      <c r="D8" t="s">
        <v>254</v>
      </c>
      <c r="E8" s="6">
        <v>75.076086956521735</v>
      </c>
      <c r="F8" s="6">
        <v>7.8526086956521741</v>
      </c>
      <c r="G8" s="6">
        <v>0.21739130434782608</v>
      </c>
      <c r="H8" s="6">
        <v>0.38043478260869568</v>
      </c>
      <c r="I8" s="6">
        <v>1.8478260869565217</v>
      </c>
      <c r="J8" s="6">
        <v>0.69565217391304346</v>
      </c>
      <c r="K8" s="6">
        <v>0</v>
      </c>
      <c r="L8" s="6">
        <v>4.2554347826086953</v>
      </c>
      <c r="M8" s="6">
        <v>0</v>
      </c>
      <c r="N8" s="6">
        <v>4.0782608695652183</v>
      </c>
      <c r="O8" s="6">
        <f>SUM(NonNurse[[#This Row],[Qualified Social Work Staff Hours]],NonNurse[[#This Row],[Other Social Work Staff Hours]])/NonNurse[[#This Row],[MDS Census]]</f>
        <v>5.4321702620529912E-2</v>
      </c>
      <c r="P8" s="6">
        <v>0</v>
      </c>
      <c r="Q8" s="6">
        <v>9.0119565217391298</v>
      </c>
      <c r="R8" s="6">
        <f>SUM(NonNurse[[#This Row],[Qualified Activities Professional Hours]],NonNurse[[#This Row],[Other Activities Professional Hours]])/NonNurse[[#This Row],[MDS Census]]</f>
        <v>0.12003764297089908</v>
      </c>
      <c r="S8" s="6">
        <v>5.5315217391304357</v>
      </c>
      <c r="T8" s="6">
        <v>2.7625000000000002</v>
      </c>
      <c r="U8" s="6">
        <v>2.0869565217391304</v>
      </c>
      <c r="V8" s="6">
        <f>SUM(NonNurse[[#This Row],[Occupational Therapist Hours]],NonNurse[[#This Row],[OT Assistant Hours]],NonNurse[[#This Row],[OT Aide Hours]])/NonNurse[[#This Row],[MDS Census]]</f>
        <v>0.13827276675836112</v>
      </c>
      <c r="W8" s="6">
        <v>2.3311956521739132</v>
      </c>
      <c r="X8" s="6">
        <v>2.3109782608695655</v>
      </c>
      <c r="Y8" s="6">
        <v>0</v>
      </c>
      <c r="Z8" s="6">
        <f>SUM(NonNurse[[#This Row],[Physical Therapist (PT) Hours]],NonNurse[[#This Row],[PT Assistant Hours]],NonNurse[[#This Row],[PT Aide Hours]])/NonNurse[[#This Row],[MDS Census]]</f>
        <v>6.1832923121470984E-2</v>
      </c>
      <c r="AA8" s="6">
        <v>0</v>
      </c>
      <c r="AB8" s="6">
        <v>0</v>
      </c>
      <c r="AC8" s="6">
        <v>0</v>
      </c>
      <c r="AD8" s="6">
        <v>0</v>
      </c>
      <c r="AE8" s="6">
        <v>0.16304347826086957</v>
      </c>
      <c r="AF8" s="6">
        <v>0</v>
      </c>
      <c r="AG8" s="6">
        <v>0</v>
      </c>
      <c r="AH8" s="1">
        <v>505280</v>
      </c>
      <c r="AI8">
        <v>10</v>
      </c>
    </row>
    <row r="9" spans="1:35" x14ac:dyDescent="0.25">
      <c r="A9" t="s">
        <v>239</v>
      </c>
      <c r="B9" t="s">
        <v>38</v>
      </c>
      <c r="C9" t="s">
        <v>313</v>
      </c>
      <c r="D9" t="s">
        <v>254</v>
      </c>
      <c r="E9" s="6">
        <v>88.184782608695656</v>
      </c>
      <c r="F9" s="6">
        <v>5.9130434782608692</v>
      </c>
      <c r="G9" s="6">
        <v>0</v>
      </c>
      <c r="H9" s="6">
        <v>0</v>
      </c>
      <c r="I9" s="6">
        <v>3.0869565217391304</v>
      </c>
      <c r="J9" s="6">
        <v>0</v>
      </c>
      <c r="K9" s="6">
        <v>0</v>
      </c>
      <c r="L9" s="6">
        <v>0.64739130434782621</v>
      </c>
      <c r="M9" s="6">
        <v>9.7033695652173897</v>
      </c>
      <c r="N9" s="6">
        <v>0.93097826086956526</v>
      </c>
      <c r="O9" s="6">
        <f>SUM(NonNurse[[#This Row],[Qualified Social Work Staff Hours]],NonNurse[[#This Row],[Other Social Work Staff Hours]])/NonNurse[[#This Row],[MDS Census]]</f>
        <v>0.12059164304203129</v>
      </c>
      <c r="P9" s="6">
        <v>0</v>
      </c>
      <c r="Q9" s="6">
        <v>4.1076086956521749</v>
      </c>
      <c r="R9" s="6">
        <f>SUM(NonNurse[[#This Row],[Qualified Activities Professional Hours]],NonNurse[[#This Row],[Other Activities Professional Hours]])/NonNurse[[#This Row],[MDS Census]]</f>
        <v>4.657956366325651E-2</v>
      </c>
      <c r="S9" s="6">
        <v>6.9620652173913058</v>
      </c>
      <c r="T9" s="6">
        <v>0</v>
      </c>
      <c r="U9" s="6">
        <v>4.4673913043478262</v>
      </c>
      <c r="V9" s="6">
        <f>SUM(NonNurse[[#This Row],[Occupational Therapist Hours]],NonNurse[[#This Row],[OT Assistant Hours]],NonNurse[[#This Row],[OT Aide Hours]])/NonNurse[[#This Row],[MDS Census]]</f>
        <v>0.12960803648465427</v>
      </c>
      <c r="W9" s="6">
        <v>2.7796739130434784</v>
      </c>
      <c r="X9" s="6">
        <v>0</v>
      </c>
      <c r="Y9" s="6">
        <v>6.1521739130434785</v>
      </c>
      <c r="Z9" s="6">
        <f>SUM(NonNurse[[#This Row],[Physical Therapist (PT) Hours]],NonNurse[[#This Row],[PT Assistant Hours]],NonNurse[[#This Row],[PT Aide Hours]])/NonNurse[[#This Row],[MDS Census]]</f>
        <v>0.1012855910267472</v>
      </c>
      <c r="AA9" s="6">
        <v>0</v>
      </c>
      <c r="AB9" s="6">
        <v>0</v>
      </c>
      <c r="AC9" s="6">
        <v>0</v>
      </c>
      <c r="AD9" s="6">
        <v>0</v>
      </c>
      <c r="AE9" s="6">
        <v>0</v>
      </c>
      <c r="AF9" s="6">
        <v>0</v>
      </c>
      <c r="AG9" s="6">
        <v>0</v>
      </c>
      <c r="AH9" s="1">
        <v>505202</v>
      </c>
      <c r="AI9">
        <v>10</v>
      </c>
    </row>
    <row r="10" spans="1:35" x14ac:dyDescent="0.25">
      <c r="A10" t="s">
        <v>239</v>
      </c>
      <c r="B10" t="s">
        <v>154</v>
      </c>
      <c r="C10" t="s">
        <v>350</v>
      </c>
      <c r="D10" t="s">
        <v>253</v>
      </c>
      <c r="E10" s="6">
        <v>56.282608695652172</v>
      </c>
      <c r="F10" s="6">
        <v>5.3804347826086953</v>
      </c>
      <c r="G10" s="6">
        <v>0.28260869565217389</v>
      </c>
      <c r="H10" s="6">
        <v>0</v>
      </c>
      <c r="I10" s="6">
        <v>1.3586956521739131</v>
      </c>
      <c r="J10" s="6">
        <v>0</v>
      </c>
      <c r="K10" s="6">
        <v>0</v>
      </c>
      <c r="L10" s="6">
        <v>0.2857608695652174</v>
      </c>
      <c r="M10" s="6">
        <v>1.8509782608695651</v>
      </c>
      <c r="N10" s="6">
        <v>0</v>
      </c>
      <c r="O10" s="6">
        <f>SUM(NonNurse[[#This Row],[Qualified Social Work Staff Hours]],NonNurse[[#This Row],[Other Social Work Staff Hours]])/NonNurse[[#This Row],[MDS Census]]</f>
        <v>3.2887215140981071E-2</v>
      </c>
      <c r="P10" s="6">
        <v>4.7542391304347831</v>
      </c>
      <c r="Q10" s="6">
        <v>4.9761956521739128</v>
      </c>
      <c r="R10" s="6">
        <f>SUM(NonNurse[[#This Row],[Qualified Activities Professional Hours]],NonNurse[[#This Row],[Other Activities Professional Hours]])/NonNurse[[#This Row],[MDS Census]]</f>
        <v>0.17288528389339516</v>
      </c>
      <c r="S10" s="6">
        <v>4.6823913043478278</v>
      </c>
      <c r="T10" s="6">
        <v>3.5808695652173919</v>
      </c>
      <c r="U10" s="6">
        <v>1.1630434782608696</v>
      </c>
      <c r="V10" s="6">
        <f>SUM(NonNurse[[#This Row],[Occupational Therapist Hours]],NonNurse[[#This Row],[OT Assistant Hours]],NonNurse[[#This Row],[OT Aide Hours]])/NonNurse[[#This Row],[MDS Census]]</f>
        <v>0.16748165314793359</v>
      </c>
      <c r="W10" s="6">
        <v>1.6229347826086964</v>
      </c>
      <c r="X10" s="6">
        <v>5.3435869565217402</v>
      </c>
      <c r="Y10" s="6">
        <v>0.79347826086956519</v>
      </c>
      <c r="Z10" s="6">
        <f>SUM(NonNurse[[#This Row],[Physical Therapist (PT) Hours]],NonNurse[[#This Row],[PT Assistant Hours]],NonNurse[[#This Row],[PT Aide Hours]])/NonNurse[[#This Row],[MDS Census]]</f>
        <v>0.13787562765546549</v>
      </c>
      <c r="AA10" s="6">
        <v>0</v>
      </c>
      <c r="AB10" s="6">
        <v>0</v>
      </c>
      <c r="AC10" s="6">
        <v>0</v>
      </c>
      <c r="AD10" s="6">
        <v>0</v>
      </c>
      <c r="AE10" s="6">
        <v>10.184782608695652</v>
      </c>
      <c r="AF10" s="6">
        <v>0</v>
      </c>
      <c r="AG10" s="6">
        <v>0</v>
      </c>
      <c r="AH10" s="1">
        <v>505473</v>
      </c>
      <c r="AI10">
        <v>10</v>
      </c>
    </row>
    <row r="11" spans="1:35" x14ac:dyDescent="0.25">
      <c r="A11" t="s">
        <v>239</v>
      </c>
      <c r="B11" t="s">
        <v>105</v>
      </c>
      <c r="C11" t="s">
        <v>287</v>
      </c>
      <c r="D11" t="s">
        <v>266</v>
      </c>
      <c r="E11" s="6">
        <v>48.75</v>
      </c>
      <c r="F11" s="6">
        <v>5.7391304347826084</v>
      </c>
      <c r="G11" s="6">
        <v>0.76086956521739135</v>
      </c>
      <c r="H11" s="6">
        <v>0</v>
      </c>
      <c r="I11" s="6">
        <v>0.91304347826086951</v>
      </c>
      <c r="J11" s="6">
        <v>0</v>
      </c>
      <c r="K11" s="6">
        <v>0</v>
      </c>
      <c r="L11" s="6">
        <v>4.1595652173913047</v>
      </c>
      <c r="M11" s="6">
        <v>5.0978260869565215</v>
      </c>
      <c r="N11" s="6">
        <v>0</v>
      </c>
      <c r="O11" s="6">
        <f>SUM(NonNurse[[#This Row],[Qualified Social Work Staff Hours]],NonNurse[[#This Row],[Other Social Work Staff Hours]])/NonNurse[[#This Row],[MDS Census]]</f>
        <v>0.10457079152731326</v>
      </c>
      <c r="P11" s="6">
        <v>4.0217391304347823</v>
      </c>
      <c r="Q11" s="6">
        <v>3.2717391304347827</v>
      </c>
      <c r="R11" s="6">
        <f>SUM(NonNurse[[#This Row],[Qualified Activities Professional Hours]],NonNurse[[#This Row],[Other Activities Professional Hours]])/NonNurse[[#This Row],[MDS Census]]</f>
        <v>0.14960981047937569</v>
      </c>
      <c r="S11" s="6">
        <v>5.2723913043478259</v>
      </c>
      <c r="T11" s="6">
        <v>3.439130434782609</v>
      </c>
      <c r="U11" s="6">
        <v>0</v>
      </c>
      <c r="V11" s="6">
        <f>SUM(NonNurse[[#This Row],[Occupational Therapist Hours]],NonNurse[[#This Row],[OT Assistant Hours]],NonNurse[[#This Row],[OT Aide Hours]])/NonNurse[[#This Row],[MDS Census]]</f>
        <v>0.17869788182831661</v>
      </c>
      <c r="W11" s="6">
        <v>4.8995652173913049</v>
      </c>
      <c r="X11" s="6">
        <v>1.6622826086956521</v>
      </c>
      <c r="Y11" s="6">
        <v>0</v>
      </c>
      <c r="Z11" s="6">
        <f>SUM(NonNurse[[#This Row],[Physical Therapist (PT) Hours]],NonNurse[[#This Row],[PT Assistant Hours]],NonNurse[[#This Row],[PT Aide Hours]])/NonNurse[[#This Row],[MDS Census]]</f>
        <v>0.13460200668896322</v>
      </c>
      <c r="AA11" s="6">
        <v>0</v>
      </c>
      <c r="AB11" s="6">
        <v>0</v>
      </c>
      <c r="AC11" s="6">
        <v>0</v>
      </c>
      <c r="AD11" s="6">
        <v>0</v>
      </c>
      <c r="AE11" s="6">
        <v>0</v>
      </c>
      <c r="AF11" s="6">
        <v>0</v>
      </c>
      <c r="AG11" s="6">
        <v>0</v>
      </c>
      <c r="AH11" s="1">
        <v>505351</v>
      </c>
      <c r="AI11">
        <v>10</v>
      </c>
    </row>
    <row r="12" spans="1:35" x14ac:dyDescent="0.25">
      <c r="A12" t="s">
        <v>239</v>
      </c>
      <c r="B12" t="s">
        <v>106</v>
      </c>
      <c r="C12" t="s">
        <v>273</v>
      </c>
      <c r="D12" t="s">
        <v>254</v>
      </c>
      <c r="E12" s="6">
        <v>67.217391304347828</v>
      </c>
      <c r="F12" s="6">
        <v>5.4782608695652177</v>
      </c>
      <c r="G12" s="6">
        <v>0</v>
      </c>
      <c r="H12" s="6">
        <v>0</v>
      </c>
      <c r="I12" s="6">
        <v>0</v>
      </c>
      <c r="J12" s="6">
        <v>0</v>
      </c>
      <c r="K12" s="6">
        <v>0</v>
      </c>
      <c r="L12" s="6">
        <v>0</v>
      </c>
      <c r="M12" s="6">
        <v>5.58586956521739</v>
      </c>
      <c r="N12" s="6">
        <v>0</v>
      </c>
      <c r="O12" s="6">
        <f>SUM(NonNurse[[#This Row],[Qualified Social Work Staff Hours]],NonNurse[[#This Row],[Other Social Work Staff Hours]])/NonNurse[[#This Row],[MDS Census]]</f>
        <v>8.3101552393272937E-2</v>
      </c>
      <c r="P12" s="6">
        <v>8.0392391304347832</v>
      </c>
      <c r="Q12" s="6">
        <v>4.973260869565217</v>
      </c>
      <c r="R12" s="6">
        <f>SUM(NonNurse[[#This Row],[Qualified Activities Professional Hours]],NonNurse[[#This Row],[Other Activities Professional Hours]])/NonNurse[[#This Row],[MDS Census]]</f>
        <v>0.19358829236739972</v>
      </c>
      <c r="S12" s="6">
        <v>0</v>
      </c>
      <c r="T12" s="6">
        <v>0</v>
      </c>
      <c r="U12" s="6">
        <v>0</v>
      </c>
      <c r="V12" s="6">
        <f>SUM(NonNurse[[#This Row],[Occupational Therapist Hours]],NonNurse[[#This Row],[OT Assistant Hours]],NonNurse[[#This Row],[OT Aide Hours]])/NonNurse[[#This Row],[MDS Census]]</f>
        <v>0</v>
      </c>
      <c r="W12" s="6">
        <v>0</v>
      </c>
      <c r="X12" s="6">
        <v>0</v>
      </c>
      <c r="Y12" s="6">
        <v>0</v>
      </c>
      <c r="Z12" s="6">
        <f>SUM(NonNurse[[#This Row],[Physical Therapist (PT) Hours]],NonNurse[[#This Row],[PT Assistant Hours]],NonNurse[[#This Row],[PT Aide Hours]])/NonNurse[[#This Row],[MDS Census]]</f>
        <v>0</v>
      </c>
      <c r="AA12" s="6">
        <v>0</v>
      </c>
      <c r="AB12" s="6">
        <v>0</v>
      </c>
      <c r="AC12" s="6">
        <v>0</v>
      </c>
      <c r="AD12" s="6">
        <v>0</v>
      </c>
      <c r="AE12" s="6">
        <v>0</v>
      </c>
      <c r="AF12" s="6">
        <v>0</v>
      </c>
      <c r="AG12" s="6">
        <v>0</v>
      </c>
      <c r="AH12" s="1">
        <v>505355</v>
      </c>
      <c r="AI12">
        <v>10</v>
      </c>
    </row>
    <row r="13" spans="1:35" x14ac:dyDescent="0.25">
      <c r="A13" t="s">
        <v>239</v>
      </c>
      <c r="B13" t="s">
        <v>172</v>
      </c>
      <c r="C13" t="s">
        <v>312</v>
      </c>
      <c r="D13" t="s">
        <v>254</v>
      </c>
      <c r="E13" s="6">
        <v>88.586956521739125</v>
      </c>
      <c r="F13" s="6">
        <v>41.317499999999995</v>
      </c>
      <c r="G13" s="6">
        <v>0</v>
      </c>
      <c r="H13" s="6">
        <v>0.50141304347826088</v>
      </c>
      <c r="I13" s="6">
        <v>3.0760869565217392</v>
      </c>
      <c r="J13" s="6">
        <v>0</v>
      </c>
      <c r="K13" s="6">
        <v>0</v>
      </c>
      <c r="L13" s="6">
        <v>3.4042391304347825</v>
      </c>
      <c r="M13" s="6">
        <v>4.4622826086956531</v>
      </c>
      <c r="N13" s="6">
        <v>5.1764130434782611</v>
      </c>
      <c r="O13" s="6">
        <f>SUM(NonNurse[[#This Row],[Qualified Social Work Staff Hours]],NonNurse[[#This Row],[Other Social Work Staff Hours]])/NonNurse[[#This Row],[MDS Census]]</f>
        <v>0.10880490797546015</v>
      </c>
      <c r="P13" s="6">
        <v>0</v>
      </c>
      <c r="Q13" s="6">
        <v>6.3243478260869566</v>
      </c>
      <c r="R13" s="6">
        <f>SUM(NonNurse[[#This Row],[Qualified Activities Professional Hours]],NonNurse[[#This Row],[Other Activities Professional Hours]])/NonNurse[[#This Row],[MDS Census]]</f>
        <v>7.1391411042944788E-2</v>
      </c>
      <c r="S13" s="6">
        <v>2.0836956521739127</v>
      </c>
      <c r="T13" s="6">
        <v>13.155326086956519</v>
      </c>
      <c r="U13" s="6">
        <v>0</v>
      </c>
      <c r="V13" s="6">
        <f>SUM(NonNurse[[#This Row],[Occupational Therapist Hours]],NonNurse[[#This Row],[OT Assistant Hours]],NonNurse[[#This Row],[OT Aide Hours]])/NonNurse[[#This Row],[MDS Census]]</f>
        <v>0.17202331288343556</v>
      </c>
      <c r="W13" s="6">
        <v>7.9920652173913069</v>
      </c>
      <c r="X13" s="6">
        <v>10.631195652173913</v>
      </c>
      <c r="Y13" s="6">
        <v>0</v>
      </c>
      <c r="Z13" s="6">
        <f>SUM(NonNurse[[#This Row],[Physical Therapist (PT) Hours]],NonNurse[[#This Row],[PT Assistant Hours]],NonNurse[[#This Row],[PT Aide Hours]])/NonNurse[[#This Row],[MDS Census]]</f>
        <v>0.2102257668711657</v>
      </c>
      <c r="AA13" s="6">
        <v>0</v>
      </c>
      <c r="AB13" s="6">
        <v>0</v>
      </c>
      <c r="AC13" s="6">
        <v>0</v>
      </c>
      <c r="AD13" s="6">
        <v>0</v>
      </c>
      <c r="AE13" s="6">
        <v>0</v>
      </c>
      <c r="AF13" s="6">
        <v>0</v>
      </c>
      <c r="AG13" s="6">
        <v>0</v>
      </c>
      <c r="AH13" s="1">
        <v>505510</v>
      </c>
      <c r="AI13">
        <v>10</v>
      </c>
    </row>
    <row r="14" spans="1:35" x14ac:dyDescent="0.25">
      <c r="A14" t="s">
        <v>239</v>
      </c>
      <c r="B14" t="s">
        <v>57</v>
      </c>
      <c r="C14" t="s">
        <v>323</v>
      </c>
      <c r="D14" t="s">
        <v>249</v>
      </c>
      <c r="E14" s="6">
        <v>22.619565217391305</v>
      </c>
      <c r="F14" s="6">
        <v>8.4963043478260882</v>
      </c>
      <c r="G14" s="6">
        <v>0</v>
      </c>
      <c r="H14" s="6">
        <v>0.13423913043478261</v>
      </c>
      <c r="I14" s="6">
        <v>0.65217391304347827</v>
      </c>
      <c r="J14" s="6">
        <v>0</v>
      </c>
      <c r="K14" s="6">
        <v>0</v>
      </c>
      <c r="L14" s="6">
        <v>0.34445652173913049</v>
      </c>
      <c r="M14" s="6">
        <v>0</v>
      </c>
      <c r="N14" s="6">
        <v>5.3927173913043474</v>
      </c>
      <c r="O14" s="6">
        <f>SUM(NonNurse[[#This Row],[Qualified Social Work Staff Hours]],NonNurse[[#This Row],[Other Social Work Staff Hours]])/NonNurse[[#This Row],[MDS Census]]</f>
        <v>0.23840941854877459</v>
      </c>
      <c r="P14" s="6">
        <v>0</v>
      </c>
      <c r="Q14" s="6">
        <v>4.6086956521739131</v>
      </c>
      <c r="R14" s="6">
        <f>SUM(NonNurse[[#This Row],[Qualified Activities Professional Hours]],NonNurse[[#This Row],[Other Activities Professional Hours]])/NonNurse[[#This Row],[MDS Census]]</f>
        <v>0.20374819798173954</v>
      </c>
      <c r="S14" s="6">
        <v>0.35793478260869566</v>
      </c>
      <c r="T14" s="6">
        <v>0.72326086956521751</v>
      </c>
      <c r="U14" s="6">
        <v>0</v>
      </c>
      <c r="V14" s="6">
        <f>SUM(NonNurse[[#This Row],[Occupational Therapist Hours]],NonNurse[[#This Row],[OT Assistant Hours]],NonNurse[[#This Row],[OT Aide Hours]])/NonNurse[[#This Row],[MDS Census]]</f>
        <v>4.7799135031234993E-2</v>
      </c>
      <c r="W14" s="6">
        <v>0.42206521739130431</v>
      </c>
      <c r="X14" s="6">
        <v>4.7607608695652166</v>
      </c>
      <c r="Y14" s="6">
        <v>0</v>
      </c>
      <c r="Z14" s="6">
        <f>SUM(NonNurse[[#This Row],[Physical Therapist (PT) Hours]],NonNurse[[#This Row],[PT Assistant Hours]],NonNurse[[#This Row],[PT Aide Hours]])/NonNurse[[#This Row],[MDS Census]]</f>
        <v>0.22913022585295525</v>
      </c>
      <c r="AA14" s="6">
        <v>0</v>
      </c>
      <c r="AB14" s="6">
        <v>0</v>
      </c>
      <c r="AC14" s="6">
        <v>0</v>
      </c>
      <c r="AD14" s="6">
        <v>0</v>
      </c>
      <c r="AE14" s="6">
        <v>0</v>
      </c>
      <c r="AF14" s="6">
        <v>0</v>
      </c>
      <c r="AG14" s="6">
        <v>0</v>
      </c>
      <c r="AH14" s="1">
        <v>505255</v>
      </c>
      <c r="AI14">
        <v>10</v>
      </c>
    </row>
    <row r="15" spans="1:35" x14ac:dyDescent="0.25">
      <c r="A15" t="s">
        <v>239</v>
      </c>
      <c r="B15" t="s">
        <v>53</v>
      </c>
      <c r="C15" t="s">
        <v>321</v>
      </c>
      <c r="D15" t="s">
        <v>267</v>
      </c>
      <c r="E15" s="6">
        <v>13.543478260869565</v>
      </c>
      <c r="F15" s="6">
        <v>8.3631521739130434</v>
      </c>
      <c r="G15" s="6">
        <v>0</v>
      </c>
      <c r="H15" s="6">
        <v>0.12456521739130434</v>
      </c>
      <c r="I15" s="6">
        <v>0.61956521739130432</v>
      </c>
      <c r="J15" s="6">
        <v>0</v>
      </c>
      <c r="K15" s="6">
        <v>0</v>
      </c>
      <c r="L15" s="6">
        <v>0.55130434782608695</v>
      </c>
      <c r="M15" s="6">
        <v>4.7608695652173916</v>
      </c>
      <c r="N15" s="6">
        <v>0</v>
      </c>
      <c r="O15" s="6">
        <f>SUM(NonNurse[[#This Row],[Qualified Social Work Staff Hours]],NonNurse[[#This Row],[Other Social Work Staff Hours]])/NonNurse[[#This Row],[MDS Census]]</f>
        <v>0.3515248796147673</v>
      </c>
      <c r="P15" s="6">
        <v>0</v>
      </c>
      <c r="Q15" s="6">
        <v>0</v>
      </c>
      <c r="R15" s="6">
        <f>SUM(NonNurse[[#This Row],[Qualified Activities Professional Hours]],NonNurse[[#This Row],[Other Activities Professional Hours]])/NonNurse[[#This Row],[MDS Census]]</f>
        <v>0</v>
      </c>
      <c r="S15" s="6">
        <v>0.33163043478260873</v>
      </c>
      <c r="T15" s="6">
        <v>0.74086956521739122</v>
      </c>
      <c r="U15" s="6">
        <v>0</v>
      </c>
      <c r="V15" s="6">
        <f>SUM(NonNurse[[#This Row],[Occupational Therapist Hours]],NonNurse[[#This Row],[OT Assistant Hours]],NonNurse[[#This Row],[OT Aide Hours]])/NonNurse[[#This Row],[MDS Census]]</f>
        <v>7.9189406099518467E-2</v>
      </c>
      <c r="W15" s="6">
        <v>0.70010869565217404</v>
      </c>
      <c r="X15" s="6">
        <v>5.2586956521739125</v>
      </c>
      <c r="Y15" s="6">
        <v>0</v>
      </c>
      <c r="Z15" s="6">
        <f>SUM(NonNurse[[#This Row],[Physical Therapist (PT) Hours]],NonNurse[[#This Row],[PT Assistant Hours]],NonNurse[[#This Row],[PT Aide Hours]])/NonNurse[[#This Row],[MDS Census]]</f>
        <v>0.43997592295345106</v>
      </c>
      <c r="AA15" s="6">
        <v>0</v>
      </c>
      <c r="AB15" s="6">
        <v>0</v>
      </c>
      <c r="AC15" s="6">
        <v>0</v>
      </c>
      <c r="AD15" s="6">
        <v>0</v>
      </c>
      <c r="AE15" s="6">
        <v>0</v>
      </c>
      <c r="AF15" s="6">
        <v>0</v>
      </c>
      <c r="AG15" s="6">
        <v>0</v>
      </c>
      <c r="AH15" s="1">
        <v>505246</v>
      </c>
      <c r="AI15">
        <v>10</v>
      </c>
    </row>
    <row r="16" spans="1:35" x14ac:dyDescent="0.25">
      <c r="A16" t="s">
        <v>239</v>
      </c>
      <c r="B16" t="s">
        <v>164</v>
      </c>
      <c r="C16" t="s">
        <v>297</v>
      </c>
      <c r="D16" t="s">
        <v>257</v>
      </c>
      <c r="E16" s="6">
        <v>83.369565217391298</v>
      </c>
      <c r="F16" s="6">
        <v>27.544673913043475</v>
      </c>
      <c r="G16" s="6">
        <v>0</v>
      </c>
      <c r="H16" s="6">
        <v>0.54315217391304349</v>
      </c>
      <c r="I16" s="6">
        <v>2.3586956521739131</v>
      </c>
      <c r="J16" s="6">
        <v>0</v>
      </c>
      <c r="K16" s="6">
        <v>0</v>
      </c>
      <c r="L16" s="6">
        <v>3.7879347826086951</v>
      </c>
      <c r="M16" s="6">
        <v>5.0541304347826079</v>
      </c>
      <c r="N16" s="6">
        <v>5.7941304347826081</v>
      </c>
      <c r="O16" s="6">
        <f>SUM(NonNurse[[#This Row],[Qualified Social Work Staff Hours]],NonNurse[[#This Row],[Other Social Work Staff Hours]])/NonNurse[[#This Row],[MDS Census]]</f>
        <v>0.13012255541069101</v>
      </c>
      <c r="P16" s="6">
        <v>0</v>
      </c>
      <c r="Q16" s="6">
        <v>11.661086956521746</v>
      </c>
      <c r="R16" s="6">
        <f>SUM(NonNurse[[#This Row],[Qualified Activities Professional Hours]],NonNurse[[#This Row],[Other Activities Professional Hours]])/NonNurse[[#This Row],[MDS Census]]</f>
        <v>0.13987222946544992</v>
      </c>
      <c r="S16" s="6">
        <v>4.8654347826086948</v>
      </c>
      <c r="T16" s="6">
        <v>10.743043478260871</v>
      </c>
      <c r="U16" s="6">
        <v>0</v>
      </c>
      <c r="V16" s="6">
        <f>SUM(NonNurse[[#This Row],[Occupational Therapist Hours]],NonNurse[[#This Row],[OT Assistant Hours]],NonNurse[[#This Row],[OT Aide Hours]])/NonNurse[[#This Row],[MDS Census]]</f>
        <v>0.18722033898305088</v>
      </c>
      <c r="W16" s="6">
        <v>4.2794565217391307</v>
      </c>
      <c r="X16" s="6">
        <v>15.353913043478265</v>
      </c>
      <c r="Y16" s="6">
        <v>0</v>
      </c>
      <c r="Z16" s="6">
        <f>SUM(NonNurse[[#This Row],[Physical Therapist (PT) Hours]],NonNurse[[#This Row],[PT Assistant Hours]],NonNurse[[#This Row],[PT Aide Hours]])/NonNurse[[#This Row],[MDS Census]]</f>
        <v>0.2354980443285529</v>
      </c>
      <c r="AA16" s="6">
        <v>0</v>
      </c>
      <c r="AB16" s="6">
        <v>0</v>
      </c>
      <c r="AC16" s="6">
        <v>0</v>
      </c>
      <c r="AD16" s="6">
        <v>0</v>
      </c>
      <c r="AE16" s="6">
        <v>0</v>
      </c>
      <c r="AF16" s="6">
        <v>0</v>
      </c>
      <c r="AG16" s="6">
        <v>0</v>
      </c>
      <c r="AH16" s="1">
        <v>505496</v>
      </c>
      <c r="AI16">
        <v>10</v>
      </c>
    </row>
    <row r="17" spans="1:35" x14ac:dyDescent="0.25">
      <c r="A17" t="s">
        <v>239</v>
      </c>
      <c r="B17" t="s">
        <v>27</v>
      </c>
      <c r="C17" t="s">
        <v>308</v>
      </c>
      <c r="D17" t="s">
        <v>243</v>
      </c>
      <c r="E17" s="6">
        <v>41.673913043478258</v>
      </c>
      <c r="F17" s="6">
        <v>17.982934782608687</v>
      </c>
      <c r="G17" s="6">
        <v>0</v>
      </c>
      <c r="H17" s="6">
        <v>0.24206521739130446</v>
      </c>
      <c r="I17" s="6">
        <v>1.6195652173913044</v>
      </c>
      <c r="J17" s="6">
        <v>0</v>
      </c>
      <c r="K17" s="6">
        <v>0</v>
      </c>
      <c r="L17" s="6">
        <v>1.3982608695652172</v>
      </c>
      <c r="M17" s="6">
        <v>5.5880434782608699</v>
      </c>
      <c r="N17" s="6">
        <v>0</v>
      </c>
      <c r="O17" s="6">
        <f>SUM(NonNurse[[#This Row],[Qualified Social Work Staff Hours]],NonNurse[[#This Row],[Other Social Work Staff Hours]])/NonNurse[[#This Row],[MDS Census]]</f>
        <v>0.13408972352634327</v>
      </c>
      <c r="P17" s="6">
        <v>0</v>
      </c>
      <c r="Q17" s="6">
        <v>8.1781521739130429</v>
      </c>
      <c r="R17" s="6">
        <f>SUM(NonNurse[[#This Row],[Qualified Activities Professional Hours]],NonNurse[[#This Row],[Other Activities Professional Hours]])/NonNurse[[#This Row],[MDS Census]]</f>
        <v>0.1962415232133542</v>
      </c>
      <c r="S17" s="6">
        <v>4.1773913043478261</v>
      </c>
      <c r="T17" s="6">
        <v>0.25119565217391299</v>
      </c>
      <c r="U17" s="6">
        <v>0</v>
      </c>
      <c r="V17" s="6">
        <f>SUM(NonNurse[[#This Row],[Occupational Therapist Hours]],NonNurse[[#This Row],[OT Assistant Hours]],NonNurse[[#This Row],[OT Aide Hours]])/NonNurse[[#This Row],[MDS Census]]</f>
        <v>0.10626760563380283</v>
      </c>
      <c r="W17" s="6">
        <v>0.61271739130434788</v>
      </c>
      <c r="X17" s="6">
        <v>4.9138043478260878</v>
      </c>
      <c r="Y17" s="6">
        <v>0</v>
      </c>
      <c r="Z17" s="6">
        <f>SUM(NonNurse[[#This Row],[Physical Therapist (PT) Hours]],NonNurse[[#This Row],[PT Assistant Hours]],NonNurse[[#This Row],[PT Aide Hours]])/NonNurse[[#This Row],[MDS Census]]</f>
        <v>0.13261345852895151</v>
      </c>
      <c r="AA17" s="6">
        <v>0</v>
      </c>
      <c r="AB17" s="6">
        <v>0</v>
      </c>
      <c r="AC17" s="6">
        <v>0</v>
      </c>
      <c r="AD17" s="6">
        <v>0</v>
      </c>
      <c r="AE17" s="6">
        <v>0</v>
      </c>
      <c r="AF17" s="6">
        <v>0</v>
      </c>
      <c r="AG17" s="6">
        <v>0</v>
      </c>
      <c r="AH17" s="1">
        <v>505126</v>
      </c>
      <c r="AI17">
        <v>10</v>
      </c>
    </row>
    <row r="18" spans="1:35" x14ac:dyDescent="0.25">
      <c r="A18" t="s">
        <v>239</v>
      </c>
      <c r="B18" t="s">
        <v>63</v>
      </c>
      <c r="C18" t="s">
        <v>304</v>
      </c>
      <c r="D18" t="s">
        <v>253</v>
      </c>
      <c r="E18" s="6">
        <v>81.434782608695656</v>
      </c>
      <c r="F18" s="6">
        <v>5.7391304347826084</v>
      </c>
      <c r="G18" s="6">
        <v>1.3641304347826086</v>
      </c>
      <c r="H18" s="6">
        <v>0</v>
      </c>
      <c r="I18" s="6">
        <v>1.8695652173913044</v>
      </c>
      <c r="J18" s="6">
        <v>0</v>
      </c>
      <c r="K18" s="6">
        <v>0</v>
      </c>
      <c r="L18" s="6">
        <v>2.0277173913043485</v>
      </c>
      <c r="M18" s="6">
        <v>5.5760869565217392</v>
      </c>
      <c r="N18" s="6">
        <v>12.160326086956522</v>
      </c>
      <c r="O18" s="6">
        <f>SUM(NonNurse[[#This Row],[Qualified Social Work Staff Hours]],NonNurse[[#This Row],[Other Social Work Staff Hours]])/NonNurse[[#This Row],[MDS Census]]</f>
        <v>0.2177989855846236</v>
      </c>
      <c r="P18" s="6">
        <v>0</v>
      </c>
      <c r="Q18" s="6">
        <v>28.182065217391305</v>
      </c>
      <c r="R18" s="6">
        <f>SUM(NonNurse[[#This Row],[Qualified Activities Professional Hours]],NonNurse[[#This Row],[Other Activities Professional Hours]])/NonNurse[[#This Row],[MDS Census]]</f>
        <v>0.34606914041644421</v>
      </c>
      <c r="S18" s="6">
        <v>1.1059782608695656</v>
      </c>
      <c r="T18" s="6">
        <v>3.5402173913043478</v>
      </c>
      <c r="U18" s="6">
        <v>0</v>
      </c>
      <c r="V18" s="6">
        <f>SUM(NonNurse[[#This Row],[Occupational Therapist Hours]],NonNurse[[#This Row],[OT Assistant Hours]],NonNurse[[#This Row],[OT Aide Hours]])/NonNurse[[#This Row],[MDS Census]]</f>
        <v>5.705419113721303E-2</v>
      </c>
      <c r="W18" s="6">
        <v>1.8733695652173916</v>
      </c>
      <c r="X18" s="6">
        <v>5.5213043478260877</v>
      </c>
      <c r="Y18" s="6">
        <v>0</v>
      </c>
      <c r="Z18" s="6">
        <f>SUM(NonNurse[[#This Row],[Physical Therapist (PT) Hours]],NonNurse[[#This Row],[PT Assistant Hours]],NonNurse[[#This Row],[PT Aide Hours]])/NonNurse[[#This Row],[MDS Census]]</f>
        <v>9.0804858515750139E-2</v>
      </c>
      <c r="AA18" s="6">
        <v>0</v>
      </c>
      <c r="AB18" s="6">
        <v>0</v>
      </c>
      <c r="AC18" s="6">
        <v>0</v>
      </c>
      <c r="AD18" s="6">
        <v>0</v>
      </c>
      <c r="AE18" s="6">
        <v>0</v>
      </c>
      <c r="AF18" s="6">
        <v>0</v>
      </c>
      <c r="AG18" s="6">
        <v>0.33695652173913043</v>
      </c>
      <c r="AH18" s="1">
        <v>505264</v>
      </c>
      <c r="AI18">
        <v>10</v>
      </c>
    </row>
    <row r="19" spans="1:35" x14ac:dyDescent="0.25">
      <c r="A19" t="s">
        <v>239</v>
      </c>
      <c r="B19" t="s">
        <v>45</v>
      </c>
      <c r="C19" t="s">
        <v>303</v>
      </c>
      <c r="D19" t="s">
        <v>260</v>
      </c>
      <c r="E19" s="6">
        <v>62.108695652173914</v>
      </c>
      <c r="F19" s="6">
        <v>5.3260869565217392</v>
      </c>
      <c r="G19" s="6">
        <v>0.52173913043478259</v>
      </c>
      <c r="H19" s="6">
        <v>0</v>
      </c>
      <c r="I19" s="6">
        <v>1.9130434782608696</v>
      </c>
      <c r="J19" s="6">
        <v>0</v>
      </c>
      <c r="K19" s="6">
        <v>0</v>
      </c>
      <c r="L19" s="6">
        <v>3.6746739130434776</v>
      </c>
      <c r="M19" s="6">
        <v>3.7527173913043477</v>
      </c>
      <c r="N19" s="6">
        <v>0</v>
      </c>
      <c r="O19" s="6">
        <f>SUM(NonNurse[[#This Row],[Qualified Social Work Staff Hours]],NonNurse[[#This Row],[Other Social Work Staff Hours]])/NonNurse[[#This Row],[MDS Census]]</f>
        <v>6.0421771088554427E-2</v>
      </c>
      <c r="P19" s="6">
        <v>4.6114130434782608</v>
      </c>
      <c r="Q19" s="6">
        <v>12.633152173913043</v>
      </c>
      <c r="R19" s="6">
        <f>SUM(NonNurse[[#This Row],[Qualified Activities Professional Hours]],NonNurse[[#This Row],[Other Activities Professional Hours]])/NonNurse[[#This Row],[MDS Census]]</f>
        <v>0.27765138256912847</v>
      </c>
      <c r="S19" s="6">
        <v>6.6807608695652174</v>
      </c>
      <c r="T19" s="6">
        <v>1.1279347826086954</v>
      </c>
      <c r="U19" s="6">
        <v>0</v>
      </c>
      <c r="V19" s="6">
        <f>SUM(NonNurse[[#This Row],[Occupational Therapist Hours]],NonNurse[[#This Row],[OT Assistant Hours]],NonNurse[[#This Row],[OT Aide Hours]])/NonNurse[[#This Row],[MDS Census]]</f>
        <v>0.12572628631431571</v>
      </c>
      <c r="W19" s="6">
        <v>5.4510869565217419</v>
      </c>
      <c r="X19" s="6">
        <v>5.2347826086956539</v>
      </c>
      <c r="Y19" s="6">
        <v>0.28260869565217389</v>
      </c>
      <c r="Z19" s="6">
        <f>SUM(NonNurse[[#This Row],[Physical Therapist (PT) Hours]],NonNurse[[#This Row],[PT Assistant Hours]],NonNurse[[#This Row],[PT Aide Hours]])/NonNurse[[#This Row],[MDS Census]]</f>
        <v>0.17660133006650339</v>
      </c>
      <c r="AA19" s="6">
        <v>0</v>
      </c>
      <c r="AB19" s="6">
        <v>0</v>
      </c>
      <c r="AC19" s="6">
        <v>0</v>
      </c>
      <c r="AD19" s="6">
        <v>0</v>
      </c>
      <c r="AE19" s="6">
        <v>0</v>
      </c>
      <c r="AF19" s="6">
        <v>0</v>
      </c>
      <c r="AG19" s="6">
        <v>0</v>
      </c>
      <c r="AH19" s="1">
        <v>505223</v>
      </c>
      <c r="AI19">
        <v>10</v>
      </c>
    </row>
    <row r="20" spans="1:35" x14ac:dyDescent="0.25">
      <c r="A20" t="s">
        <v>239</v>
      </c>
      <c r="B20" t="s">
        <v>34</v>
      </c>
      <c r="C20" t="s">
        <v>304</v>
      </c>
      <c r="D20" t="s">
        <v>253</v>
      </c>
      <c r="E20" s="6">
        <v>20.021739130434781</v>
      </c>
      <c r="F20" s="6">
        <v>5.7391304347826084</v>
      </c>
      <c r="G20" s="6">
        <v>0</v>
      </c>
      <c r="H20" s="6">
        <v>0</v>
      </c>
      <c r="I20" s="6">
        <v>0.82608695652173914</v>
      </c>
      <c r="J20" s="6">
        <v>0</v>
      </c>
      <c r="K20" s="6">
        <v>0</v>
      </c>
      <c r="L20" s="6">
        <v>0.29576086956521741</v>
      </c>
      <c r="M20" s="6">
        <v>4.9184782608695654</v>
      </c>
      <c r="N20" s="6">
        <v>1.6440217391304348</v>
      </c>
      <c r="O20" s="6">
        <f>SUM(NonNurse[[#This Row],[Qualified Social Work Staff Hours]],NonNurse[[#This Row],[Other Social Work Staff Hours]])/NonNurse[[#This Row],[MDS Census]]</f>
        <v>0.32776872964169385</v>
      </c>
      <c r="P20" s="6">
        <v>3.9402173913043477</v>
      </c>
      <c r="Q20" s="6">
        <v>2.7880434782608696</v>
      </c>
      <c r="R20" s="6">
        <f>SUM(NonNurse[[#This Row],[Qualified Activities Professional Hours]],NonNurse[[#This Row],[Other Activities Professional Hours]])/NonNurse[[#This Row],[MDS Census]]</f>
        <v>0.33604777415852333</v>
      </c>
      <c r="S20" s="6">
        <v>2.1973913043478261</v>
      </c>
      <c r="T20" s="6">
        <v>7.406630434782608</v>
      </c>
      <c r="U20" s="6">
        <v>0</v>
      </c>
      <c r="V20" s="6">
        <f>SUM(NonNurse[[#This Row],[Occupational Therapist Hours]],NonNurse[[#This Row],[OT Assistant Hours]],NonNurse[[#This Row],[OT Aide Hours]])/NonNurse[[#This Row],[MDS Census]]</f>
        <v>0.47967969598262761</v>
      </c>
      <c r="W20" s="6">
        <v>5.0184782608695659</v>
      </c>
      <c r="X20" s="6">
        <v>0.4760869565217391</v>
      </c>
      <c r="Y20" s="6">
        <v>0</v>
      </c>
      <c r="Z20" s="6">
        <f>SUM(NonNurse[[#This Row],[Physical Therapist (PT) Hours]],NonNurse[[#This Row],[PT Assistant Hours]],NonNurse[[#This Row],[PT Aide Hours]])/NonNurse[[#This Row],[MDS Census]]</f>
        <v>0.27442996742671011</v>
      </c>
      <c r="AA20" s="6">
        <v>0</v>
      </c>
      <c r="AB20" s="6">
        <v>0</v>
      </c>
      <c r="AC20" s="6">
        <v>0</v>
      </c>
      <c r="AD20" s="6">
        <v>0</v>
      </c>
      <c r="AE20" s="6">
        <v>0</v>
      </c>
      <c r="AF20" s="6">
        <v>0</v>
      </c>
      <c r="AG20" s="6">
        <v>5.434782608695652E-2</v>
      </c>
      <c r="AH20" s="1">
        <v>505183</v>
      </c>
      <c r="AI20">
        <v>10</v>
      </c>
    </row>
    <row r="21" spans="1:35" x14ac:dyDescent="0.25">
      <c r="A21" t="s">
        <v>239</v>
      </c>
      <c r="B21" t="s">
        <v>92</v>
      </c>
      <c r="C21" t="s">
        <v>309</v>
      </c>
      <c r="D21" t="s">
        <v>262</v>
      </c>
      <c r="E21" s="6">
        <v>64.282608695652172</v>
      </c>
      <c r="F21" s="6">
        <v>9.6086956521739122</v>
      </c>
      <c r="G21" s="6">
        <v>0.51847826086956517</v>
      </c>
      <c r="H21" s="6">
        <v>0</v>
      </c>
      <c r="I21" s="6">
        <v>6.2826086956521738</v>
      </c>
      <c r="J21" s="6">
        <v>9.554347826086957</v>
      </c>
      <c r="K21" s="6">
        <v>0</v>
      </c>
      <c r="L21" s="6">
        <v>3.7202173913043479</v>
      </c>
      <c r="M21" s="6">
        <v>4.6956521739130439</v>
      </c>
      <c r="N21" s="6">
        <v>4.6086956521739131</v>
      </c>
      <c r="O21" s="6">
        <f>SUM(NonNurse[[#This Row],[Qualified Social Work Staff Hours]],NonNurse[[#This Row],[Other Social Work Staff Hours]])/NonNurse[[#This Row],[MDS Census]]</f>
        <v>0.14474129184984783</v>
      </c>
      <c r="P21" s="6">
        <v>4.5951086956521738</v>
      </c>
      <c r="Q21" s="6">
        <v>9.3885869565217384</v>
      </c>
      <c r="R21" s="6">
        <f>SUM(NonNurse[[#This Row],[Qualified Activities Professional Hours]],NonNurse[[#This Row],[Other Activities Professional Hours]])/NonNurse[[#This Row],[MDS Census]]</f>
        <v>0.2175346635103145</v>
      </c>
      <c r="S21" s="6">
        <v>4.5283695652173908</v>
      </c>
      <c r="T21" s="6">
        <v>9.1510869565217394</v>
      </c>
      <c r="U21" s="6">
        <v>0</v>
      </c>
      <c r="V21" s="6">
        <f>SUM(NonNurse[[#This Row],[Occupational Therapist Hours]],NonNurse[[#This Row],[OT Assistant Hours]],NonNurse[[#This Row],[OT Aide Hours]])/NonNurse[[#This Row],[MDS Census]]</f>
        <v>0.21280182617517754</v>
      </c>
      <c r="W21" s="6">
        <v>4.8693478260869556</v>
      </c>
      <c r="X21" s="6">
        <v>9.2941304347826108</v>
      </c>
      <c r="Y21" s="6">
        <v>0</v>
      </c>
      <c r="Z21" s="6">
        <f>SUM(NonNurse[[#This Row],[Physical Therapist (PT) Hours]],NonNurse[[#This Row],[PT Assistant Hours]],NonNurse[[#This Row],[PT Aide Hours]])/NonNurse[[#This Row],[MDS Census]]</f>
        <v>0.22033141697666558</v>
      </c>
      <c r="AA21" s="6">
        <v>0</v>
      </c>
      <c r="AB21" s="6">
        <v>0</v>
      </c>
      <c r="AC21" s="6">
        <v>0</v>
      </c>
      <c r="AD21" s="6">
        <v>0</v>
      </c>
      <c r="AE21" s="6">
        <v>0</v>
      </c>
      <c r="AF21" s="6">
        <v>0</v>
      </c>
      <c r="AG21" s="6">
        <v>0.17391304347826086</v>
      </c>
      <c r="AH21" s="1">
        <v>505327</v>
      </c>
      <c r="AI21">
        <v>10</v>
      </c>
    </row>
    <row r="22" spans="1:35" x14ac:dyDescent="0.25">
      <c r="A22" t="s">
        <v>239</v>
      </c>
      <c r="B22" t="s">
        <v>121</v>
      </c>
      <c r="C22" t="s">
        <v>314</v>
      </c>
      <c r="D22" t="s">
        <v>247</v>
      </c>
      <c r="E22" s="6">
        <v>85.706521739130437</v>
      </c>
      <c r="F22" s="6">
        <v>4.8695652173913047</v>
      </c>
      <c r="G22" s="6">
        <v>1.0706521739130435</v>
      </c>
      <c r="H22" s="6">
        <v>0.35869565217391303</v>
      </c>
      <c r="I22" s="6">
        <v>3.1739130434782608</v>
      </c>
      <c r="J22" s="6">
        <v>3.6956521739130435</v>
      </c>
      <c r="K22" s="6">
        <v>0</v>
      </c>
      <c r="L22" s="6">
        <v>9.2628260869565242</v>
      </c>
      <c r="M22" s="6">
        <v>3.5652173913043477</v>
      </c>
      <c r="N22" s="6">
        <v>11.046195652173912</v>
      </c>
      <c r="O22" s="6">
        <f>SUM(NonNurse[[#This Row],[Qualified Social Work Staff Hours]],NonNurse[[#This Row],[Other Social Work Staff Hours]])/NonNurse[[#This Row],[MDS Census]]</f>
        <v>0.17048192771084336</v>
      </c>
      <c r="P22" s="6">
        <v>5.6630434782608692</v>
      </c>
      <c r="Q22" s="6">
        <v>5.2527173913043477</v>
      </c>
      <c r="R22" s="6">
        <f>SUM(NonNurse[[#This Row],[Qualified Activities Professional Hours]],NonNurse[[#This Row],[Other Activities Professional Hours]])/NonNurse[[#This Row],[MDS Census]]</f>
        <v>0.12736207989854154</v>
      </c>
      <c r="S22" s="6">
        <v>14.28967391304348</v>
      </c>
      <c r="T22" s="6">
        <v>13.58793478260869</v>
      </c>
      <c r="U22" s="6">
        <v>0</v>
      </c>
      <c r="V22" s="6">
        <f>SUM(NonNurse[[#This Row],[Occupational Therapist Hours]],NonNurse[[#This Row],[OT Assistant Hours]],NonNurse[[#This Row],[OT Aide Hours]])/NonNurse[[#This Row],[MDS Census]]</f>
        <v>0.32526823081800882</v>
      </c>
      <c r="W22" s="6">
        <v>10.10695652173913</v>
      </c>
      <c r="X22" s="6">
        <v>21.530652173913044</v>
      </c>
      <c r="Y22" s="6">
        <v>5.0760869565217392</v>
      </c>
      <c r="Z22" s="6">
        <f>SUM(NonNurse[[#This Row],[Physical Therapist (PT) Hours]],NonNurse[[#This Row],[PT Assistant Hours]],NonNurse[[#This Row],[PT Aide Hours]])/NonNurse[[#This Row],[MDS Census]]</f>
        <v>0.4283652504755866</v>
      </c>
      <c r="AA22" s="6">
        <v>0</v>
      </c>
      <c r="AB22" s="6">
        <v>0</v>
      </c>
      <c r="AC22" s="6">
        <v>0</v>
      </c>
      <c r="AD22" s="6">
        <v>0</v>
      </c>
      <c r="AE22" s="6">
        <v>0</v>
      </c>
      <c r="AF22" s="6">
        <v>0</v>
      </c>
      <c r="AG22" s="6">
        <v>0</v>
      </c>
      <c r="AH22" s="1">
        <v>505389</v>
      </c>
      <c r="AI22">
        <v>10</v>
      </c>
    </row>
    <row r="23" spans="1:35" x14ac:dyDescent="0.25">
      <c r="A23" t="s">
        <v>239</v>
      </c>
      <c r="B23" t="s">
        <v>186</v>
      </c>
      <c r="C23" t="s">
        <v>304</v>
      </c>
      <c r="D23" t="s">
        <v>253</v>
      </c>
      <c r="E23" s="6">
        <v>55.108695652173914</v>
      </c>
      <c r="F23" s="6">
        <v>5.7391304347826084</v>
      </c>
      <c r="G23" s="6">
        <v>0</v>
      </c>
      <c r="H23" s="6">
        <v>0.1875</v>
      </c>
      <c r="I23" s="6">
        <v>1.7934782608695652</v>
      </c>
      <c r="J23" s="6">
        <v>0</v>
      </c>
      <c r="K23" s="6">
        <v>0</v>
      </c>
      <c r="L23" s="6">
        <v>8.8802173913043454</v>
      </c>
      <c r="M23" s="6">
        <v>5.8043478260869561</v>
      </c>
      <c r="N23" s="6">
        <v>5.25</v>
      </c>
      <c r="O23" s="6">
        <f>SUM(NonNurse[[#This Row],[Qualified Social Work Staff Hours]],NonNurse[[#This Row],[Other Social Work Staff Hours]])/NonNurse[[#This Row],[MDS Census]]</f>
        <v>0.20059171597633135</v>
      </c>
      <c r="P23" s="6">
        <v>5.7391304347826084</v>
      </c>
      <c r="Q23" s="6">
        <v>5.2255434782608692</v>
      </c>
      <c r="R23" s="6">
        <f>SUM(NonNurse[[#This Row],[Qualified Activities Professional Hours]],NonNurse[[#This Row],[Other Activities Professional Hours]])/NonNurse[[#This Row],[MDS Census]]</f>
        <v>0.19896449704142008</v>
      </c>
      <c r="S23" s="6">
        <v>10.740434782608693</v>
      </c>
      <c r="T23" s="6">
        <v>13.54695652173913</v>
      </c>
      <c r="U23" s="6">
        <v>0</v>
      </c>
      <c r="V23" s="6">
        <f>SUM(NonNurse[[#This Row],[Occupational Therapist Hours]],NonNurse[[#This Row],[OT Assistant Hours]],NonNurse[[#This Row],[OT Aide Hours]])/NonNurse[[#This Row],[MDS Census]]</f>
        <v>0.44071794871794862</v>
      </c>
      <c r="W23" s="6">
        <v>9.2009782608695634</v>
      </c>
      <c r="X23" s="6">
        <v>11.471413043478259</v>
      </c>
      <c r="Y23" s="6">
        <v>0</v>
      </c>
      <c r="Z23" s="6">
        <f>SUM(NonNurse[[#This Row],[Physical Therapist (PT) Hours]],NonNurse[[#This Row],[PT Assistant Hours]],NonNurse[[#This Row],[PT Aide Hours]])/NonNurse[[#This Row],[MDS Census]]</f>
        <v>0.37512031558185399</v>
      </c>
      <c r="AA23" s="6">
        <v>0</v>
      </c>
      <c r="AB23" s="6">
        <v>0</v>
      </c>
      <c r="AC23" s="6">
        <v>0</v>
      </c>
      <c r="AD23" s="6">
        <v>0</v>
      </c>
      <c r="AE23" s="6">
        <v>0</v>
      </c>
      <c r="AF23" s="6">
        <v>0</v>
      </c>
      <c r="AG23" s="6">
        <v>0</v>
      </c>
      <c r="AH23" s="1">
        <v>505529</v>
      </c>
      <c r="AI23">
        <v>10</v>
      </c>
    </row>
    <row r="24" spans="1:35" x14ac:dyDescent="0.25">
      <c r="A24" t="s">
        <v>239</v>
      </c>
      <c r="B24" t="s">
        <v>90</v>
      </c>
      <c r="C24" t="s">
        <v>334</v>
      </c>
      <c r="D24" t="s">
        <v>261</v>
      </c>
      <c r="E24" s="6">
        <v>43.326086956521742</v>
      </c>
      <c r="F24" s="6">
        <v>5.7391304347826084</v>
      </c>
      <c r="G24" s="6">
        <v>0.30434782608695654</v>
      </c>
      <c r="H24" s="6">
        <v>0</v>
      </c>
      <c r="I24" s="6">
        <v>1.2282608695652173</v>
      </c>
      <c r="J24" s="6">
        <v>0</v>
      </c>
      <c r="K24" s="6">
        <v>0</v>
      </c>
      <c r="L24" s="6">
        <v>2.8608695652173917</v>
      </c>
      <c r="M24" s="6">
        <v>0</v>
      </c>
      <c r="N24" s="6">
        <v>4.9130434782608692</v>
      </c>
      <c r="O24" s="6">
        <f>SUM(NonNurse[[#This Row],[Qualified Social Work Staff Hours]],NonNurse[[#This Row],[Other Social Work Staff Hours]])/NonNurse[[#This Row],[MDS Census]]</f>
        <v>0.11339688911189161</v>
      </c>
      <c r="P24" s="6">
        <v>0</v>
      </c>
      <c r="Q24" s="6">
        <v>0</v>
      </c>
      <c r="R24" s="6">
        <f>SUM(NonNurse[[#This Row],[Qualified Activities Professional Hours]],NonNurse[[#This Row],[Other Activities Professional Hours]])/NonNurse[[#This Row],[MDS Census]]</f>
        <v>0</v>
      </c>
      <c r="S24" s="6">
        <v>0.19445652173913044</v>
      </c>
      <c r="T24" s="6">
        <v>3.0366304347826087</v>
      </c>
      <c r="U24" s="6">
        <v>0</v>
      </c>
      <c r="V24" s="6">
        <f>SUM(NonNurse[[#This Row],[Occupational Therapist Hours]],NonNurse[[#This Row],[OT Assistant Hours]],NonNurse[[#This Row],[OT Aide Hours]])/NonNurse[[#This Row],[MDS Census]]</f>
        <v>7.4576016056196681E-2</v>
      </c>
      <c r="W24" s="6">
        <v>7.5858695652173935</v>
      </c>
      <c r="X24" s="6">
        <v>5.115869565217392</v>
      </c>
      <c r="Y24" s="6">
        <v>0.82608695652173914</v>
      </c>
      <c r="Z24" s="6">
        <f>SUM(NonNurse[[#This Row],[Physical Therapist (PT) Hours]],NonNurse[[#This Row],[PT Assistant Hours]],NonNurse[[#This Row],[PT Aide Hours]])/NonNurse[[#This Row],[MDS Census]]</f>
        <v>0.31223281485198195</v>
      </c>
      <c r="AA24" s="6">
        <v>0</v>
      </c>
      <c r="AB24" s="6">
        <v>0</v>
      </c>
      <c r="AC24" s="6">
        <v>0</v>
      </c>
      <c r="AD24" s="6">
        <v>0</v>
      </c>
      <c r="AE24" s="6">
        <v>0</v>
      </c>
      <c r="AF24" s="6">
        <v>0</v>
      </c>
      <c r="AG24" s="6">
        <v>0</v>
      </c>
      <c r="AH24" s="1">
        <v>505325</v>
      </c>
      <c r="AI24">
        <v>10</v>
      </c>
    </row>
    <row r="25" spans="1:35" x14ac:dyDescent="0.25">
      <c r="A25" t="s">
        <v>239</v>
      </c>
      <c r="B25" t="s">
        <v>11</v>
      </c>
      <c r="C25" t="s">
        <v>295</v>
      </c>
      <c r="D25" t="s">
        <v>254</v>
      </c>
      <c r="E25" s="6">
        <v>97.413043478260875</v>
      </c>
      <c r="F25" s="6">
        <v>9.0434782608695645</v>
      </c>
      <c r="G25" s="6">
        <v>1.2845652173913038</v>
      </c>
      <c r="H25" s="6">
        <v>0.21108695652173914</v>
      </c>
      <c r="I25" s="6">
        <v>5.3043478260869561</v>
      </c>
      <c r="J25" s="6">
        <v>0</v>
      </c>
      <c r="K25" s="6">
        <v>0</v>
      </c>
      <c r="L25" s="6">
        <v>4.0295652173913039</v>
      </c>
      <c r="M25" s="6">
        <v>14.385326086956518</v>
      </c>
      <c r="N25" s="6">
        <v>0</v>
      </c>
      <c r="O25" s="6">
        <f>SUM(NonNurse[[#This Row],[Qualified Social Work Staff Hours]],NonNurse[[#This Row],[Other Social Work Staff Hours]])/NonNurse[[#This Row],[MDS Census]]</f>
        <v>0.1476735103771479</v>
      </c>
      <c r="P25" s="6">
        <v>5.4782608695652177</v>
      </c>
      <c r="Q25" s="6">
        <v>14.933043478260874</v>
      </c>
      <c r="R25" s="6">
        <f>SUM(NonNurse[[#This Row],[Qualified Activities Professional Hours]],NonNurse[[#This Row],[Other Activities Professional Hours]])/NonNurse[[#This Row],[MDS Census]]</f>
        <v>0.20953358625306856</v>
      </c>
      <c r="S25" s="6">
        <v>3.9159782608695664</v>
      </c>
      <c r="T25" s="6">
        <v>4.8969565217391304</v>
      </c>
      <c r="U25" s="6">
        <v>0</v>
      </c>
      <c r="V25" s="6">
        <f>SUM(NonNurse[[#This Row],[Occupational Therapist Hours]],NonNurse[[#This Row],[OT Assistant Hours]],NonNurse[[#This Row],[OT Aide Hours]])/NonNurse[[#This Row],[MDS Census]]</f>
        <v>9.0469761214014732E-2</v>
      </c>
      <c r="W25" s="6">
        <v>4.648586956521739</v>
      </c>
      <c r="X25" s="6">
        <v>7.0251086956521744</v>
      </c>
      <c r="Y25" s="6">
        <v>0</v>
      </c>
      <c r="Z25" s="6">
        <f>SUM(NonNurse[[#This Row],[Physical Therapist (PT) Hours]],NonNurse[[#This Row],[PT Assistant Hours]],NonNurse[[#This Row],[PT Aide Hours]])/NonNurse[[#This Row],[MDS Census]]</f>
        <v>0.1198370899352823</v>
      </c>
      <c r="AA25" s="6">
        <v>0</v>
      </c>
      <c r="AB25" s="6">
        <v>0</v>
      </c>
      <c r="AC25" s="6">
        <v>0</v>
      </c>
      <c r="AD25" s="6">
        <v>0</v>
      </c>
      <c r="AE25" s="6">
        <v>0</v>
      </c>
      <c r="AF25" s="6">
        <v>0</v>
      </c>
      <c r="AG25" s="6">
        <v>0</v>
      </c>
      <c r="AH25" s="1">
        <v>505042</v>
      </c>
      <c r="AI25">
        <v>10</v>
      </c>
    </row>
    <row r="26" spans="1:35" x14ac:dyDescent="0.25">
      <c r="A26" t="s">
        <v>239</v>
      </c>
      <c r="B26" t="s">
        <v>75</v>
      </c>
      <c r="C26" t="s">
        <v>293</v>
      </c>
      <c r="D26" t="s">
        <v>265</v>
      </c>
      <c r="E26" s="6">
        <v>47.586956521739133</v>
      </c>
      <c r="F26" s="6">
        <v>5.3913043478260869</v>
      </c>
      <c r="G26" s="6">
        <v>0.2608695652173913</v>
      </c>
      <c r="H26" s="6">
        <v>0.342608695652174</v>
      </c>
      <c r="I26" s="6">
        <v>1.1521739130434783</v>
      </c>
      <c r="J26" s="6">
        <v>0</v>
      </c>
      <c r="K26" s="6">
        <v>0</v>
      </c>
      <c r="L26" s="6">
        <v>5.2338043478260872</v>
      </c>
      <c r="M26" s="6">
        <v>0</v>
      </c>
      <c r="N26" s="6">
        <v>8.9023913043478249</v>
      </c>
      <c r="O26" s="6">
        <f>SUM(NonNurse[[#This Row],[Qualified Social Work Staff Hours]],NonNurse[[#This Row],[Other Social Work Staff Hours]])/NonNurse[[#This Row],[MDS Census]]</f>
        <v>0.1870762905436272</v>
      </c>
      <c r="P26" s="6">
        <v>4.0965217391304325</v>
      </c>
      <c r="Q26" s="6">
        <v>2.6338043478260866</v>
      </c>
      <c r="R26" s="6">
        <f>SUM(NonNurse[[#This Row],[Qualified Activities Professional Hours]],NonNurse[[#This Row],[Other Activities Professional Hours]])/NonNurse[[#This Row],[MDS Census]]</f>
        <v>0.14143216080402005</v>
      </c>
      <c r="S26" s="6">
        <v>9.6134782608695666</v>
      </c>
      <c r="T26" s="6">
        <v>10.449456521739132</v>
      </c>
      <c r="U26" s="6">
        <v>0</v>
      </c>
      <c r="V26" s="6">
        <f>SUM(NonNurse[[#This Row],[Occupational Therapist Hours]],NonNurse[[#This Row],[OT Assistant Hours]],NonNurse[[#This Row],[OT Aide Hours]])/NonNurse[[#This Row],[MDS Census]]</f>
        <v>0.42160575605299233</v>
      </c>
      <c r="W26" s="6">
        <v>5.1593478260869565</v>
      </c>
      <c r="X26" s="6">
        <v>13.726847826086953</v>
      </c>
      <c r="Y26" s="6">
        <v>0</v>
      </c>
      <c r="Z26" s="6">
        <f>SUM(NonNurse[[#This Row],[Physical Therapist (PT) Hours]],NonNurse[[#This Row],[PT Assistant Hours]],NonNurse[[#This Row],[PT Aide Hours]])/NonNurse[[#This Row],[MDS Census]]</f>
        <v>0.39687756966651433</v>
      </c>
      <c r="AA26" s="6">
        <v>0</v>
      </c>
      <c r="AB26" s="6">
        <v>0</v>
      </c>
      <c r="AC26" s="6">
        <v>0</v>
      </c>
      <c r="AD26" s="6">
        <v>0</v>
      </c>
      <c r="AE26" s="6">
        <v>0</v>
      </c>
      <c r="AF26" s="6">
        <v>0</v>
      </c>
      <c r="AG26" s="6">
        <v>0</v>
      </c>
      <c r="AH26" s="1">
        <v>505294</v>
      </c>
      <c r="AI26">
        <v>10</v>
      </c>
    </row>
    <row r="27" spans="1:35" x14ac:dyDescent="0.25">
      <c r="A27" t="s">
        <v>239</v>
      </c>
      <c r="B27" t="s">
        <v>179</v>
      </c>
      <c r="C27" t="s">
        <v>291</v>
      </c>
      <c r="D27" t="s">
        <v>254</v>
      </c>
      <c r="E27" s="6">
        <v>79.065217391304344</v>
      </c>
      <c r="F27" s="6">
        <v>15.801086956521742</v>
      </c>
      <c r="G27" s="6">
        <v>0</v>
      </c>
      <c r="H27" s="6">
        <v>0.36445652173913051</v>
      </c>
      <c r="I27" s="6">
        <v>1.7065217391304348</v>
      </c>
      <c r="J27" s="6">
        <v>0</v>
      </c>
      <c r="K27" s="6">
        <v>0</v>
      </c>
      <c r="L27" s="6">
        <v>0.7005434782608696</v>
      </c>
      <c r="M27" s="6">
        <v>26.358043478260875</v>
      </c>
      <c r="N27" s="6">
        <v>4.1451086956521737</v>
      </c>
      <c r="O27" s="6">
        <f>SUM(NonNurse[[#This Row],[Qualified Social Work Staff Hours]],NonNurse[[#This Row],[Other Social Work Staff Hours]])/NonNurse[[#This Row],[MDS Census]]</f>
        <v>0.38579736046191926</v>
      </c>
      <c r="P27" s="6">
        <v>4.7343478260869576</v>
      </c>
      <c r="Q27" s="6">
        <v>1.3778260869565215</v>
      </c>
      <c r="R27" s="6">
        <f>SUM(NonNurse[[#This Row],[Qualified Activities Professional Hours]],NonNurse[[#This Row],[Other Activities Professional Hours]])/NonNurse[[#This Row],[MDS Census]]</f>
        <v>7.7305471542480089E-2</v>
      </c>
      <c r="S27" s="6">
        <v>0.11119565217391304</v>
      </c>
      <c r="T27" s="6">
        <v>0.99989130434782592</v>
      </c>
      <c r="U27" s="6">
        <v>0</v>
      </c>
      <c r="V27" s="6">
        <f>SUM(NonNurse[[#This Row],[Occupational Therapist Hours]],NonNurse[[#This Row],[OT Assistant Hours]],NonNurse[[#This Row],[OT Aide Hours]])/NonNurse[[#This Row],[MDS Census]]</f>
        <v>1.4052790761616715E-2</v>
      </c>
      <c r="W27" s="6">
        <v>0.90423913043478243</v>
      </c>
      <c r="X27" s="6">
        <v>3.0620652173913054</v>
      </c>
      <c r="Y27" s="6">
        <v>0</v>
      </c>
      <c r="Z27" s="6">
        <f>SUM(NonNurse[[#This Row],[Physical Therapist (PT) Hours]],NonNurse[[#This Row],[PT Assistant Hours]],NonNurse[[#This Row],[PT Aide Hours]])/NonNurse[[#This Row],[MDS Census]]</f>
        <v>5.0164971130052256E-2</v>
      </c>
      <c r="AA27" s="6">
        <v>0</v>
      </c>
      <c r="AB27" s="6">
        <v>0</v>
      </c>
      <c r="AC27" s="6">
        <v>0</v>
      </c>
      <c r="AD27" s="6">
        <v>0</v>
      </c>
      <c r="AE27" s="6">
        <v>0</v>
      </c>
      <c r="AF27" s="6">
        <v>0</v>
      </c>
      <c r="AG27" s="6">
        <v>0</v>
      </c>
      <c r="AH27" s="1">
        <v>505519</v>
      </c>
      <c r="AI27">
        <v>10</v>
      </c>
    </row>
    <row r="28" spans="1:35" x14ac:dyDescent="0.25">
      <c r="A28" t="s">
        <v>239</v>
      </c>
      <c r="B28" t="s">
        <v>128</v>
      </c>
      <c r="C28" t="s">
        <v>286</v>
      </c>
      <c r="D28" t="s">
        <v>266</v>
      </c>
      <c r="E28" s="6">
        <v>71.032608695652172</v>
      </c>
      <c r="F28" s="6">
        <v>31.831521739130434</v>
      </c>
      <c r="G28" s="6">
        <v>0</v>
      </c>
      <c r="H28" s="6">
        <v>0</v>
      </c>
      <c r="I28" s="6">
        <v>5.3804347826086953</v>
      </c>
      <c r="J28" s="6">
        <v>0</v>
      </c>
      <c r="K28" s="6">
        <v>0</v>
      </c>
      <c r="L28" s="6">
        <v>1.2329347826086958</v>
      </c>
      <c r="M28" s="6">
        <v>7.3016304347826084</v>
      </c>
      <c r="N28" s="6">
        <v>4.8043478260869561</v>
      </c>
      <c r="O28" s="6">
        <f>SUM(NonNurse[[#This Row],[Qualified Social Work Staff Hours]],NonNurse[[#This Row],[Other Social Work Staff Hours]])/NonNurse[[#This Row],[MDS Census]]</f>
        <v>0.17042846212700841</v>
      </c>
      <c r="P28" s="6">
        <v>5.1304347826086953</v>
      </c>
      <c r="Q28" s="6">
        <v>9.6739130434782616</v>
      </c>
      <c r="R28" s="6">
        <f>SUM(NonNurse[[#This Row],[Qualified Activities Professional Hours]],NonNurse[[#This Row],[Other Activities Professional Hours]])/NonNurse[[#This Row],[MDS Census]]</f>
        <v>0.20841622035195104</v>
      </c>
      <c r="S28" s="6">
        <v>3.7819565217391298</v>
      </c>
      <c r="T28" s="6">
        <v>4.2981521739130439</v>
      </c>
      <c r="U28" s="6">
        <v>0</v>
      </c>
      <c r="V28" s="6">
        <f>SUM(NonNurse[[#This Row],[Occupational Therapist Hours]],NonNurse[[#This Row],[OT Assistant Hours]],NonNurse[[#This Row],[OT Aide Hours]])/NonNurse[[#This Row],[MDS Census]]</f>
        <v>0.11375210405508798</v>
      </c>
      <c r="W28" s="6">
        <v>3.2563043478260862</v>
      </c>
      <c r="X28" s="6">
        <v>10.750978260869569</v>
      </c>
      <c r="Y28" s="6">
        <v>4.3260869565217392</v>
      </c>
      <c r="Z28" s="6">
        <f>SUM(NonNurse[[#This Row],[Physical Therapist (PT) Hours]],NonNurse[[#This Row],[PT Assistant Hours]],NonNurse[[#This Row],[PT Aide Hours]])/NonNurse[[#This Row],[MDS Census]]</f>
        <v>0.25809793420045912</v>
      </c>
      <c r="AA28" s="6">
        <v>0</v>
      </c>
      <c r="AB28" s="6">
        <v>0</v>
      </c>
      <c r="AC28" s="6">
        <v>0</v>
      </c>
      <c r="AD28" s="6">
        <v>0</v>
      </c>
      <c r="AE28" s="6">
        <v>0</v>
      </c>
      <c r="AF28" s="6">
        <v>0</v>
      </c>
      <c r="AG28" s="6">
        <v>0</v>
      </c>
      <c r="AH28" s="1">
        <v>505404</v>
      </c>
      <c r="AI28">
        <v>10</v>
      </c>
    </row>
    <row r="29" spans="1:35" x14ac:dyDescent="0.25">
      <c r="A29" t="s">
        <v>239</v>
      </c>
      <c r="B29" t="s">
        <v>127</v>
      </c>
      <c r="C29" t="s">
        <v>286</v>
      </c>
      <c r="D29" t="s">
        <v>266</v>
      </c>
      <c r="E29" s="6">
        <v>99.663043478260875</v>
      </c>
      <c r="F29" s="6">
        <v>8.6847826086956523</v>
      </c>
      <c r="G29" s="6">
        <v>0</v>
      </c>
      <c r="H29" s="6">
        <v>0</v>
      </c>
      <c r="I29" s="6">
        <v>1.5978260869565217</v>
      </c>
      <c r="J29" s="6">
        <v>0</v>
      </c>
      <c r="K29" s="6">
        <v>0</v>
      </c>
      <c r="L29" s="6">
        <v>2.6433695652173919</v>
      </c>
      <c r="M29" s="6">
        <v>5.1304347826086953</v>
      </c>
      <c r="N29" s="6">
        <v>5.5951086956521738</v>
      </c>
      <c r="O29" s="6">
        <f>SUM(NonNurse[[#This Row],[Qualified Social Work Staff Hours]],NonNurse[[#This Row],[Other Social Work Staff Hours]])/NonNurse[[#This Row],[MDS Census]]</f>
        <v>0.10761806085723633</v>
      </c>
      <c r="P29" s="6">
        <v>5.3043478260869561</v>
      </c>
      <c r="Q29" s="6">
        <v>20.320652173913043</v>
      </c>
      <c r="R29" s="6">
        <f>SUM(NonNurse[[#This Row],[Qualified Activities Professional Hours]],NonNurse[[#This Row],[Other Activities Professional Hours]])/NonNurse[[#This Row],[MDS Census]]</f>
        <v>0.25711637037844909</v>
      </c>
      <c r="S29" s="6">
        <v>3.7867391304347824</v>
      </c>
      <c r="T29" s="6">
        <v>4.4849999999999994</v>
      </c>
      <c r="U29" s="6">
        <v>0</v>
      </c>
      <c r="V29" s="6">
        <f>SUM(NonNurse[[#This Row],[Occupational Therapist Hours]],NonNurse[[#This Row],[OT Assistant Hours]],NonNurse[[#This Row],[OT Aide Hours]])/NonNurse[[#This Row],[MDS Census]]</f>
        <v>8.2997055295015804E-2</v>
      </c>
      <c r="W29" s="6">
        <v>5.3104347826086951</v>
      </c>
      <c r="X29" s="6">
        <v>7.8284782608695656</v>
      </c>
      <c r="Y29" s="6">
        <v>14.858695652173912</v>
      </c>
      <c r="Z29" s="6">
        <f>SUM(NonNurse[[#This Row],[Physical Therapist (PT) Hours]],NonNurse[[#This Row],[PT Assistant Hours]],NonNurse[[#This Row],[PT Aide Hours]])/NonNurse[[#This Row],[MDS Census]]</f>
        <v>0.28092267422837824</v>
      </c>
      <c r="AA29" s="6">
        <v>0</v>
      </c>
      <c r="AB29" s="6">
        <v>0</v>
      </c>
      <c r="AC29" s="6">
        <v>0</v>
      </c>
      <c r="AD29" s="6">
        <v>0</v>
      </c>
      <c r="AE29" s="6">
        <v>0</v>
      </c>
      <c r="AF29" s="6">
        <v>0</v>
      </c>
      <c r="AG29" s="6">
        <v>0</v>
      </c>
      <c r="AH29" s="1">
        <v>505403</v>
      </c>
      <c r="AI29">
        <v>10</v>
      </c>
    </row>
    <row r="30" spans="1:35" x14ac:dyDescent="0.25">
      <c r="A30" t="s">
        <v>239</v>
      </c>
      <c r="B30" t="s">
        <v>144</v>
      </c>
      <c r="C30" t="s">
        <v>280</v>
      </c>
      <c r="D30" t="s">
        <v>246</v>
      </c>
      <c r="E30" s="6">
        <v>21</v>
      </c>
      <c r="F30" s="6">
        <v>0</v>
      </c>
      <c r="G30" s="6">
        <v>0</v>
      </c>
      <c r="H30" s="6">
        <v>0</v>
      </c>
      <c r="I30" s="6">
        <v>0</v>
      </c>
      <c r="J30" s="6">
        <v>0</v>
      </c>
      <c r="K30" s="6">
        <v>0</v>
      </c>
      <c r="L30" s="6">
        <v>0</v>
      </c>
      <c r="M30" s="6">
        <v>0</v>
      </c>
      <c r="N30" s="6">
        <v>5.2956521739130444</v>
      </c>
      <c r="O30" s="6">
        <f>SUM(NonNurse[[#This Row],[Qualified Social Work Staff Hours]],NonNurse[[#This Row],[Other Social Work Staff Hours]])/NonNurse[[#This Row],[MDS Census]]</f>
        <v>0.2521739130434783</v>
      </c>
      <c r="P30" s="6">
        <v>0</v>
      </c>
      <c r="Q30" s="6">
        <v>7.8956521739130441</v>
      </c>
      <c r="R30" s="6">
        <f>SUM(NonNurse[[#This Row],[Qualified Activities Professional Hours]],NonNurse[[#This Row],[Other Activities Professional Hours]])/NonNurse[[#This Row],[MDS Census]]</f>
        <v>0.37598343685300212</v>
      </c>
      <c r="S30" s="6">
        <v>0</v>
      </c>
      <c r="T30" s="6">
        <v>0</v>
      </c>
      <c r="U30" s="6">
        <v>0</v>
      </c>
      <c r="V30" s="6">
        <f>SUM(NonNurse[[#This Row],[Occupational Therapist Hours]],NonNurse[[#This Row],[OT Assistant Hours]],NonNurse[[#This Row],[OT Aide Hours]])/NonNurse[[#This Row],[MDS Census]]</f>
        <v>0</v>
      </c>
      <c r="W30" s="6">
        <v>0</v>
      </c>
      <c r="X30" s="6">
        <v>0</v>
      </c>
      <c r="Y30" s="6">
        <v>0</v>
      </c>
      <c r="Z30" s="6">
        <f>SUM(NonNurse[[#This Row],[Physical Therapist (PT) Hours]],NonNurse[[#This Row],[PT Assistant Hours]],NonNurse[[#This Row],[PT Aide Hours]])/NonNurse[[#This Row],[MDS Census]]</f>
        <v>0</v>
      </c>
      <c r="AA30" s="6">
        <v>0</v>
      </c>
      <c r="AB30" s="6">
        <v>0</v>
      </c>
      <c r="AC30" s="6">
        <v>0</v>
      </c>
      <c r="AD30" s="6">
        <v>0</v>
      </c>
      <c r="AE30" s="6">
        <v>0</v>
      </c>
      <c r="AF30" s="6">
        <v>0</v>
      </c>
      <c r="AG30" s="6">
        <v>0</v>
      </c>
      <c r="AH30" s="1">
        <v>505437</v>
      </c>
      <c r="AI30">
        <v>10</v>
      </c>
    </row>
    <row r="31" spans="1:35" x14ac:dyDescent="0.25">
      <c r="A31" t="s">
        <v>239</v>
      </c>
      <c r="B31" t="s">
        <v>140</v>
      </c>
      <c r="C31" t="s">
        <v>347</v>
      </c>
      <c r="D31" t="s">
        <v>266</v>
      </c>
      <c r="E31" s="6">
        <v>80.739130434782609</v>
      </c>
      <c r="F31" s="6">
        <v>42.362173913043485</v>
      </c>
      <c r="G31" s="6">
        <v>0.54891304347826086</v>
      </c>
      <c r="H31" s="6">
        <v>0</v>
      </c>
      <c r="I31" s="6">
        <v>2.2717391304347827</v>
      </c>
      <c r="J31" s="6">
        <v>0</v>
      </c>
      <c r="K31" s="6">
        <v>0</v>
      </c>
      <c r="L31" s="6">
        <v>4.4308695652173915</v>
      </c>
      <c r="M31" s="6">
        <v>6.6501086956521762</v>
      </c>
      <c r="N31" s="6">
        <v>5.4027173913043489</v>
      </c>
      <c r="O31" s="6">
        <f>SUM(NonNurse[[#This Row],[Qualified Social Work Staff Hours]],NonNurse[[#This Row],[Other Social Work Staff Hours]])/NonNurse[[#This Row],[MDS Census]]</f>
        <v>0.14928109854604205</v>
      </c>
      <c r="P31" s="6">
        <v>5.9435869565217372</v>
      </c>
      <c r="Q31" s="6">
        <v>9.6422826086956537</v>
      </c>
      <c r="R31" s="6">
        <f>SUM(NonNurse[[#This Row],[Qualified Activities Professional Hours]],NonNurse[[#This Row],[Other Activities Professional Hours]])/NonNurse[[#This Row],[MDS Census]]</f>
        <v>0.19303984921917069</v>
      </c>
      <c r="S31" s="6">
        <v>14.232065217391312</v>
      </c>
      <c r="T31" s="6">
        <v>10.837065217391308</v>
      </c>
      <c r="U31" s="6">
        <v>0</v>
      </c>
      <c r="V31" s="6">
        <f>SUM(NonNurse[[#This Row],[Occupational Therapist Hours]],NonNurse[[#This Row],[OT Assistant Hours]],NonNurse[[#This Row],[OT Aide Hours]])/NonNurse[[#This Row],[MDS Census]]</f>
        <v>0.31049542272482517</v>
      </c>
      <c r="W31" s="6">
        <v>14.157934782608697</v>
      </c>
      <c r="X31" s="6">
        <v>15.081956521739132</v>
      </c>
      <c r="Y31" s="6">
        <v>0</v>
      </c>
      <c r="Z31" s="6">
        <f>SUM(NonNurse[[#This Row],[Physical Therapist (PT) Hours]],NonNurse[[#This Row],[PT Assistant Hours]],NonNurse[[#This Row],[PT Aide Hours]])/NonNurse[[#This Row],[MDS Census]]</f>
        <v>0.36215266558966075</v>
      </c>
      <c r="AA31" s="6">
        <v>0</v>
      </c>
      <c r="AB31" s="6">
        <v>0</v>
      </c>
      <c r="AC31" s="6">
        <v>0</v>
      </c>
      <c r="AD31" s="6">
        <v>0</v>
      </c>
      <c r="AE31" s="6">
        <v>0</v>
      </c>
      <c r="AF31" s="6">
        <v>0</v>
      </c>
      <c r="AG31" s="6">
        <v>0</v>
      </c>
      <c r="AH31" s="1">
        <v>505431</v>
      </c>
      <c r="AI31">
        <v>10</v>
      </c>
    </row>
    <row r="32" spans="1:35" x14ac:dyDescent="0.25">
      <c r="A32" t="s">
        <v>239</v>
      </c>
      <c r="B32" t="s">
        <v>26</v>
      </c>
      <c r="C32" t="s">
        <v>307</v>
      </c>
      <c r="D32" t="s">
        <v>261</v>
      </c>
      <c r="E32" s="6">
        <v>85.326086956521735</v>
      </c>
      <c r="F32" s="6">
        <v>5.9130434782608692</v>
      </c>
      <c r="G32" s="6">
        <v>0.57608695652173914</v>
      </c>
      <c r="H32" s="6">
        <v>0.54565217391304355</v>
      </c>
      <c r="I32" s="6">
        <v>0.45652173913043476</v>
      </c>
      <c r="J32" s="6">
        <v>0</v>
      </c>
      <c r="K32" s="6">
        <v>0</v>
      </c>
      <c r="L32" s="6">
        <v>2.8695652173913042</v>
      </c>
      <c r="M32" s="6">
        <v>1.5515217391304348</v>
      </c>
      <c r="N32" s="6">
        <v>1.1147826086956523</v>
      </c>
      <c r="O32" s="6">
        <f>SUM(NonNurse[[#This Row],[Qualified Social Work Staff Hours]],NonNurse[[#This Row],[Other Social Work Staff Hours]])/NonNurse[[#This Row],[MDS Census]]</f>
        <v>3.1248407643312107E-2</v>
      </c>
      <c r="P32" s="6">
        <v>3.9934782608695656</v>
      </c>
      <c r="Q32" s="6">
        <v>3.6518478260869576</v>
      </c>
      <c r="R32" s="6">
        <f>SUM(NonNurse[[#This Row],[Qualified Activities Professional Hours]],NonNurse[[#This Row],[Other Activities Professional Hours]])/NonNurse[[#This Row],[MDS Census]]</f>
        <v>8.960127388535033E-2</v>
      </c>
      <c r="S32" s="6">
        <v>3.4923913043478274</v>
      </c>
      <c r="T32" s="6">
        <v>7.4915217391304338</v>
      </c>
      <c r="U32" s="6">
        <v>0</v>
      </c>
      <c r="V32" s="6">
        <f>SUM(NonNurse[[#This Row],[Occupational Therapist Hours]],NonNurse[[#This Row],[OT Assistant Hours]],NonNurse[[#This Row],[OT Aide Hours]])/NonNurse[[#This Row],[MDS Census]]</f>
        <v>0.12872866242038217</v>
      </c>
      <c r="W32" s="6">
        <v>4.9628260869565208</v>
      </c>
      <c r="X32" s="6">
        <v>7.6263043478260837</v>
      </c>
      <c r="Y32" s="6">
        <v>0</v>
      </c>
      <c r="Z32" s="6">
        <f>SUM(NonNurse[[#This Row],[Physical Therapist (PT) Hours]],NonNurse[[#This Row],[PT Assistant Hours]],NonNurse[[#This Row],[PT Aide Hours]])/NonNurse[[#This Row],[MDS Census]]</f>
        <v>0.14754140127388529</v>
      </c>
      <c r="AA32" s="6">
        <v>0</v>
      </c>
      <c r="AB32" s="6">
        <v>0</v>
      </c>
      <c r="AC32" s="6">
        <v>0</v>
      </c>
      <c r="AD32" s="6">
        <v>0</v>
      </c>
      <c r="AE32" s="6">
        <v>0</v>
      </c>
      <c r="AF32" s="6">
        <v>0</v>
      </c>
      <c r="AG32" s="6">
        <v>0</v>
      </c>
      <c r="AH32" s="1">
        <v>505123</v>
      </c>
      <c r="AI32">
        <v>10</v>
      </c>
    </row>
    <row r="33" spans="1:35" x14ac:dyDescent="0.25">
      <c r="A33" t="s">
        <v>239</v>
      </c>
      <c r="B33" t="s">
        <v>178</v>
      </c>
      <c r="C33" t="s">
        <v>294</v>
      </c>
      <c r="D33" t="s">
        <v>254</v>
      </c>
      <c r="E33" s="6">
        <v>43.369565217391305</v>
      </c>
      <c r="F33" s="6">
        <v>5.3043478260869561</v>
      </c>
      <c r="G33" s="6">
        <v>1.0869565217391304</v>
      </c>
      <c r="H33" s="6">
        <v>0</v>
      </c>
      <c r="I33" s="6">
        <v>0</v>
      </c>
      <c r="J33" s="6">
        <v>0</v>
      </c>
      <c r="K33" s="6">
        <v>0</v>
      </c>
      <c r="L33" s="6">
        <v>2.5043478260869558</v>
      </c>
      <c r="M33" s="6">
        <v>0</v>
      </c>
      <c r="N33" s="6">
        <v>8.8220652173913052</v>
      </c>
      <c r="O33" s="6">
        <f>SUM(NonNurse[[#This Row],[Qualified Social Work Staff Hours]],NonNurse[[#This Row],[Other Social Work Staff Hours]])/NonNurse[[#This Row],[MDS Census]]</f>
        <v>0.20341604010025063</v>
      </c>
      <c r="P33" s="6">
        <v>0</v>
      </c>
      <c r="Q33" s="6">
        <v>10.037934782608698</v>
      </c>
      <c r="R33" s="6">
        <f>SUM(NonNurse[[#This Row],[Qualified Activities Professional Hours]],NonNurse[[#This Row],[Other Activities Professional Hours]])/NonNurse[[#This Row],[MDS Census]]</f>
        <v>0.23145112781954891</v>
      </c>
      <c r="S33" s="6">
        <v>2.1551086956521739</v>
      </c>
      <c r="T33" s="6">
        <v>1.6039130434782609</v>
      </c>
      <c r="U33" s="6">
        <v>0</v>
      </c>
      <c r="V33" s="6">
        <f>SUM(NonNurse[[#This Row],[Occupational Therapist Hours]],NonNurse[[#This Row],[OT Assistant Hours]],NonNurse[[#This Row],[OT Aide Hours]])/NonNurse[[#This Row],[MDS Census]]</f>
        <v>8.6674185463659154E-2</v>
      </c>
      <c r="W33" s="6">
        <v>2.7546739130434785</v>
      </c>
      <c r="X33" s="6">
        <v>2.7469565217391305</v>
      </c>
      <c r="Y33" s="6">
        <v>2.097826086956522</v>
      </c>
      <c r="Z33" s="6">
        <f>SUM(NonNurse[[#This Row],[Physical Therapist (PT) Hours]],NonNurse[[#This Row],[PT Assistant Hours]],NonNurse[[#This Row],[PT Aide Hours]])/NonNurse[[#This Row],[MDS Census]]</f>
        <v>0.17522556390977442</v>
      </c>
      <c r="AA33" s="6">
        <v>0</v>
      </c>
      <c r="AB33" s="6">
        <v>0</v>
      </c>
      <c r="AC33" s="6">
        <v>0</v>
      </c>
      <c r="AD33" s="6">
        <v>0</v>
      </c>
      <c r="AE33" s="6">
        <v>0</v>
      </c>
      <c r="AF33" s="6">
        <v>0</v>
      </c>
      <c r="AG33" s="6">
        <v>0</v>
      </c>
      <c r="AH33" s="1">
        <v>505518</v>
      </c>
      <c r="AI33">
        <v>10</v>
      </c>
    </row>
    <row r="34" spans="1:35" x14ac:dyDescent="0.25">
      <c r="A34" t="s">
        <v>239</v>
      </c>
      <c r="B34" t="s">
        <v>94</v>
      </c>
      <c r="C34" t="s">
        <v>335</v>
      </c>
      <c r="D34" t="s">
        <v>247</v>
      </c>
      <c r="E34" s="6">
        <v>42.836956521739133</v>
      </c>
      <c r="F34" s="6">
        <v>6.0869565217391308</v>
      </c>
      <c r="G34" s="6">
        <v>1.4896739130434786</v>
      </c>
      <c r="H34" s="6">
        <v>0.59782608695652173</v>
      </c>
      <c r="I34" s="6">
        <v>0</v>
      </c>
      <c r="J34" s="6">
        <v>0</v>
      </c>
      <c r="K34" s="6">
        <v>0</v>
      </c>
      <c r="L34" s="6">
        <v>5.2751086956521736</v>
      </c>
      <c r="M34" s="6">
        <v>0</v>
      </c>
      <c r="N34" s="6">
        <v>4.1739130434782625</v>
      </c>
      <c r="O34" s="6">
        <f>SUM(NonNurse[[#This Row],[Qualified Social Work Staff Hours]],NonNurse[[#This Row],[Other Social Work Staff Hours]])/NonNurse[[#This Row],[MDS Census]]</f>
        <v>9.7437198680537962E-2</v>
      </c>
      <c r="P34" s="6">
        <v>4.5295652173913057</v>
      </c>
      <c r="Q34" s="6">
        <v>4.359782608695653</v>
      </c>
      <c r="R34" s="6">
        <f>SUM(NonNurse[[#This Row],[Qualified Activities Professional Hours]],NonNurse[[#This Row],[Other Activities Professional Hours]])/NonNurse[[#This Row],[MDS Census]]</f>
        <v>0.20751585891905611</v>
      </c>
      <c r="S34" s="6">
        <v>6.3077173913043474</v>
      </c>
      <c r="T34" s="6">
        <v>1.9203260869565213</v>
      </c>
      <c r="U34" s="6">
        <v>0</v>
      </c>
      <c r="V34" s="6">
        <f>SUM(NonNurse[[#This Row],[Occupational Therapist Hours]],NonNurse[[#This Row],[OT Assistant Hours]],NonNurse[[#This Row],[OT Aide Hours]])/NonNurse[[#This Row],[MDS Census]]</f>
        <v>0.19207815275310833</v>
      </c>
      <c r="W34" s="6">
        <v>2.1419565217391305</v>
      </c>
      <c r="X34" s="6">
        <v>5.4194565217391295</v>
      </c>
      <c r="Y34" s="6">
        <v>0</v>
      </c>
      <c r="Z34" s="6">
        <f>SUM(NonNurse[[#This Row],[Physical Therapist (PT) Hours]],NonNurse[[#This Row],[PT Assistant Hours]],NonNurse[[#This Row],[PT Aide Hours]])/NonNurse[[#This Row],[MDS Census]]</f>
        <v>0.17651611266176095</v>
      </c>
      <c r="AA34" s="6">
        <v>0</v>
      </c>
      <c r="AB34" s="6">
        <v>0</v>
      </c>
      <c r="AC34" s="6">
        <v>0</v>
      </c>
      <c r="AD34" s="6">
        <v>0</v>
      </c>
      <c r="AE34" s="6">
        <v>0</v>
      </c>
      <c r="AF34" s="6">
        <v>0</v>
      </c>
      <c r="AG34" s="6">
        <v>0</v>
      </c>
      <c r="AH34" s="1">
        <v>505331</v>
      </c>
      <c r="AI34">
        <v>10</v>
      </c>
    </row>
    <row r="35" spans="1:35" x14ac:dyDescent="0.25">
      <c r="A35" t="s">
        <v>239</v>
      </c>
      <c r="B35" t="s">
        <v>93</v>
      </c>
      <c r="C35" t="s">
        <v>328</v>
      </c>
      <c r="D35" t="s">
        <v>251</v>
      </c>
      <c r="E35" s="6">
        <v>33.097826086956523</v>
      </c>
      <c r="F35" s="6">
        <v>5.1304347826086953</v>
      </c>
      <c r="G35" s="6">
        <v>0</v>
      </c>
      <c r="H35" s="6">
        <v>0</v>
      </c>
      <c r="I35" s="6">
        <v>0</v>
      </c>
      <c r="J35" s="6">
        <v>0</v>
      </c>
      <c r="K35" s="6">
        <v>0</v>
      </c>
      <c r="L35" s="6">
        <v>2.8221739130434789</v>
      </c>
      <c r="M35" s="6">
        <v>5.0244565217391308</v>
      </c>
      <c r="N35" s="6">
        <v>0</v>
      </c>
      <c r="O35" s="6">
        <f>SUM(NonNurse[[#This Row],[Qualified Social Work Staff Hours]],NonNurse[[#This Row],[Other Social Work Staff Hours]])/NonNurse[[#This Row],[MDS Census]]</f>
        <v>0.15180623973727422</v>
      </c>
      <c r="P35" s="6">
        <v>4.7173913043478262</v>
      </c>
      <c r="Q35" s="6">
        <v>0.35326086956521741</v>
      </c>
      <c r="R35" s="6">
        <f>SUM(NonNurse[[#This Row],[Qualified Activities Professional Hours]],NonNurse[[#This Row],[Other Activities Professional Hours]])/NonNurse[[#This Row],[MDS Census]]</f>
        <v>0.15320197044334977</v>
      </c>
      <c r="S35" s="6">
        <v>3.3515217391304351</v>
      </c>
      <c r="T35" s="6">
        <v>2.529130434782608</v>
      </c>
      <c r="U35" s="6">
        <v>0</v>
      </c>
      <c r="V35" s="6">
        <f>SUM(NonNurse[[#This Row],[Occupational Therapist Hours]],NonNurse[[#This Row],[OT Assistant Hours]],NonNurse[[#This Row],[OT Aide Hours]])/NonNurse[[#This Row],[MDS Census]]</f>
        <v>0.17767487684729064</v>
      </c>
      <c r="W35" s="6">
        <v>2.275543478260869</v>
      </c>
      <c r="X35" s="6">
        <v>4.9963043478260856</v>
      </c>
      <c r="Y35" s="6">
        <v>0</v>
      </c>
      <c r="Z35" s="6">
        <f>SUM(NonNurse[[#This Row],[Physical Therapist (PT) Hours]],NonNurse[[#This Row],[PT Assistant Hours]],NonNurse[[#This Row],[PT Aide Hours]])/NonNurse[[#This Row],[MDS Census]]</f>
        <v>0.21970771756978646</v>
      </c>
      <c r="AA35" s="6">
        <v>0</v>
      </c>
      <c r="AB35" s="6">
        <v>0</v>
      </c>
      <c r="AC35" s="6">
        <v>0</v>
      </c>
      <c r="AD35" s="6">
        <v>0</v>
      </c>
      <c r="AE35" s="6">
        <v>0</v>
      </c>
      <c r="AF35" s="6">
        <v>0</v>
      </c>
      <c r="AG35" s="6">
        <v>0</v>
      </c>
      <c r="AH35" s="1">
        <v>505329</v>
      </c>
      <c r="AI35">
        <v>10</v>
      </c>
    </row>
    <row r="36" spans="1:35" x14ac:dyDescent="0.25">
      <c r="A36" t="s">
        <v>239</v>
      </c>
      <c r="B36" t="s">
        <v>55</v>
      </c>
      <c r="C36" t="s">
        <v>322</v>
      </c>
      <c r="D36" t="s">
        <v>254</v>
      </c>
      <c r="E36" s="6">
        <v>82.815217391304344</v>
      </c>
      <c r="F36" s="6">
        <v>40.686521739130448</v>
      </c>
      <c r="G36" s="6">
        <v>0.44565217391304346</v>
      </c>
      <c r="H36" s="6">
        <v>0</v>
      </c>
      <c r="I36" s="6">
        <v>13.489130434782609</v>
      </c>
      <c r="J36" s="6">
        <v>0</v>
      </c>
      <c r="K36" s="6">
        <v>0</v>
      </c>
      <c r="L36" s="6">
        <v>3.2532608695652185</v>
      </c>
      <c r="M36" s="6">
        <v>0</v>
      </c>
      <c r="N36" s="6">
        <v>10.886086956521737</v>
      </c>
      <c r="O36" s="6">
        <f>SUM(NonNurse[[#This Row],[Qualified Social Work Staff Hours]],NonNurse[[#This Row],[Other Social Work Staff Hours]])/NonNurse[[#This Row],[MDS Census]]</f>
        <v>0.13145032156450975</v>
      </c>
      <c r="P36" s="6">
        <v>0</v>
      </c>
      <c r="Q36" s="6">
        <v>0</v>
      </c>
      <c r="R36" s="6">
        <f>SUM(NonNurse[[#This Row],[Qualified Activities Professional Hours]],NonNurse[[#This Row],[Other Activities Professional Hours]])/NonNurse[[#This Row],[MDS Census]]</f>
        <v>0</v>
      </c>
      <c r="S36" s="6">
        <v>0</v>
      </c>
      <c r="T36" s="6">
        <v>0</v>
      </c>
      <c r="U36" s="6">
        <v>0</v>
      </c>
      <c r="V36" s="6">
        <f>SUM(NonNurse[[#This Row],[Occupational Therapist Hours]],NonNurse[[#This Row],[OT Assistant Hours]],NonNurse[[#This Row],[OT Aide Hours]])/NonNurse[[#This Row],[MDS Census]]</f>
        <v>0</v>
      </c>
      <c r="W36" s="6">
        <v>3.5109782608695657</v>
      </c>
      <c r="X36" s="6">
        <v>10.957065217391301</v>
      </c>
      <c r="Y36" s="6">
        <v>0</v>
      </c>
      <c r="Z36" s="6">
        <f>SUM(NonNurse[[#This Row],[Physical Therapist (PT) Hours]],NonNurse[[#This Row],[PT Assistant Hours]],NonNurse[[#This Row],[PT Aide Hours]])/NonNurse[[#This Row],[MDS Census]]</f>
        <v>0.17470271689198055</v>
      </c>
      <c r="AA36" s="6">
        <v>0</v>
      </c>
      <c r="AB36" s="6">
        <v>0</v>
      </c>
      <c r="AC36" s="6">
        <v>0</v>
      </c>
      <c r="AD36" s="6">
        <v>0</v>
      </c>
      <c r="AE36" s="6">
        <v>0</v>
      </c>
      <c r="AF36" s="6">
        <v>0</v>
      </c>
      <c r="AG36" s="6">
        <v>0</v>
      </c>
      <c r="AH36" s="1">
        <v>505252</v>
      </c>
      <c r="AI36">
        <v>10</v>
      </c>
    </row>
    <row r="37" spans="1:35" x14ac:dyDescent="0.25">
      <c r="A37" t="s">
        <v>239</v>
      </c>
      <c r="B37" t="s">
        <v>99</v>
      </c>
      <c r="C37" t="s">
        <v>273</v>
      </c>
      <c r="D37" t="s">
        <v>254</v>
      </c>
      <c r="E37" s="6">
        <v>81.521739130434781</v>
      </c>
      <c r="F37" s="6">
        <v>5.0434782608695654</v>
      </c>
      <c r="G37" s="6">
        <v>0</v>
      </c>
      <c r="H37" s="6">
        <v>0</v>
      </c>
      <c r="I37" s="6">
        <v>0</v>
      </c>
      <c r="J37" s="6">
        <v>0</v>
      </c>
      <c r="K37" s="6">
        <v>0</v>
      </c>
      <c r="L37" s="6">
        <v>0.13880434782608694</v>
      </c>
      <c r="M37" s="6">
        <v>10.736413043478262</v>
      </c>
      <c r="N37" s="6">
        <v>0</v>
      </c>
      <c r="O37" s="6">
        <f>SUM(NonNurse[[#This Row],[Qualified Social Work Staff Hours]],NonNurse[[#This Row],[Other Social Work Staff Hours]])/NonNurse[[#This Row],[MDS Census]]</f>
        <v>0.13170000000000001</v>
      </c>
      <c r="P37" s="6">
        <v>4.9864130434782608</v>
      </c>
      <c r="Q37" s="6">
        <v>7.4565217391304346</v>
      </c>
      <c r="R37" s="6">
        <f>SUM(NonNurse[[#This Row],[Qualified Activities Professional Hours]],NonNurse[[#This Row],[Other Activities Professional Hours]])/NonNurse[[#This Row],[MDS Census]]</f>
        <v>0.15263333333333334</v>
      </c>
      <c r="S37" s="6">
        <v>5.280652173913043</v>
      </c>
      <c r="T37" s="6">
        <v>4.2710869565217386</v>
      </c>
      <c r="U37" s="6">
        <v>0</v>
      </c>
      <c r="V37" s="6">
        <f>SUM(NonNurse[[#This Row],[Occupational Therapist Hours]],NonNurse[[#This Row],[OT Assistant Hours]],NonNurse[[#This Row],[OT Aide Hours]])/NonNurse[[#This Row],[MDS Census]]</f>
        <v>0.11716799999999999</v>
      </c>
      <c r="W37" s="6">
        <v>6.2298913043478246</v>
      </c>
      <c r="X37" s="6">
        <v>8.2696739130434782</v>
      </c>
      <c r="Y37" s="6">
        <v>0</v>
      </c>
      <c r="Z37" s="6">
        <f>SUM(NonNurse[[#This Row],[Physical Therapist (PT) Hours]],NonNurse[[#This Row],[PT Assistant Hours]],NonNurse[[#This Row],[PT Aide Hours]])/NonNurse[[#This Row],[MDS Census]]</f>
        <v>0.17786133333333332</v>
      </c>
      <c r="AA37" s="6">
        <v>0</v>
      </c>
      <c r="AB37" s="6">
        <v>0</v>
      </c>
      <c r="AC37" s="6">
        <v>0</v>
      </c>
      <c r="AD37" s="6">
        <v>0</v>
      </c>
      <c r="AE37" s="6">
        <v>0</v>
      </c>
      <c r="AF37" s="6">
        <v>0</v>
      </c>
      <c r="AG37" s="6">
        <v>0</v>
      </c>
      <c r="AH37" s="1">
        <v>505344</v>
      </c>
      <c r="AI37">
        <v>10</v>
      </c>
    </row>
    <row r="38" spans="1:35" x14ac:dyDescent="0.25">
      <c r="A38" t="s">
        <v>239</v>
      </c>
      <c r="B38" t="s">
        <v>146</v>
      </c>
      <c r="C38" t="s">
        <v>295</v>
      </c>
      <c r="D38" t="s">
        <v>254</v>
      </c>
      <c r="E38" s="6">
        <v>190.56521739130434</v>
      </c>
      <c r="F38" s="6">
        <v>4.8695652173913047</v>
      </c>
      <c r="G38" s="6">
        <v>0.2608695652173913</v>
      </c>
      <c r="H38" s="6">
        <v>1.236413043478261</v>
      </c>
      <c r="I38" s="6">
        <v>8.554347826086957</v>
      </c>
      <c r="J38" s="6">
        <v>0</v>
      </c>
      <c r="K38" s="6">
        <v>0</v>
      </c>
      <c r="L38" s="6">
        <v>6.5886956521739135</v>
      </c>
      <c r="M38" s="6">
        <v>39.269021739130437</v>
      </c>
      <c r="N38" s="6">
        <v>4.4184782608695654</v>
      </c>
      <c r="O38" s="6">
        <f>SUM(NonNurse[[#This Row],[Qualified Social Work Staff Hours]],NonNurse[[#This Row],[Other Social Work Staff Hours]])/NonNurse[[#This Row],[MDS Census]]</f>
        <v>0.22925222450376456</v>
      </c>
      <c r="P38" s="6">
        <v>14.839673913043478</v>
      </c>
      <c r="Q38" s="6">
        <v>0</v>
      </c>
      <c r="R38" s="6">
        <f>SUM(NonNurse[[#This Row],[Qualified Activities Professional Hours]],NonNurse[[#This Row],[Other Activities Professional Hours]])/NonNurse[[#This Row],[MDS Census]]</f>
        <v>7.7871891398585441E-2</v>
      </c>
      <c r="S38" s="6">
        <v>23.019021739130434</v>
      </c>
      <c r="T38" s="6">
        <v>4.6521739130434785</v>
      </c>
      <c r="U38" s="6">
        <v>0</v>
      </c>
      <c r="V38" s="6">
        <f>SUM(NonNurse[[#This Row],[Occupational Therapist Hours]],NonNurse[[#This Row],[OT Assistant Hours]],NonNurse[[#This Row],[OT Aide Hours]])/NonNurse[[#This Row],[MDS Census]]</f>
        <v>0.14520590919461557</v>
      </c>
      <c r="W38" s="6">
        <v>15.885869565217391</v>
      </c>
      <c r="X38" s="6">
        <v>20.230978260869566</v>
      </c>
      <c r="Y38" s="6">
        <v>0</v>
      </c>
      <c r="Z38" s="6">
        <f>SUM(NonNurse[[#This Row],[Physical Therapist (PT) Hours]],NonNurse[[#This Row],[PT Assistant Hours]],NonNurse[[#This Row],[PT Aide Hours]])/NonNurse[[#This Row],[MDS Census]]</f>
        <v>0.18952486881131644</v>
      </c>
      <c r="AA38" s="6">
        <v>0</v>
      </c>
      <c r="AB38" s="6">
        <v>5.3695652173913047</v>
      </c>
      <c r="AC38" s="6">
        <v>0</v>
      </c>
      <c r="AD38" s="6">
        <v>0</v>
      </c>
      <c r="AE38" s="6">
        <v>0</v>
      </c>
      <c r="AF38" s="6">
        <v>0</v>
      </c>
      <c r="AG38" s="6">
        <v>0</v>
      </c>
      <c r="AH38" s="1">
        <v>505442</v>
      </c>
      <c r="AI38">
        <v>10</v>
      </c>
    </row>
    <row r="39" spans="1:35" x14ac:dyDescent="0.25">
      <c r="A39" t="s">
        <v>239</v>
      </c>
      <c r="B39" t="s">
        <v>30</v>
      </c>
      <c r="C39" t="s">
        <v>310</v>
      </c>
      <c r="D39" t="s">
        <v>263</v>
      </c>
      <c r="E39" s="6">
        <v>83.934782608695656</v>
      </c>
      <c r="F39" s="6">
        <v>5.4782608695652177</v>
      </c>
      <c r="G39" s="6">
        <v>0</v>
      </c>
      <c r="H39" s="6">
        <v>0</v>
      </c>
      <c r="I39" s="6">
        <v>0</v>
      </c>
      <c r="J39" s="6">
        <v>0</v>
      </c>
      <c r="K39" s="6">
        <v>0</v>
      </c>
      <c r="L39" s="6">
        <v>0.97000000000000031</v>
      </c>
      <c r="M39" s="6">
        <v>4.7839130434782611</v>
      </c>
      <c r="N39" s="6">
        <v>4.5351086956521742</v>
      </c>
      <c r="O39" s="6">
        <f>SUM(NonNurse[[#This Row],[Qualified Social Work Staff Hours]],NonNurse[[#This Row],[Other Social Work Staff Hours]])/NonNurse[[#This Row],[MDS Census]]</f>
        <v>0.11102693602693602</v>
      </c>
      <c r="P39" s="6">
        <v>5.1472826086956518</v>
      </c>
      <c r="Q39" s="6">
        <v>17.067608695652176</v>
      </c>
      <c r="R39" s="6">
        <f>SUM(NonNurse[[#This Row],[Qualified Activities Professional Hours]],NonNurse[[#This Row],[Other Activities Professional Hours]])/NonNurse[[#This Row],[MDS Census]]</f>
        <v>0.26466847966847967</v>
      </c>
      <c r="S39" s="6">
        <v>9.3410869565217407</v>
      </c>
      <c r="T39" s="6">
        <v>0</v>
      </c>
      <c r="U39" s="6">
        <v>0</v>
      </c>
      <c r="V39" s="6">
        <f>SUM(NonNurse[[#This Row],[Occupational Therapist Hours]],NonNurse[[#This Row],[OT Assistant Hours]],NonNurse[[#This Row],[OT Aide Hours]])/NonNurse[[#This Row],[MDS Census]]</f>
        <v>0.1112898212898213</v>
      </c>
      <c r="W39" s="6">
        <v>5.3916304347826092</v>
      </c>
      <c r="X39" s="6">
        <v>2.7627173913043479</v>
      </c>
      <c r="Y39" s="6">
        <v>0</v>
      </c>
      <c r="Z39" s="6">
        <f>SUM(NonNurse[[#This Row],[Physical Therapist (PT) Hours]],NonNurse[[#This Row],[PT Assistant Hours]],NonNurse[[#This Row],[PT Aide Hours]])/NonNurse[[#This Row],[MDS Census]]</f>
        <v>9.7150997150997148E-2</v>
      </c>
      <c r="AA39" s="6">
        <v>0</v>
      </c>
      <c r="AB39" s="6">
        <v>0</v>
      </c>
      <c r="AC39" s="6">
        <v>0</v>
      </c>
      <c r="AD39" s="6">
        <v>0</v>
      </c>
      <c r="AE39" s="6">
        <v>0</v>
      </c>
      <c r="AF39" s="6">
        <v>0</v>
      </c>
      <c r="AG39" s="6">
        <v>0</v>
      </c>
      <c r="AH39" s="1">
        <v>505151</v>
      </c>
      <c r="AI39">
        <v>10</v>
      </c>
    </row>
    <row r="40" spans="1:35" x14ac:dyDescent="0.25">
      <c r="A40" t="s">
        <v>239</v>
      </c>
      <c r="B40" t="s">
        <v>100</v>
      </c>
      <c r="C40" t="s">
        <v>284</v>
      </c>
      <c r="D40" t="s">
        <v>257</v>
      </c>
      <c r="E40" s="6">
        <v>46.456521739130437</v>
      </c>
      <c r="F40" s="6">
        <v>10.089456521739132</v>
      </c>
      <c r="G40" s="6">
        <v>0</v>
      </c>
      <c r="H40" s="6">
        <v>0.28804347826086957</v>
      </c>
      <c r="I40" s="6">
        <v>0</v>
      </c>
      <c r="J40" s="6">
        <v>0</v>
      </c>
      <c r="K40" s="6">
        <v>0</v>
      </c>
      <c r="L40" s="6">
        <v>0.37869565217391299</v>
      </c>
      <c r="M40" s="6">
        <v>0</v>
      </c>
      <c r="N40" s="6">
        <v>0</v>
      </c>
      <c r="O40" s="6">
        <f>SUM(NonNurse[[#This Row],[Qualified Social Work Staff Hours]],NonNurse[[#This Row],[Other Social Work Staff Hours]])/NonNurse[[#This Row],[MDS Census]]</f>
        <v>0</v>
      </c>
      <c r="P40" s="6">
        <v>4.732826086956524</v>
      </c>
      <c r="Q40" s="6">
        <v>20.452391304347824</v>
      </c>
      <c r="R40" s="6">
        <f>SUM(NonNurse[[#This Row],[Qualified Activities Professional Hours]],NonNurse[[#This Row],[Other Activities Professional Hours]])/NonNurse[[#This Row],[MDS Census]]</f>
        <v>0.54212447356106686</v>
      </c>
      <c r="S40" s="6">
        <v>4.6655434782608705</v>
      </c>
      <c r="T40" s="6">
        <v>0</v>
      </c>
      <c r="U40" s="6">
        <v>0.36956521739130432</v>
      </c>
      <c r="V40" s="6">
        <f>SUM(NonNurse[[#This Row],[Occupational Therapist Hours]],NonNurse[[#This Row],[OT Assistant Hours]],NonNurse[[#This Row],[OT Aide Hours]])/NonNurse[[#This Row],[MDS Census]]</f>
        <v>0.108383247543285</v>
      </c>
      <c r="W40" s="6">
        <v>3.3840217391304366</v>
      </c>
      <c r="X40" s="6">
        <v>2.5913043478260875</v>
      </c>
      <c r="Y40" s="6">
        <v>0</v>
      </c>
      <c r="Z40" s="6">
        <f>SUM(NonNurse[[#This Row],[Physical Therapist (PT) Hours]],NonNurse[[#This Row],[PT Assistant Hours]],NonNurse[[#This Row],[PT Aide Hours]])/NonNurse[[#This Row],[MDS Census]]</f>
        <v>0.12862189985961633</v>
      </c>
      <c r="AA40" s="6">
        <v>0</v>
      </c>
      <c r="AB40" s="6">
        <v>0</v>
      </c>
      <c r="AC40" s="6">
        <v>0</v>
      </c>
      <c r="AD40" s="6">
        <v>0</v>
      </c>
      <c r="AE40" s="6">
        <v>0</v>
      </c>
      <c r="AF40" s="6">
        <v>0</v>
      </c>
      <c r="AG40" s="6">
        <v>0</v>
      </c>
      <c r="AH40" s="1">
        <v>505346</v>
      </c>
      <c r="AI40">
        <v>10</v>
      </c>
    </row>
    <row r="41" spans="1:35" x14ac:dyDescent="0.25">
      <c r="A41" t="s">
        <v>239</v>
      </c>
      <c r="B41" t="s">
        <v>4</v>
      </c>
      <c r="C41" t="s">
        <v>346</v>
      </c>
      <c r="D41" t="s">
        <v>260</v>
      </c>
      <c r="E41" s="6">
        <v>92.119565217391298</v>
      </c>
      <c r="F41" s="6">
        <v>4.9565217391304346</v>
      </c>
      <c r="G41" s="6">
        <v>0.88043478260869568</v>
      </c>
      <c r="H41" s="6">
        <v>0.75</v>
      </c>
      <c r="I41" s="6">
        <v>1.0217391304347827</v>
      </c>
      <c r="J41" s="6">
        <v>0</v>
      </c>
      <c r="K41" s="6">
        <v>2.5108695652173911</v>
      </c>
      <c r="L41" s="6">
        <v>2.8276086956521742</v>
      </c>
      <c r="M41" s="6">
        <v>18.733695652173914</v>
      </c>
      <c r="N41" s="6">
        <v>5.8532608695652177</v>
      </c>
      <c r="O41" s="6">
        <f>SUM(NonNurse[[#This Row],[Qualified Social Work Staff Hours]],NonNurse[[#This Row],[Other Social Work Staff Hours]])/NonNurse[[#This Row],[MDS Census]]</f>
        <v>0.26690265486725667</v>
      </c>
      <c r="P41" s="6">
        <v>0</v>
      </c>
      <c r="Q41" s="6">
        <v>16.364130434782609</v>
      </c>
      <c r="R41" s="6">
        <f>SUM(NonNurse[[#This Row],[Qualified Activities Professional Hours]],NonNurse[[#This Row],[Other Activities Professional Hours]])/NonNurse[[#This Row],[MDS Census]]</f>
        <v>0.17764011799410032</v>
      </c>
      <c r="S41" s="6">
        <v>3.7917391304347832</v>
      </c>
      <c r="T41" s="6">
        <v>0</v>
      </c>
      <c r="U41" s="6">
        <v>0</v>
      </c>
      <c r="V41" s="6">
        <f>SUM(NonNurse[[#This Row],[Occupational Therapist Hours]],NonNurse[[#This Row],[OT Assistant Hours]],NonNurse[[#This Row],[OT Aide Hours]])/NonNurse[[#This Row],[MDS Census]]</f>
        <v>4.1161061946902666E-2</v>
      </c>
      <c r="W41" s="6">
        <v>4.8971739130434777</v>
      </c>
      <c r="X41" s="6">
        <v>10.918043478260866</v>
      </c>
      <c r="Y41" s="6">
        <v>0.28260869565217389</v>
      </c>
      <c r="Z41" s="6">
        <f>SUM(NonNurse[[#This Row],[Physical Therapist (PT) Hours]],NonNurse[[#This Row],[PT Assistant Hours]],NonNurse[[#This Row],[PT Aide Hours]])/NonNurse[[#This Row],[MDS Census]]</f>
        <v>0.17474926253687315</v>
      </c>
      <c r="AA41" s="6">
        <v>0</v>
      </c>
      <c r="AB41" s="6">
        <v>6.8695652173913047</v>
      </c>
      <c r="AC41" s="6">
        <v>0</v>
      </c>
      <c r="AD41" s="6">
        <v>63.747282608695649</v>
      </c>
      <c r="AE41" s="6">
        <v>0</v>
      </c>
      <c r="AF41" s="6">
        <v>0</v>
      </c>
      <c r="AG41" s="6">
        <v>0</v>
      </c>
      <c r="AH41" s="1">
        <v>505406</v>
      </c>
      <c r="AI41">
        <v>10</v>
      </c>
    </row>
    <row r="42" spans="1:35" x14ac:dyDescent="0.25">
      <c r="A42" t="s">
        <v>239</v>
      </c>
      <c r="B42" t="s">
        <v>72</v>
      </c>
      <c r="C42" t="s">
        <v>289</v>
      </c>
      <c r="D42" t="s">
        <v>269</v>
      </c>
      <c r="E42" s="6">
        <v>48.95774647887324</v>
      </c>
      <c r="F42" s="6">
        <v>0.90140845070422537</v>
      </c>
      <c r="G42" s="6">
        <v>0.3380281690140845</v>
      </c>
      <c r="H42" s="6">
        <v>0.10211267605633803</v>
      </c>
      <c r="I42" s="6">
        <v>0.38028169014084506</v>
      </c>
      <c r="J42" s="6">
        <v>0</v>
      </c>
      <c r="K42" s="6">
        <v>0</v>
      </c>
      <c r="L42" s="6">
        <v>2.0742253521126761</v>
      </c>
      <c r="M42" s="6">
        <v>4.9821126760563379</v>
      </c>
      <c r="N42" s="6">
        <v>0</v>
      </c>
      <c r="O42" s="6">
        <f>SUM(NonNurse[[#This Row],[Qualified Social Work Staff Hours]],NonNurse[[#This Row],[Other Social Work Staff Hours]])/NonNurse[[#This Row],[MDS Census]]</f>
        <v>0.10176352128883774</v>
      </c>
      <c r="P42" s="6">
        <v>4.6322535211267599</v>
      </c>
      <c r="Q42" s="6">
        <v>3.9684507042253521</v>
      </c>
      <c r="R42" s="6">
        <f>SUM(NonNurse[[#This Row],[Qualified Activities Professional Hours]],NonNurse[[#This Row],[Other Activities Professional Hours]])/NonNurse[[#This Row],[MDS Census]]</f>
        <v>0.17567606444188721</v>
      </c>
      <c r="S42" s="6">
        <v>0.79154929577464783</v>
      </c>
      <c r="T42" s="6">
        <v>4.1987323943661963</v>
      </c>
      <c r="U42" s="6">
        <v>0</v>
      </c>
      <c r="V42" s="6">
        <f>SUM(NonNurse[[#This Row],[Occupational Therapist Hours]],NonNurse[[#This Row],[OT Assistant Hours]],NonNurse[[#This Row],[OT Aide Hours]])/NonNurse[[#This Row],[MDS Census]]</f>
        <v>0.10193037974683543</v>
      </c>
      <c r="W42" s="6">
        <v>2.7623943661971828</v>
      </c>
      <c r="X42" s="6">
        <v>9.5154929577464742</v>
      </c>
      <c r="Y42" s="6">
        <v>0</v>
      </c>
      <c r="Z42" s="6">
        <f>SUM(NonNurse[[#This Row],[Physical Therapist (PT) Hours]],NonNurse[[#This Row],[PT Assistant Hours]],NonNurse[[#This Row],[PT Aide Hours]])/NonNurse[[#This Row],[MDS Census]]</f>
        <v>0.25078538550057528</v>
      </c>
      <c r="AA42" s="6">
        <v>0</v>
      </c>
      <c r="AB42" s="6">
        <v>0</v>
      </c>
      <c r="AC42" s="6">
        <v>0</v>
      </c>
      <c r="AD42" s="6">
        <v>0</v>
      </c>
      <c r="AE42" s="6">
        <v>0</v>
      </c>
      <c r="AF42" s="6">
        <v>0</v>
      </c>
      <c r="AG42" s="6">
        <v>0</v>
      </c>
      <c r="AH42" s="1">
        <v>505283</v>
      </c>
      <c r="AI42">
        <v>10</v>
      </c>
    </row>
    <row r="43" spans="1:35" x14ac:dyDescent="0.25">
      <c r="A43" t="s">
        <v>239</v>
      </c>
      <c r="B43" t="s">
        <v>133</v>
      </c>
      <c r="C43" t="s">
        <v>340</v>
      </c>
      <c r="D43" t="s">
        <v>263</v>
      </c>
      <c r="E43" s="6">
        <v>46.565217391304351</v>
      </c>
      <c r="F43" s="6">
        <v>7.4184782608695654</v>
      </c>
      <c r="G43" s="6">
        <v>0</v>
      </c>
      <c r="H43" s="6">
        <v>0</v>
      </c>
      <c r="I43" s="6">
        <v>1.3913043478260869</v>
      </c>
      <c r="J43" s="6">
        <v>0</v>
      </c>
      <c r="K43" s="6">
        <v>0</v>
      </c>
      <c r="L43" s="6">
        <v>1.2056521739130435</v>
      </c>
      <c r="M43" s="6">
        <v>4.8063043478260861</v>
      </c>
      <c r="N43" s="6">
        <v>0</v>
      </c>
      <c r="O43" s="6">
        <f>SUM(NonNurse[[#This Row],[Qualified Social Work Staff Hours]],NonNurse[[#This Row],[Other Social Work Staff Hours]])/NonNurse[[#This Row],[MDS Census]]</f>
        <v>0.10321661998132584</v>
      </c>
      <c r="P43" s="6">
        <v>5.0439130434782609</v>
      </c>
      <c r="Q43" s="6">
        <v>1.179021739130435</v>
      </c>
      <c r="R43" s="6">
        <f>SUM(NonNurse[[#This Row],[Qualified Activities Professional Hours]],NonNurse[[#This Row],[Other Activities Professional Hours]])/NonNurse[[#This Row],[MDS Census]]</f>
        <v>0.13363912231559288</v>
      </c>
      <c r="S43" s="6">
        <v>7.8166304347826072</v>
      </c>
      <c r="T43" s="6">
        <v>0</v>
      </c>
      <c r="U43" s="6">
        <v>0</v>
      </c>
      <c r="V43" s="6">
        <f>SUM(NonNurse[[#This Row],[Occupational Therapist Hours]],NonNurse[[#This Row],[OT Assistant Hours]],NonNurse[[#This Row],[OT Aide Hours]])/NonNurse[[#This Row],[MDS Census]]</f>
        <v>0.16786414565826327</v>
      </c>
      <c r="W43" s="6">
        <v>2.5704347826086971</v>
      </c>
      <c r="X43" s="6">
        <v>7.491956521739132</v>
      </c>
      <c r="Y43" s="6">
        <v>0</v>
      </c>
      <c r="Z43" s="6">
        <f>SUM(NonNurse[[#This Row],[Physical Therapist (PT) Hours]],NonNurse[[#This Row],[PT Assistant Hours]],NonNurse[[#This Row],[PT Aide Hours]])/NonNurse[[#This Row],[MDS Census]]</f>
        <v>0.21609243697478994</v>
      </c>
      <c r="AA43" s="6">
        <v>0</v>
      </c>
      <c r="AB43" s="6">
        <v>0</v>
      </c>
      <c r="AC43" s="6">
        <v>0</v>
      </c>
      <c r="AD43" s="6">
        <v>0</v>
      </c>
      <c r="AE43" s="6">
        <v>0</v>
      </c>
      <c r="AF43" s="6">
        <v>0</v>
      </c>
      <c r="AG43" s="6">
        <v>0</v>
      </c>
      <c r="AH43" s="1">
        <v>505413</v>
      </c>
      <c r="AI43">
        <v>10</v>
      </c>
    </row>
    <row r="44" spans="1:35" x14ac:dyDescent="0.25">
      <c r="A44" t="s">
        <v>239</v>
      </c>
      <c r="B44" t="s">
        <v>87</v>
      </c>
      <c r="C44" t="s">
        <v>324</v>
      </c>
      <c r="D44" t="s">
        <v>248</v>
      </c>
      <c r="E44" s="6">
        <v>65.934782608695656</v>
      </c>
      <c r="F44" s="6">
        <v>6</v>
      </c>
      <c r="G44" s="6">
        <v>0.1875</v>
      </c>
      <c r="H44" s="6">
        <v>0.45836956521739125</v>
      </c>
      <c r="I44" s="6">
        <v>2.5217391304347827</v>
      </c>
      <c r="J44" s="6">
        <v>0</v>
      </c>
      <c r="K44" s="6">
        <v>0</v>
      </c>
      <c r="L44" s="6">
        <v>4.2311956521739145</v>
      </c>
      <c r="M44" s="6">
        <v>5.2258695652173932</v>
      </c>
      <c r="N44" s="6">
        <v>0</v>
      </c>
      <c r="O44" s="6">
        <f>SUM(NonNurse[[#This Row],[Qualified Social Work Staff Hours]],NonNurse[[#This Row],[Other Social Work Staff Hours]])/NonNurse[[#This Row],[MDS Census]]</f>
        <v>7.9258160237388742E-2</v>
      </c>
      <c r="P44" s="6">
        <v>0</v>
      </c>
      <c r="Q44" s="6">
        <v>3.0633695652173913</v>
      </c>
      <c r="R44" s="6">
        <f>SUM(NonNurse[[#This Row],[Qualified Activities Professional Hours]],NonNurse[[#This Row],[Other Activities Professional Hours]])/NonNurse[[#This Row],[MDS Census]]</f>
        <v>4.6460600065941313E-2</v>
      </c>
      <c r="S44" s="6">
        <v>5.302282608695652</v>
      </c>
      <c r="T44" s="6">
        <v>6.2669565217391288</v>
      </c>
      <c r="U44" s="6">
        <v>0</v>
      </c>
      <c r="V44" s="6">
        <f>SUM(NonNurse[[#This Row],[Occupational Therapist Hours]],NonNurse[[#This Row],[OT Assistant Hours]],NonNurse[[#This Row],[OT Aide Hours]])/NonNurse[[#This Row],[MDS Census]]</f>
        <v>0.17546488625123635</v>
      </c>
      <c r="W44" s="6">
        <v>6.1906521739130422</v>
      </c>
      <c r="X44" s="6">
        <v>10.398260869565219</v>
      </c>
      <c r="Y44" s="6">
        <v>0</v>
      </c>
      <c r="Z44" s="6">
        <f>SUM(NonNurse[[#This Row],[Physical Therapist (PT) Hours]],NonNurse[[#This Row],[PT Assistant Hours]],NonNurse[[#This Row],[PT Aide Hours]])/NonNurse[[#This Row],[MDS Census]]</f>
        <v>0.2515957797560171</v>
      </c>
      <c r="AA44" s="6">
        <v>0</v>
      </c>
      <c r="AB44" s="6">
        <v>5.1413043478260869</v>
      </c>
      <c r="AC44" s="6">
        <v>0</v>
      </c>
      <c r="AD44" s="6">
        <v>0</v>
      </c>
      <c r="AE44" s="6">
        <v>0</v>
      </c>
      <c r="AF44" s="6">
        <v>0</v>
      </c>
      <c r="AG44" s="6">
        <v>0</v>
      </c>
      <c r="AH44" s="1">
        <v>505320</v>
      </c>
      <c r="AI44">
        <v>10</v>
      </c>
    </row>
    <row r="45" spans="1:35" x14ac:dyDescent="0.25">
      <c r="A45" t="s">
        <v>239</v>
      </c>
      <c r="B45" t="s">
        <v>153</v>
      </c>
      <c r="C45" t="s">
        <v>295</v>
      </c>
      <c r="D45" t="s">
        <v>254</v>
      </c>
      <c r="E45" s="6">
        <v>63.597826086956523</v>
      </c>
      <c r="F45" s="6">
        <v>4.8695652173913047</v>
      </c>
      <c r="G45" s="6">
        <v>0.28260869565217389</v>
      </c>
      <c r="H45" s="6">
        <v>0.28260869565217389</v>
      </c>
      <c r="I45" s="6">
        <v>2.2608695652173911</v>
      </c>
      <c r="J45" s="6">
        <v>0</v>
      </c>
      <c r="K45" s="6">
        <v>9.0217391304347833E-2</v>
      </c>
      <c r="L45" s="6">
        <v>4.6247826086956527</v>
      </c>
      <c r="M45" s="6">
        <v>5.7011956521739116</v>
      </c>
      <c r="N45" s="6">
        <v>0.89673913043478259</v>
      </c>
      <c r="O45" s="6">
        <f>SUM(NonNurse[[#This Row],[Qualified Social Work Staff Hours]],NonNurse[[#This Row],[Other Social Work Staff Hours]])/NonNurse[[#This Row],[MDS Census]]</f>
        <v>0.10374465903264396</v>
      </c>
      <c r="P45" s="6">
        <v>4.0869565217391308</v>
      </c>
      <c r="Q45" s="6">
        <v>11.684673913043474</v>
      </c>
      <c r="R45" s="6">
        <f>SUM(NonNurse[[#This Row],[Qualified Activities Professional Hours]],NonNurse[[#This Row],[Other Activities Professional Hours]])/NonNurse[[#This Row],[MDS Census]]</f>
        <v>0.24799008716458718</v>
      </c>
      <c r="S45" s="6">
        <v>3.1590217391304352</v>
      </c>
      <c r="T45" s="6">
        <v>1.2288043478260871</v>
      </c>
      <c r="U45" s="6">
        <v>0</v>
      </c>
      <c r="V45" s="6">
        <f>SUM(NonNurse[[#This Row],[Occupational Therapist Hours]],NonNurse[[#This Row],[OT Assistant Hours]],NonNurse[[#This Row],[OT Aide Hours]])/NonNurse[[#This Row],[MDS Census]]</f>
        <v>6.8993334472739712E-2</v>
      </c>
      <c r="W45" s="6">
        <v>5.2008695652173911</v>
      </c>
      <c r="X45" s="6">
        <v>2.6820652173913051</v>
      </c>
      <c r="Y45" s="6">
        <v>0</v>
      </c>
      <c r="Z45" s="6">
        <f>SUM(NonNurse[[#This Row],[Physical Therapist (PT) Hours]],NonNurse[[#This Row],[PT Assistant Hours]],NonNurse[[#This Row],[PT Aide Hours]])/NonNurse[[#This Row],[MDS Census]]</f>
        <v>0.12394975217911469</v>
      </c>
      <c r="AA45" s="6">
        <v>0</v>
      </c>
      <c r="AB45" s="6">
        <v>0</v>
      </c>
      <c r="AC45" s="6">
        <v>0</v>
      </c>
      <c r="AD45" s="6">
        <v>0</v>
      </c>
      <c r="AE45" s="6">
        <v>0</v>
      </c>
      <c r="AF45" s="6">
        <v>0</v>
      </c>
      <c r="AG45" s="6">
        <v>0</v>
      </c>
      <c r="AH45" s="1">
        <v>505470</v>
      </c>
      <c r="AI45">
        <v>10</v>
      </c>
    </row>
    <row r="46" spans="1:35" x14ac:dyDescent="0.25">
      <c r="A46" t="s">
        <v>239</v>
      </c>
      <c r="B46" t="s">
        <v>157</v>
      </c>
      <c r="C46" t="s">
        <v>292</v>
      </c>
      <c r="D46" t="s">
        <v>254</v>
      </c>
      <c r="E46" s="6">
        <v>42.054347826086953</v>
      </c>
      <c r="F46" s="6">
        <v>4.7826086956521738</v>
      </c>
      <c r="G46" s="6">
        <v>0.2608695652173913</v>
      </c>
      <c r="H46" s="6">
        <v>0.25304347826086959</v>
      </c>
      <c r="I46" s="6">
        <v>0</v>
      </c>
      <c r="J46" s="6">
        <v>0</v>
      </c>
      <c r="K46" s="6">
        <v>0</v>
      </c>
      <c r="L46" s="6">
        <v>5.4376086956521741</v>
      </c>
      <c r="M46" s="6">
        <v>5.3043478260869561</v>
      </c>
      <c r="N46" s="6">
        <v>0</v>
      </c>
      <c r="O46" s="6">
        <f>SUM(NonNurse[[#This Row],[Qualified Social Work Staff Hours]],NonNurse[[#This Row],[Other Social Work Staff Hours]])/NonNurse[[#This Row],[MDS Census]]</f>
        <v>0.12613078314810028</v>
      </c>
      <c r="P46" s="6">
        <v>0.10326086956521739</v>
      </c>
      <c r="Q46" s="6">
        <v>2.5629347826086959</v>
      </c>
      <c r="R46" s="6">
        <f>SUM(NonNurse[[#This Row],[Qualified Activities Professional Hours]],NonNurse[[#This Row],[Other Activities Professional Hours]])/NonNurse[[#This Row],[MDS Census]]</f>
        <v>6.3398811062290006E-2</v>
      </c>
      <c r="S46" s="6">
        <v>3.6433695652173923</v>
      </c>
      <c r="T46" s="6">
        <v>7.6086956521739135E-2</v>
      </c>
      <c r="U46" s="6">
        <v>0</v>
      </c>
      <c r="V46" s="6">
        <f>SUM(NonNurse[[#This Row],[Occupational Therapist Hours]],NonNurse[[#This Row],[OT Assistant Hours]],NonNurse[[#This Row],[OT Aide Hours]])/NonNurse[[#This Row],[MDS Census]]</f>
        <v>8.8444042388214045E-2</v>
      </c>
      <c r="W46" s="6">
        <v>4.4472826086956516</v>
      </c>
      <c r="X46" s="6">
        <v>4.9318478260869565</v>
      </c>
      <c r="Y46" s="6">
        <v>3.9782608695652173</v>
      </c>
      <c r="Z46" s="6">
        <f>SUM(NonNurse[[#This Row],[Physical Therapist (PT) Hours]],NonNurse[[#This Row],[PT Assistant Hours]],NonNurse[[#This Row],[PT Aide Hours]])/NonNurse[[#This Row],[MDS Census]]</f>
        <v>0.31762212457999484</v>
      </c>
      <c r="AA46" s="6">
        <v>0</v>
      </c>
      <c r="AB46" s="6">
        <v>0</v>
      </c>
      <c r="AC46" s="6">
        <v>0</v>
      </c>
      <c r="AD46" s="6">
        <v>0</v>
      </c>
      <c r="AE46" s="6">
        <v>0</v>
      </c>
      <c r="AF46" s="6">
        <v>0</v>
      </c>
      <c r="AG46" s="6">
        <v>0</v>
      </c>
      <c r="AH46" s="1">
        <v>505478</v>
      </c>
      <c r="AI46">
        <v>10</v>
      </c>
    </row>
    <row r="47" spans="1:35" x14ac:dyDescent="0.25">
      <c r="A47" t="s">
        <v>239</v>
      </c>
      <c r="B47" t="s">
        <v>166</v>
      </c>
      <c r="C47" t="s">
        <v>348</v>
      </c>
      <c r="D47" t="s">
        <v>253</v>
      </c>
      <c r="E47" s="6">
        <v>62.456521739130437</v>
      </c>
      <c r="F47" s="6">
        <v>51.123695652173936</v>
      </c>
      <c r="G47" s="6">
        <v>0.47282608695652173</v>
      </c>
      <c r="H47" s="6">
        <v>0.2807608695652174</v>
      </c>
      <c r="I47" s="6">
        <v>0.84782608695652173</v>
      </c>
      <c r="J47" s="6">
        <v>0</v>
      </c>
      <c r="K47" s="6">
        <v>0</v>
      </c>
      <c r="L47" s="6">
        <v>8.7595652173913034</v>
      </c>
      <c r="M47" s="6">
        <v>5.3069565217391315</v>
      </c>
      <c r="N47" s="6">
        <v>3.0459782608695654</v>
      </c>
      <c r="O47" s="6">
        <f>SUM(NonNurse[[#This Row],[Qualified Social Work Staff Hours]],NonNurse[[#This Row],[Other Social Work Staff Hours]])/NonNurse[[#This Row],[MDS Census]]</f>
        <v>0.1337399930386356</v>
      </c>
      <c r="P47" s="6">
        <v>4.7026086956521747</v>
      </c>
      <c r="Q47" s="6">
        <v>9.8546739130434826</v>
      </c>
      <c r="R47" s="6">
        <f>SUM(NonNurse[[#This Row],[Qualified Activities Professional Hours]],NonNurse[[#This Row],[Other Activities Professional Hours]])/NonNurse[[#This Row],[MDS Census]]</f>
        <v>0.23307866341803002</v>
      </c>
      <c r="S47" s="6">
        <v>7.2034782608695664</v>
      </c>
      <c r="T47" s="6">
        <v>8.7107608695652168</v>
      </c>
      <c r="U47" s="6">
        <v>0</v>
      </c>
      <c r="V47" s="6">
        <f>SUM(NonNurse[[#This Row],[Occupational Therapist Hours]],NonNurse[[#This Row],[OT Assistant Hours]],NonNurse[[#This Row],[OT Aide Hours]])/NonNurse[[#This Row],[MDS Census]]</f>
        <v>0.25480508179603201</v>
      </c>
      <c r="W47" s="6">
        <v>4.6439130434782605</v>
      </c>
      <c r="X47" s="6">
        <v>13.006847826086958</v>
      </c>
      <c r="Y47" s="6">
        <v>0</v>
      </c>
      <c r="Z47" s="6">
        <f>SUM(NonNurse[[#This Row],[Physical Therapist (PT) Hours]],NonNurse[[#This Row],[PT Assistant Hours]],NonNurse[[#This Row],[PT Aide Hours]])/NonNurse[[#This Row],[MDS Census]]</f>
        <v>0.28260877131917855</v>
      </c>
      <c r="AA47" s="6">
        <v>0</v>
      </c>
      <c r="AB47" s="6">
        <v>0</v>
      </c>
      <c r="AC47" s="6">
        <v>0</v>
      </c>
      <c r="AD47" s="6">
        <v>0</v>
      </c>
      <c r="AE47" s="6">
        <v>0</v>
      </c>
      <c r="AF47" s="6">
        <v>0</v>
      </c>
      <c r="AG47" s="6">
        <v>0.32608695652173914</v>
      </c>
      <c r="AH47" s="1">
        <v>505499</v>
      </c>
      <c r="AI47">
        <v>10</v>
      </c>
    </row>
    <row r="48" spans="1:35" x14ac:dyDescent="0.25">
      <c r="A48" t="s">
        <v>239</v>
      </c>
      <c r="B48" t="s">
        <v>169</v>
      </c>
      <c r="C48" t="s">
        <v>355</v>
      </c>
      <c r="D48" t="s">
        <v>254</v>
      </c>
      <c r="E48" s="6">
        <v>33.760869565217391</v>
      </c>
      <c r="F48" s="6">
        <v>4.6956521739130439</v>
      </c>
      <c r="G48" s="6">
        <v>0.66304347826086951</v>
      </c>
      <c r="H48" s="6">
        <v>0.17391304347826086</v>
      </c>
      <c r="I48" s="6">
        <v>4</v>
      </c>
      <c r="J48" s="6">
        <v>6.5217391304347824E-2</v>
      </c>
      <c r="K48" s="6">
        <v>0</v>
      </c>
      <c r="L48" s="6">
        <v>1.0907608695652173</v>
      </c>
      <c r="M48" s="6">
        <v>4.161956521739131</v>
      </c>
      <c r="N48" s="6">
        <v>0</v>
      </c>
      <c r="O48" s="6">
        <f>SUM(NonNurse[[#This Row],[Qualified Social Work Staff Hours]],NonNurse[[#This Row],[Other Social Work Staff Hours]])/NonNurse[[#This Row],[MDS Census]]</f>
        <v>0.12327752736638765</v>
      </c>
      <c r="P48" s="6">
        <v>0</v>
      </c>
      <c r="Q48" s="6">
        <v>0</v>
      </c>
      <c r="R48" s="6">
        <f>SUM(NonNurse[[#This Row],[Qualified Activities Professional Hours]],NonNurse[[#This Row],[Other Activities Professional Hours]])/NonNurse[[#This Row],[MDS Census]]</f>
        <v>0</v>
      </c>
      <c r="S48" s="6">
        <v>1.8764130434782609</v>
      </c>
      <c r="T48" s="6">
        <v>1.9830434782608695</v>
      </c>
      <c r="U48" s="6">
        <v>0</v>
      </c>
      <c r="V48" s="6">
        <f>SUM(NonNurse[[#This Row],[Occupational Therapist Hours]],NonNurse[[#This Row],[OT Assistant Hours]],NonNurse[[#This Row],[OT Aide Hours]])/NonNurse[[#This Row],[MDS Census]]</f>
        <v>0.11431745009658725</v>
      </c>
      <c r="W48" s="6">
        <v>3.4903260869565225</v>
      </c>
      <c r="X48" s="6">
        <v>2.6117391304347821</v>
      </c>
      <c r="Y48" s="6">
        <v>0</v>
      </c>
      <c r="Z48" s="6">
        <f>SUM(NonNurse[[#This Row],[Physical Therapist (PT) Hours]],NonNurse[[#This Row],[PT Assistant Hours]],NonNurse[[#This Row],[PT Aide Hours]])/NonNurse[[#This Row],[MDS Census]]</f>
        <v>0.18074372182871862</v>
      </c>
      <c r="AA48" s="6">
        <v>0</v>
      </c>
      <c r="AB48" s="6">
        <v>0</v>
      </c>
      <c r="AC48" s="6">
        <v>0</v>
      </c>
      <c r="AD48" s="6">
        <v>0</v>
      </c>
      <c r="AE48" s="6">
        <v>0</v>
      </c>
      <c r="AF48" s="6">
        <v>0</v>
      </c>
      <c r="AG48" s="6">
        <v>0</v>
      </c>
      <c r="AH48" s="1">
        <v>505504</v>
      </c>
      <c r="AI48">
        <v>10</v>
      </c>
    </row>
    <row r="49" spans="1:35" x14ac:dyDescent="0.25">
      <c r="A49" t="s">
        <v>239</v>
      </c>
      <c r="B49" t="s">
        <v>18</v>
      </c>
      <c r="C49" t="s">
        <v>296</v>
      </c>
      <c r="D49" t="s">
        <v>255</v>
      </c>
      <c r="E49" s="6">
        <v>61.163043478260867</v>
      </c>
      <c r="F49" s="6">
        <v>5.7010869565217392</v>
      </c>
      <c r="G49" s="6">
        <v>0</v>
      </c>
      <c r="H49" s="6">
        <v>0</v>
      </c>
      <c r="I49" s="6">
        <v>0</v>
      </c>
      <c r="J49" s="6">
        <v>0</v>
      </c>
      <c r="K49" s="6">
        <v>0</v>
      </c>
      <c r="L49" s="6">
        <v>0</v>
      </c>
      <c r="M49" s="6">
        <v>7.7554347826086953</v>
      </c>
      <c r="N49" s="6">
        <v>0</v>
      </c>
      <c r="O49" s="6">
        <f>SUM(NonNurse[[#This Row],[Qualified Social Work Staff Hours]],NonNurse[[#This Row],[Other Social Work Staff Hours]])/NonNurse[[#This Row],[MDS Census]]</f>
        <v>0.12679936022747468</v>
      </c>
      <c r="P49" s="6">
        <v>5.0543478260869561</v>
      </c>
      <c r="Q49" s="6">
        <v>5.2309782608695654</v>
      </c>
      <c r="R49" s="6">
        <f>SUM(NonNurse[[#This Row],[Qualified Activities Professional Hours]],NonNurse[[#This Row],[Other Activities Professional Hours]])/NonNurse[[#This Row],[MDS Census]]</f>
        <v>0.16816243113559623</v>
      </c>
      <c r="S49" s="6">
        <v>0</v>
      </c>
      <c r="T49" s="6">
        <v>0</v>
      </c>
      <c r="U49" s="6">
        <v>0</v>
      </c>
      <c r="V49" s="6">
        <f>SUM(NonNurse[[#This Row],[Occupational Therapist Hours]],NonNurse[[#This Row],[OT Assistant Hours]],NonNurse[[#This Row],[OT Aide Hours]])/NonNurse[[#This Row],[MDS Census]]</f>
        <v>0</v>
      </c>
      <c r="W49" s="6">
        <v>0</v>
      </c>
      <c r="X49" s="6">
        <v>0</v>
      </c>
      <c r="Y49" s="6">
        <v>0</v>
      </c>
      <c r="Z49" s="6">
        <f>SUM(NonNurse[[#This Row],[Physical Therapist (PT) Hours]],NonNurse[[#This Row],[PT Assistant Hours]],NonNurse[[#This Row],[PT Aide Hours]])/NonNurse[[#This Row],[MDS Census]]</f>
        <v>0</v>
      </c>
      <c r="AA49" s="6">
        <v>0</v>
      </c>
      <c r="AB49" s="6">
        <v>0</v>
      </c>
      <c r="AC49" s="6">
        <v>0</v>
      </c>
      <c r="AD49" s="6">
        <v>0</v>
      </c>
      <c r="AE49" s="6">
        <v>0</v>
      </c>
      <c r="AF49" s="6">
        <v>0</v>
      </c>
      <c r="AG49" s="6">
        <v>0</v>
      </c>
      <c r="AH49" s="1">
        <v>505085</v>
      </c>
      <c r="AI49">
        <v>10</v>
      </c>
    </row>
    <row r="50" spans="1:35" x14ac:dyDescent="0.25">
      <c r="A50" t="s">
        <v>239</v>
      </c>
      <c r="B50" t="s">
        <v>35</v>
      </c>
      <c r="C50" t="s">
        <v>311</v>
      </c>
      <c r="D50" t="s">
        <v>262</v>
      </c>
      <c r="E50" s="6">
        <v>75.130434782608702</v>
      </c>
      <c r="F50" s="6">
        <v>5.7391304347826084</v>
      </c>
      <c r="G50" s="6">
        <v>0.52173913043478259</v>
      </c>
      <c r="H50" s="6">
        <v>0.41054347826086962</v>
      </c>
      <c r="I50" s="6">
        <v>1.0543478260869565</v>
      </c>
      <c r="J50" s="6">
        <v>0</v>
      </c>
      <c r="K50" s="6">
        <v>0</v>
      </c>
      <c r="L50" s="6">
        <v>1.4565217391304348</v>
      </c>
      <c r="M50" s="6">
        <v>5.192608695652174</v>
      </c>
      <c r="N50" s="6">
        <v>5.2105434782608686</v>
      </c>
      <c r="O50" s="6">
        <f>SUM(NonNurse[[#This Row],[Qualified Social Work Staff Hours]],NonNurse[[#This Row],[Other Social Work Staff Hours]])/NonNurse[[#This Row],[MDS Census]]</f>
        <v>0.13846788194444443</v>
      </c>
      <c r="P50" s="6">
        <v>4.302173913043478</v>
      </c>
      <c r="Q50" s="6">
        <v>8.8684782608695691</v>
      </c>
      <c r="R50" s="6">
        <f>SUM(NonNurse[[#This Row],[Qualified Activities Professional Hours]],NonNurse[[#This Row],[Other Activities Professional Hours]])/NonNurse[[#This Row],[MDS Census]]</f>
        <v>0.17530381944444448</v>
      </c>
      <c r="S50" s="6">
        <v>6.610760869565218</v>
      </c>
      <c r="T50" s="6">
        <v>6.8414130434782603</v>
      </c>
      <c r="U50" s="6">
        <v>0</v>
      </c>
      <c r="V50" s="6">
        <f>SUM(NonNurse[[#This Row],[Occupational Therapist Hours]],NonNurse[[#This Row],[OT Assistant Hours]],NonNurse[[#This Row],[OT Aide Hours]])/NonNurse[[#This Row],[MDS Census]]</f>
        <v>0.17905092592592589</v>
      </c>
      <c r="W50" s="6">
        <v>5.1439130434782623</v>
      </c>
      <c r="X50" s="6">
        <v>7.8834782608695662</v>
      </c>
      <c r="Y50" s="6">
        <v>0</v>
      </c>
      <c r="Z50" s="6">
        <f>SUM(NonNurse[[#This Row],[Physical Therapist (PT) Hours]],NonNurse[[#This Row],[PT Assistant Hours]],NonNurse[[#This Row],[PT Aide Hours]])/NonNurse[[#This Row],[MDS Census]]</f>
        <v>0.17339699074074075</v>
      </c>
      <c r="AA50" s="6">
        <v>0</v>
      </c>
      <c r="AB50" s="6">
        <v>0</v>
      </c>
      <c r="AC50" s="6">
        <v>0</v>
      </c>
      <c r="AD50" s="6">
        <v>0</v>
      </c>
      <c r="AE50" s="6">
        <v>0</v>
      </c>
      <c r="AF50" s="6">
        <v>0</v>
      </c>
      <c r="AG50" s="6">
        <v>0</v>
      </c>
      <c r="AH50" s="1">
        <v>505185</v>
      </c>
      <c r="AI50">
        <v>10</v>
      </c>
    </row>
    <row r="51" spans="1:35" x14ac:dyDescent="0.25">
      <c r="A51" t="s">
        <v>239</v>
      </c>
      <c r="B51" t="s">
        <v>98</v>
      </c>
      <c r="C51" t="s">
        <v>314</v>
      </c>
      <c r="D51" t="s">
        <v>247</v>
      </c>
      <c r="E51" s="6">
        <v>54.467391304347828</v>
      </c>
      <c r="F51" s="6">
        <v>5.7880434782608692</v>
      </c>
      <c r="G51" s="6">
        <v>0</v>
      </c>
      <c r="H51" s="6">
        <v>0</v>
      </c>
      <c r="I51" s="6">
        <v>1.6847826086956521</v>
      </c>
      <c r="J51" s="6">
        <v>0</v>
      </c>
      <c r="K51" s="6">
        <v>0</v>
      </c>
      <c r="L51" s="6">
        <v>0.85500000000000009</v>
      </c>
      <c r="M51" s="6">
        <v>8.4875000000000007</v>
      </c>
      <c r="N51" s="6">
        <v>0</v>
      </c>
      <c r="O51" s="6">
        <f>SUM(NonNurse[[#This Row],[Qualified Social Work Staff Hours]],NonNurse[[#This Row],[Other Social Work Staff Hours]])/NonNurse[[#This Row],[MDS Census]]</f>
        <v>0.15582718020355218</v>
      </c>
      <c r="P51" s="6">
        <v>4.7940217391304341</v>
      </c>
      <c r="Q51" s="6">
        <v>6.8467391304347824</v>
      </c>
      <c r="R51" s="6">
        <f>SUM(NonNurse[[#This Row],[Qualified Activities Professional Hours]],NonNurse[[#This Row],[Other Activities Professional Hours]])/NonNurse[[#This Row],[MDS Census]]</f>
        <v>0.21371981640391138</v>
      </c>
      <c r="S51" s="6">
        <v>1.0993478260869565</v>
      </c>
      <c r="T51" s="6">
        <v>3.7028260869565219</v>
      </c>
      <c r="U51" s="6">
        <v>0</v>
      </c>
      <c r="V51" s="6">
        <f>SUM(NonNurse[[#This Row],[Occupational Therapist Hours]],NonNurse[[#This Row],[OT Assistant Hours]],NonNurse[[#This Row],[OT Aide Hours]])/NonNurse[[#This Row],[MDS Census]]</f>
        <v>8.8166034723608067E-2</v>
      </c>
      <c r="W51" s="6">
        <v>0.84434782608695658</v>
      </c>
      <c r="X51" s="6">
        <v>2.2592391304347821</v>
      </c>
      <c r="Y51" s="6">
        <v>0</v>
      </c>
      <c r="Z51" s="6">
        <f>SUM(NonNurse[[#This Row],[Physical Therapist (PT) Hours]],NonNurse[[#This Row],[PT Assistant Hours]],NonNurse[[#This Row],[PT Aide Hours]])/NonNurse[[#This Row],[MDS Census]]</f>
        <v>5.698064258631011E-2</v>
      </c>
      <c r="AA51" s="6">
        <v>1.0434782608695652</v>
      </c>
      <c r="AB51" s="6">
        <v>0</v>
      </c>
      <c r="AC51" s="6">
        <v>1.0869565217391304E-2</v>
      </c>
      <c r="AD51" s="6">
        <v>0</v>
      </c>
      <c r="AE51" s="6">
        <v>0</v>
      </c>
      <c r="AF51" s="6">
        <v>0</v>
      </c>
      <c r="AG51" s="6">
        <v>0.27717391304347827</v>
      </c>
      <c r="AH51" s="1">
        <v>505341</v>
      </c>
      <c r="AI51">
        <v>10</v>
      </c>
    </row>
    <row r="52" spans="1:35" x14ac:dyDescent="0.25">
      <c r="A52" t="s">
        <v>239</v>
      </c>
      <c r="B52" t="s">
        <v>142</v>
      </c>
      <c r="C52" t="s">
        <v>304</v>
      </c>
      <c r="D52" t="s">
        <v>253</v>
      </c>
      <c r="E52" s="6">
        <v>111.73913043478261</v>
      </c>
      <c r="F52" s="6">
        <v>4.5293478260869566</v>
      </c>
      <c r="G52" s="6">
        <v>0.65217391304347827</v>
      </c>
      <c r="H52" s="6">
        <v>0</v>
      </c>
      <c r="I52" s="6">
        <v>5.5108695652173916</v>
      </c>
      <c r="J52" s="6">
        <v>0</v>
      </c>
      <c r="K52" s="6">
        <v>0</v>
      </c>
      <c r="L52" s="6">
        <v>2.158804347826087</v>
      </c>
      <c r="M52" s="6">
        <v>12.086956521739131</v>
      </c>
      <c r="N52" s="6">
        <v>0</v>
      </c>
      <c r="O52" s="6">
        <f>SUM(NonNurse[[#This Row],[Qualified Social Work Staff Hours]],NonNurse[[#This Row],[Other Social Work Staff Hours]])/NonNurse[[#This Row],[MDS Census]]</f>
        <v>0.10817120622568094</v>
      </c>
      <c r="P52" s="6">
        <v>5.2173913043478262</v>
      </c>
      <c r="Q52" s="6">
        <v>17.983695652173914</v>
      </c>
      <c r="R52" s="6">
        <f>SUM(NonNurse[[#This Row],[Qualified Activities Professional Hours]],NonNurse[[#This Row],[Other Activities Professional Hours]])/NonNurse[[#This Row],[MDS Census]]</f>
        <v>0.20763618677042803</v>
      </c>
      <c r="S52" s="6">
        <v>5.8558695652173922</v>
      </c>
      <c r="T52" s="6">
        <v>8.6236956521739128</v>
      </c>
      <c r="U52" s="6">
        <v>0</v>
      </c>
      <c r="V52" s="6">
        <f>SUM(NonNurse[[#This Row],[Occupational Therapist Hours]],NonNurse[[#This Row],[OT Assistant Hours]],NonNurse[[#This Row],[OT Aide Hours]])/NonNurse[[#This Row],[MDS Census]]</f>
        <v>0.12958365758754864</v>
      </c>
      <c r="W52" s="6">
        <v>5.323913043478262</v>
      </c>
      <c r="X52" s="6">
        <v>8.9627173913043467</v>
      </c>
      <c r="Y52" s="6">
        <v>0</v>
      </c>
      <c r="Z52" s="6">
        <f>SUM(NonNurse[[#This Row],[Physical Therapist (PT) Hours]],NonNurse[[#This Row],[PT Assistant Hours]],NonNurse[[#This Row],[PT Aide Hours]])/NonNurse[[#This Row],[MDS Census]]</f>
        <v>0.12785700389105059</v>
      </c>
      <c r="AA52" s="6">
        <v>0</v>
      </c>
      <c r="AB52" s="6">
        <v>0</v>
      </c>
      <c r="AC52" s="6">
        <v>0</v>
      </c>
      <c r="AD52" s="6">
        <v>0</v>
      </c>
      <c r="AE52" s="6">
        <v>0</v>
      </c>
      <c r="AF52" s="6">
        <v>0</v>
      </c>
      <c r="AG52" s="6">
        <v>0</v>
      </c>
      <c r="AH52" s="1">
        <v>505435</v>
      </c>
      <c r="AI52">
        <v>10</v>
      </c>
    </row>
    <row r="53" spans="1:35" x14ac:dyDescent="0.25">
      <c r="A53" t="s">
        <v>239</v>
      </c>
      <c r="B53" t="s">
        <v>64</v>
      </c>
      <c r="C53" t="s">
        <v>326</v>
      </c>
      <c r="D53" t="s">
        <v>255</v>
      </c>
      <c r="E53" s="6">
        <v>73.934782608695656</v>
      </c>
      <c r="F53" s="6">
        <v>5.6521739130434785</v>
      </c>
      <c r="G53" s="6">
        <v>0.66304347826086951</v>
      </c>
      <c r="H53" s="6">
        <v>0</v>
      </c>
      <c r="I53" s="6">
        <v>0</v>
      </c>
      <c r="J53" s="6">
        <v>0</v>
      </c>
      <c r="K53" s="6">
        <v>0.14402173913043478</v>
      </c>
      <c r="L53" s="6">
        <v>0</v>
      </c>
      <c r="M53" s="6">
        <v>0</v>
      </c>
      <c r="N53" s="6">
        <v>19.282608695652176</v>
      </c>
      <c r="O53" s="6">
        <f>SUM(NonNurse[[#This Row],[Qualified Social Work Staff Hours]],NonNurse[[#This Row],[Other Social Work Staff Hours]])/NonNurse[[#This Row],[MDS Census]]</f>
        <v>0.26080564539841222</v>
      </c>
      <c r="P53" s="6">
        <v>0</v>
      </c>
      <c r="Q53" s="6">
        <v>25.494565217391305</v>
      </c>
      <c r="R53" s="6">
        <f>SUM(NonNurse[[#This Row],[Qualified Activities Professional Hours]],NonNurse[[#This Row],[Other Activities Professional Hours]])/NonNurse[[#This Row],[MDS Census]]</f>
        <v>0.34482505145545428</v>
      </c>
      <c r="S53" s="6">
        <v>0</v>
      </c>
      <c r="T53" s="6">
        <v>0</v>
      </c>
      <c r="U53" s="6">
        <v>0</v>
      </c>
      <c r="V53" s="6">
        <f>SUM(NonNurse[[#This Row],[Occupational Therapist Hours]],NonNurse[[#This Row],[OT Assistant Hours]],NonNurse[[#This Row],[OT Aide Hours]])/NonNurse[[#This Row],[MDS Census]]</f>
        <v>0</v>
      </c>
      <c r="W53" s="6">
        <v>0</v>
      </c>
      <c r="X53" s="6">
        <v>0</v>
      </c>
      <c r="Y53" s="6">
        <v>0</v>
      </c>
      <c r="Z53" s="6">
        <f>SUM(NonNurse[[#This Row],[Physical Therapist (PT) Hours]],NonNurse[[#This Row],[PT Assistant Hours]],NonNurse[[#This Row],[PT Aide Hours]])/NonNurse[[#This Row],[MDS Census]]</f>
        <v>0</v>
      </c>
      <c r="AA53" s="6">
        <v>0</v>
      </c>
      <c r="AB53" s="6">
        <v>0</v>
      </c>
      <c r="AC53" s="6">
        <v>0</v>
      </c>
      <c r="AD53" s="6">
        <v>0</v>
      </c>
      <c r="AE53" s="6">
        <v>0</v>
      </c>
      <c r="AF53" s="6">
        <v>0</v>
      </c>
      <c r="AG53" s="6">
        <v>1.6304347826086956E-2</v>
      </c>
      <c r="AH53" s="1">
        <v>505265</v>
      </c>
      <c r="AI53">
        <v>10</v>
      </c>
    </row>
    <row r="54" spans="1:35" x14ac:dyDescent="0.25">
      <c r="A54" t="s">
        <v>239</v>
      </c>
      <c r="B54" t="s">
        <v>125</v>
      </c>
      <c r="C54" t="s">
        <v>343</v>
      </c>
      <c r="D54" t="s">
        <v>254</v>
      </c>
      <c r="E54" s="6">
        <v>46.304347826086953</v>
      </c>
      <c r="F54" s="6">
        <v>4.8260869565217392</v>
      </c>
      <c r="G54" s="6">
        <v>0</v>
      </c>
      <c r="H54" s="6">
        <v>0</v>
      </c>
      <c r="I54" s="6">
        <v>0</v>
      </c>
      <c r="J54" s="6">
        <v>0</v>
      </c>
      <c r="K54" s="6">
        <v>0</v>
      </c>
      <c r="L54" s="6">
        <v>0.16173913043478261</v>
      </c>
      <c r="M54" s="6">
        <v>7.9619565217391308</v>
      </c>
      <c r="N54" s="6">
        <v>0</v>
      </c>
      <c r="O54" s="6">
        <f>SUM(NonNurse[[#This Row],[Qualified Social Work Staff Hours]],NonNurse[[#This Row],[Other Social Work Staff Hours]])/NonNurse[[#This Row],[MDS Census]]</f>
        <v>0.17194835680751175</v>
      </c>
      <c r="P54" s="6">
        <v>5.2771739130434785</v>
      </c>
      <c r="Q54" s="6">
        <v>3.0679347826086958</v>
      </c>
      <c r="R54" s="6">
        <f>SUM(NonNurse[[#This Row],[Qualified Activities Professional Hours]],NonNurse[[#This Row],[Other Activities Professional Hours]])/NonNurse[[#This Row],[MDS Census]]</f>
        <v>0.18022300469483568</v>
      </c>
      <c r="S54" s="6">
        <v>0.20847826086956522</v>
      </c>
      <c r="T54" s="6">
        <v>6.9838043478260854</v>
      </c>
      <c r="U54" s="6">
        <v>0</v>
      </c>
      <c r="V54" s="6">
        <f>SUM(NonNurse[[#This Row],[Occupational Therapist Hours]],NonNurse[[#This Row],[OT Assistant Hours]],NonNurse[[#This Row],[OT Aide Hours]])/NonNurse[[#This Row],[MDS Census]]</f>
        <v>0.15532629107981219</v>
      </c>
      <c r="W54" s="6">
        <v>6.0498913043478248</v>
      </c>
      <c r="X54" s="6">
        <v>3.9211956521739126</v>
      </c>
      <c r="Y54" s="6">
        <v>0</v>
      </c>
      <c r="Z54" s="6">
        <f>SUM(NonNurse[[#This Row],[Physical Therapist (PT) Hours]],NonNurse[[#This Row],[PT Assistant Hours]],NonNurse[[#This Row],[PT Aide Hours]])/NonNurse[[#This Row],[MDS Census]]</f>
        <v>0.21533802816901407</v>
      </c>
      <c r="AA54" s="6">
        <v>0</v>
      </c>
      <c r="AB54" s="6">
        <v>0</v>
      </c>
      <c r="AC54" s="6">
        <v>0</v>
      </c>
      <c r="AD54" s="6">
        <v>0</v>
      </c>
      <c r="AE54" s="6">
        <v>0</v>
      </c>
      <c r="AF54" s="6">
        <v>0</v>
      </c>
      <c r="AG54" s="6">
        <v>0</v>
      </c>
      <c r="AH54" s="1">
        <v>505400</v>
      </c>
      <c r="AI54">
        <v>10</v>
      </c>
    </row>
    <row r="55" spans="1:35" x14ac:dyDescent="0.25">
      <c r="A55" t="s">
        <v>239</v>
      </c>
      <c r="B55" t="s">
        <v>162</v>
      </c>
      <c r="C55" t="s">
        <v>286</v>
      </c>
      <c r="D55" t="s">
        <v>266</v>
      </c>
      <c r="E55" s="6">
        <v>82.673913043478265</v>
      </c>
      <c r="F55" s="6">
        <v>5.4782608695652177</v>
      </c>
      <c r="G55" s="6">
        <v>0.20445652173913051</v>
      </c>
      <c r="H55" s="6">
        <v>0.44010869565217386</v>
      </c>
      <c r="I55" s="6">
        <v>5.3043478260869561</v>
      </c>
      <c r="J55" s="6">
        <v>0</v>
      </c>
      <c r="K55" s="6">
        <v>0</v>
      </c>
      <c r="L55" s="6">
        <v>9.2756521739130431</v>
      </c>
      <c r="M55" s="6">
        <v>9.3850000000000016</v>
      </c>
      <c r="N55" s="6">
        <v>0</v>
      </c>
      <c r="O55" s="6">
        <f>SUM(NonNurse[[#This Row],[Qualified Social Work Staff Hours]],NonNurse[[#This Row],[Other Social Work Staff Hours]])/NonNurse[[#This Row],[MDS Census]]</f>
        <v>0.11351827504601632</v>
      </c>
      <c r="P55" s="6">
        <v>0</v>
      </c>
      <c r="Q55" s="6">
        <v>13.129347826086954</v>
      </c>
      <c r="R55" s="6">
        <f>SUM(NonNurse[[#This Row],[Qualified Activities Professional Hours]],NonNurse[[#This Row],[Other Activities Professional Hours]])/NonNurse[[#This Row],[MDS Census]]</f>
        <v>0.15880883513016036</v>
      </c>
      <c r="S55" s="6">
        <v>8.4515217391304311</v>
      </c>
      <c r="T55" s="6">
        <v>5.1451086956521737</v>
      </c>
      <c r="U55" s="6">
        <v>0</v>
      </c>
      <c r="V55" s="6">
        <f>SUM(NonNurse[[#This Row],[Occupational Therapist Hours]],NonNurse[[#This Row],[OT Assistant Hours]],NonNurse[[#This Row],[OT Aide Hours]])/NonNurse[[#This Row],[MDS Census]]</f>
        <v>0.1644609518800946</v>
      </c>
      <c r="W55" s="6">
        <v>4.6539130434782612</v>
      </c>
      <c r="X55" s="6">
        <v>7.8423913043478199</v>
      </c>
      <c r="Y55" s="6">
        <v>0</v>
      </c>
      <c r="Z55" s="6">
        <f>SUM(NonNurse[[#This Row],[Physical Therapist (PT) Hours]],NonNurse[[#This Row],[PT Assistant Hours]],NonNurse[[#This Row],[PT Aide Hours]])/NonNurse[[#This Row],[MDS Census]]</f>
        <v>0.1511517223244806</v>
      </c>
      <c r="AA55" s="6">
        <v>0</v>
      </c>
      <c r="AB55" s="6">
        <v>5.4673913043478262</v>
      </c>
      <c r="AC55" s="6">
        <v>0</v>
      </c>
      <c r="AD55" s="6">
        <v>0</v>
      </c>
      <c r="AE55" s="6">
        <v>35.260869565217391</v>
      </c>
      <c r="AF55" s="6">
        <v>0</v>
      </c>
      <c r="AG55" s="6">
        <v>0</v>
      </c>
      <c r="AH55" s="1">
        <v>505491</v>
      </c>
      <c r="AI55">
        <v>10</v>
      </c>
    </row>
    <row r="56" spans="1:35" x14ac:dyDescent="0.25">
      <c r="A56" t="s">
        <v>239</v>
      </c>
      <c r="B56" t="s">
        <v>190</v>
      </c>
      <c r="C56" t="s">
        <v>286</v>
      </c>
      <c r="D56" t="s">
        <v>266</v>
      </c>
      <c r="E56" s="6">
        <v>24.434782608695652</v>
      </c>
      <c r="F56" s="6">
        <v>13.402173913043478</v>
      </c>
      <c r="G56" s="6">
        <v>0</v>
      </c>
      <c r="H56" s="6">
        <v>0</v>
      </c>
      <c r="I56" s="6">
        <v>3.0326086956521738</v>
      </c>
      <c r="J56" s="6">
        <v>0</v>
      </c>
      <c r="K56" s="6">
        <v>0</v>
      </c>
      <c r="L56" s="6">
        <v>0.24010869565217394</v>
      </c>
      <c r="M56" s="6">
        <v>4.5434782608695654</v>
      </c>
      <c r="N56" s="6">
        <v>0</v>
      </c>
      <c r="O56" s="6">
        <f>SUM(NonNurse[[#This Row],[Qualified Social Work Staff Hours]],NonNurse[[#This Row],[Other Social Work Staff Hours]])/NonNurse[[#This Row],[MDS Census]]</f>
        <v>0.18594306049822065</v>
      </c>
      <c r="P56" s="6">
        <v>5.3967391304347823</v>
      </c>
      <c r="Q56" s="6">
        <v>0</v>
      </c>
      <c r="R56" s="6">
        <f>SUM(NonNurse[[#This Row],[Qualified Activities Professional Hours]],NonNurse[[#This Row],[Other Activities Professional Hours]])/NonNurse[[#This Row],[MDS Census]]</f>
        <v>0.22086298932384341</v>
      </c>
      <c r="S56" s="6">
        <v>0</v>
      </c>
      <c r="T56" s="6">
        <v>1.4456521739130436E-2</v>
      </c>
      <c r="U56" s="6">
        <v>0</v>
      </c>
      <c r="V56" s="6">
        <f>SUM(NonNurse[[#This Row],[Occupational Therapist Hours]],NonNurse[[#This Row],[OT Assistant Hours]],NonNurse[[#This Row],[OT Aide Hours]])/NonNurse[[#This Row],[MDS Census]]</f>
        <v>5.9163701067615657E-4</v>
      </c>
      <c r="W56" s="6">
        <v>0.15032608695652175</v>
      </c>
      <c r="X56" s="6">
        <v>2.1739130434782609E-3</v>
      </c>
      <c r="Y56" s="6">
        <v>5.8913043478260869</v>
      </c>
      <c r="Z56" s="6">
        <f>SUM(NonNurse[[#This Row],[Physical Therapist (PT) Hours]],NonNurse[[#This Row],[PT Assistant Hours]],NonNurse[[#This Row],[PT Aide Hours]])/NonNurse[[#This Row],[MDS Census]]</f>
        <v>0.24734430604982205</v>
      </c>
      <c r="AA56" s="6">
        <v>0</v>
      </c>
      <c r="AB56" s="6">
        <v>0</v>
      </c>
      <c r="AC56" s="6">
        <v>0</v>
      </c>
      <c r="AD56" s="6">
        <v>0</v>
      </c>
      <c r="AE56" s="6">
        <v>0</v>
      </c>
      <c r="AF56" s="6">
        <v>0</v>
      </c>
      <c r="AG56" s="6">
        <v>0</v>
      </c>
      <c r="AH56" s="1">
        <v>505533</v>
      </c>
      <c r="AI56">
        <v>10</v>
      </c>
    </row>
    <row r="57" spans="1:35" x14ac:dyDescent="0.25">
      <c r="A57" t="s">
        <v>239</v>
      </c>
      <c r="B57" t="s">
        <v>47</v>
      </c>
      <c r="C57" t="s">
        <v>276</v>
      </c>
      <c r="D57" t="s">
        <v>250</v>
      </c>
      <c r="E57" s="6">
        <v>86.597826086956516</v>
      </c>
      <c r="F57" s="6">
        <v>5.7907608695652177</v>
      </c>
      <c r="G57" s="6">
        <v>0.63315217391304346</v>
      </c>
      <c r="H57" s="6">
        <v>0.5060869565217393</v>
      </c>
      <c r="I57" s="6">
        <v>0</v>
      </c>
      <c r="J57" s="6">
        <v>0</v>
      </c>
      <c r="K57" s="6">
        <v>0</v>
      </c>
      <c r="L57" s="6">
        <v>9.8913043478260868E-2</v>
      </c>
      <c r="M57" s="6">
        <v>6.3602173913043467</v>
      </c>
      <c r="N57" s="6">
        <v>5.0806521739130428</v>
      </c>
      <c r="O57" s="6">
        <f>SUM(NonNurse[[#This Row],[Qualified Social Work Staff Hours]],NonNurse[[#This Row],[Other Social Work Staff Hours]])/NonNurse[[#This Row],[MDS Census]]</f>
        <v>0.13211497426885904</v>
      </c>
      <c r="P57" s="6">
        <v>5.8389130434782599</v>
      </c>
      <c r="Q57" s="6">
        <v>3.657391304347827</v>
      </c>
      <c r="R57" s="6">
        <f>SUM(NonNurse[[#This Row],[Qualified Activities Professional Hours]],NonNurse[[#This Row],[Other Activities Professional Hours]])/NonNurse[[#This Row],[MDS Census]]</f>
        <v>0.10965984686833187</v>
      </c>
      <c r="S57" s="6">
        <v>3.5032608695652177</v>
      </c>
      <c r="T57" s="6">
        <v>6.6300000000000008</v>
      </c>
      <c r="U57" s="6">
        <v>0</v>
      </c>
      <c r="V57" s="6">
        <f>SUM(NonNurse[[#This Row],[Occupational Therapist Hours]],NonNurse[[#This Row],[OT Assistant Hours]],NonNurse[[#This Row],[OT Aide Hours]])/NonNurse[[#This Row],[MDS Census]]</f>
        <v>0.11701518764905236</v>
      </c>
      <c r="W57" s="6">
        <v>3.5521739130434788</v>
      </c>
      <c r="X57" s="6">
        <v>6.6317391304347799</v>
      </c>
      <c r="Y57" s="6">
        <v>0</v>
      </c>
      <c r="Z57" s="6">
        <f>SUM(NonNurse[[#This Row],[Physical Therapist (PT) Hours]],NonNurse[[#This Row],[PT Assistant Hours]],NonNurse[[#This Row],[PT Aide Hours]])/NonNurse[[#This Row],[MDS Census]]</f>
        <v>0.11760010041420861</v>
      </c>
      <c r="AA57" s="6">
        <v>0</v>
      </c>
      <c r="AB57" s="6">
        <v>0</v>
      </c>
      <c r="AC57" s="6">
        <v>0</v>
      </c>
      <c r="AD57" s="6">
        <v>0</v>
      </c>
      <c r="AE57" s="6">
        <v>0</v>
      </c>
      <c r="AF57" s="6">
        <v>0</v>
      </c>
      <c r="AG57" s="6">
        <v>0</v>
      </c>
      <c r="AH57" s="1">
        <v>505230</v>
      </c>
      <c r="AI57">
        <v>10</v>
      </c>
    </row>
    <row r="58" spans="1:35" x14ac:dyDescent="0.25">
      <c r="A58" t="s">
        <v>239</v>
      </c>
      <c r="B58" t="s">
        <v>51</v>
      </c>
      <c r="C58" t="s">
        <v>307</v>
      </c>
      <c r="D58" t="s">
        <v>261</v>
      </c>
      <c r="E58" s="6">
        <v>56.282608695652172</v>
      </c>
      <c r="F58" s="6">
        <v>5.5652173913043477</v>
      </c>
      <c r="G58" s="6">
        <v>0.52173913043478259</v>
      </c>
      <c r="H58" s="6">
        <v>0.28641304347826091</v>
      </c>
      <c r="I58" s="6">
        <v>0.38043478260869568</v>
      </c>
      <c r="J58" s="6">
        <v>0</v>
      </c>
      <c r="K58" s="6">
        <v>0</v>
      </c>
      <c r="L58" s="6">
        <v>2.8695652173913042</v>
      </c>
      <c r="M58" s="6">
        <v>4.0514130434782603</v>
      </c>
      <c r="N58" s="6">
        <v>6.7318478260869599</v>
      </c>
      <c r="O58" s="6">
        <f>SUM(NonNurse[[#This Row],[Qualified Social Work Staff Hours]],NonNurse[[#This Row],[Other Social Work Staff Hours]])/NonNurse[[#This Row],[MDS Census]]</f>
        <v>0.19159134801081504</v>
      </c>
      <c r="P58" s="6">
        <v>4.0040217391304349</v>
      </c>
      <c r="Q58" s="6">
        <v>4.9634782608695636</v>
      </c>
      <c r="R58" s="6">
        <f>SUM(NonNurse[[#This Row],[Qualified Activities Professional Hours]],NonNurse[[#This Row],[Other Activities Professional Hours]])/NonNurse[[#This Row],[MDS Census]]</f>
        <v>0.15932985708767861</v>
      </c>
      <c r="S58" s="6">
        <v>1.1536956521739128</v>
      </c>
      <c r="T58" s="6">
        <v>0.75869565217391299</v>
      </c>
      <c r="U58" s="6">
        <v>0</v>
      </c>
      <c r="V58" s="6">
        <f>SUM(NonNurse[[#This Row],[Occupational Therapist Hours]],NonNurse[[#This Row],[OT Assistant Hours]],NonNurse[[#This Row],[OT Aide Hours]])/NonNurse[[#This Row],[MDS Census]]</f>
        <v>3.3978370027037463E-2</v>
      </c>
      <c r="W58" s="6">
        <v>5.2173913043478262</v>
      </c>
      <c r="X58" s="6">
        <v>2.7322826086956526</v>
      </c>
      <c r="Y58" s="6">
        <v>0</v>
      </c>
      <c r="Z58" s="6">
        <f>SUM(NonNurse[[#This Row],[Physical Therapist (PT) Hours]],NonNurse[[#This Row],[PT Assistant Hours]],NonNurse[[#This Row],[PT Aide Hours]])/NonNurse[[#This Row],[MDS Census]]</f>
        <v>0.14124565469293165</v>
      </c>
      <c r="AA58" s="6">
        <v>0.14130434782608695</v>
      </c>
      <c r="AB58" s="6">
        <v>0</v>
      </c>
      <c r="AC58" s="6">
        <v>0</v>
      </c>
      <c r="AD58" s="6">
        <v>0</v>
      </c>
      <c r="AE58" s="6">
        <v>0</v>
      </c>
      <c r="AF58" s="6">
        <v>0</v>
      </c>
      <c r="AG58" s="6">
        <v>0</v>
      </c>
      <c r="AH58" s="1">
        <v>505240</v>
      </c>
      <c r="AI58">
        <v>10</v>
      </c>
    </row>
    <row r="59" spans="1:35" x14ac:dyDescent="0.25">
      <c r="A59" t="s">
        <v>239</v>
      </c>
      <c r="B59" t="s">
        <v>191</v>
      </c>
      <c r="C59" t="s">
        <v>357</v>
      </c>
      <c r="D59" t="s">
        <v>262</v>
      </c>
      <c r="E59" s="6">
        <v>17.25</v>
      </c>
      <c r="F59" s="6">
        <v>0.14130434782608695</v>
      </c>
      <c r="G59" s="6">
        <v>0</v>
      </c>
      <c r="H59" s="6">
        <v>0</v>
      </c>
      <c r="I59" s="6">
        <v>0</v>
      </c>
      <c r="J59" s="6">
        <v>0</v>
      </c>
      <c r="K59" s="6">
        <v>0</v>
      </c>
      <c r="L59" s="6">
        <v>0</v>
      </c>
      <c r="M59" s="6">
        <v>0</v>
      </c>
      <c r="N59" s="6">
        <v>1.1336956521739128</v>
      </c>
      <c r="O59" s="6">
        <f>SUM(NonNurse[[#This Row],[Qualified Social Work Staff Hours]],NonNurse[[#This Row],[Other Social Work Staff Hours]])/NonNurse[[#This Row],[MDS Census]]</f>
        <v>6.5721487082545674E-2</v>
      </c>
      <c r="P59" s="6">
        <v>4.6880434782608713</v>
      </c>
      <c r="Q59" s="6">
        <v>5.591304347826088</v>
      </c>
      <c r="R59" s="6">
        <f>SUM(NonNurse[[#This Row],[Qualified Activities Professional Hours]],NonNurse[[#This Row],[Other Activities Professional Hours]])/NonNurse[[#This Row],[MDS Census]]</f>
        <v>0.59590422180214253</v>
      </c>
      <c r="S59" s="6">
        <v>0</v>
      </c>
      <c r="T59" s="6">
        <v>0</v>
      </c>
      <c r="U59" s="6">
        <v>0</v>
      </c>
      <c r="V59" s="6">
        <f>SUM(NonNurse[[#This Row],[Occupational Therapist Hours]],NonNurse[[#This Row],[OT Assistant Hours]],NonNurse[[#This Row],[OT Aide Hours]])/NonNurse[[#This Row],[MDS Census]]</f>
        <v>0</v>
      </c>
      <c r="W59" s="6">
        <v>0</v>
      </c>
      <c r="X59" s="6">
        <v>0</v>
      </c>
      <c r="Y59" s="6">
        <v>0</v>
      </c>
      <c r="Z59" s="6">
        <f>SUM(NonNurse[[#This Row],[Physical Therapist (PT) Hours]],NonNurse[[#This Row],[PT Assistant Hours]],NonNurse[[#This Row],[PT Aide Hours]])/NonNurse[[#This Row],[MDS Census]]</f>
        <v>0</v>
      </c>
      <c r="AA59" s="6">
        <v>0</v>
      </c>
      <c r="AB59" s="6">
        <v>0</v>
      </c>
      <c r="AC59" s="6">
        <v>0</v>
      </c>
      <c r="AD59" s="6">
        <v>0</v>
      </c>
      <c r="AE59" s="6">
        <v>0</v>
      </c>
      <c r="AF59" s="6">
        <v>0</v>
      </c>
      <c r="AG59" s="6">
        <v>0</v>
      </c>
      <c r="AH59" t="s">
        <v>0</v>
      </c>
      <c r="AI59">
        <v>10</v>
      </c>
    </row>
    <row r="60" spans="1:35" x14ac:dyDescent="0.25">
      <c r="A60" t="s">
        <v>239</v>
      </c>
      <c r="B60" t="s">
        <v>135</v>
      </c>
      <c r="C60" t="s">
        <v>295</v>
      </c>
      <c r="D60" t="s">
        <v>254</v>
      </c>
      <c r="E60" s="6">
        <v>97.010869565217391</v>
      </c>
      <c r="F60" s="6">
        <v>5.0543478260869561</v>
      </c>
      <c r="G60" s="6">
        <v>0.43478260869565216</v>
      </c>
      <c r="H60" s="6">
        <v>0.90217391304347827</v>
      </c>
      <c r="I60" s="6">
        <v>1.9347826086956521</v>
      </c>
      <c r="J60" s="6">
        <v>0</v>
      </c>
      <c r="K60" s="6">
        <v>0</v>
      </c>
      <c r="L60" s="6">
        <v>1.5955434782608691</v>
      </c>
      <c r="M60" s="6">
        <v>10.190217391304348</v>
      </c>
      <c r="N60" s="6">
        <v>0</v>
      </c>
      <c r="O60" s="6">
        <f>SUM(NonNurse[[#This Row],[Qualified Social Work Staff Hours]],NonNurse[[#This Row],[Other Social Work Staff Hours]])/NonNurse[[#This Row],[MDS Census]]</f>
        <v>0.10504201680672269</v>
      </c>
      <c r="P60" s="6">
        <v>0.78260869565217395</v>
      </c>
      <c r="Q60" s="6">
        <v>10.733695652173912</v>
      </c>
      <c r="R60" s="6">
        <f>SUM(NonNurse[[#This Row],[Qualified Activities Professional Hours]],NonNurse[[#This Row],[Other Activities Professional Hours]])/NonNurse[[#This Row],[MDS Census]]</f>
        <v>0.11871148459383753</v>
      </c>
      <c r="S60" s="6">
        <v>3.2068478260869568</v>
      </c>
      <c r="T60" s="6">
        <v>1.8585869565217386</v>
      </c>
      <c r="U60" s="6">
        <v>0</v>
      </c>
      <c r="V60" s="6">
        <f>SUM(NonNurse[[#This Row],[Occupational Therapist Hours]],NonNurse[[#This Row],[OT Assistant Hours]],NonNurse[[#This Row],[OT Aide Hours]])/NonNurse[[#This Row],[MDS Census]]</f>
        <v>5.2215126050420169E-2</v>
      </c>
      <c r="W60" s="6">
        <v>3.9685869565217398</v>
      </c>
      <c r="X60" s="6">
        <v>5.7265217391304315</v>
      </c>
      <c r="Y60" s="6">
        <v>0</v>
      </c>
      <c r="Z60" s="6">
        <f>SUM(NonNurse[[#This Row],[Physical Therapist (PT) Hours]],NonNurse[[#This Row],[PT Assistant Hours]],NonNurse[[#This Row],[PT Aide Hours]])/NonNurse[[#This Row],[MDS Census]]</f>
        <v>9.9938375350140038E-2</v>
      </c>
      <c r="AA60" s="6">
        <v>0</v>
      </c>
      <c r="AB60" s="6">
        <v>0</v>
      </c>
      <c r="AC60" s="6">
        <v>2.1739130434782608E-2</v>
      </c>
      <c r="AD60" s="6">
        <v>0</v>
      </c>
      <c r="AE60" s="6">
        <v>0</v>
      </c>
      <c r="AF60" s="6">
        <v>0</v>
      </c>
      <c r="AG60" s="6">
        <v>9.7826086956521743E-2</v>
      </c>
      <c r="AH60" s="1">
        <v>505416</v>
      </c>
      <c r="AI60">
        <v>10</v>
      </c>
    </row>
    <row r="61" spans="1:35" x14ac:dyDescent="0.25">
      <c r="A61" t="s">
        <v>239</v>
      </c>
      <c r="B61" t="s">
        <v>8</v>
      </c>
      <c r="C61" t="s">
        <v>297</v>
      </c>
      <c r="D61" t="s">
        <v>257</v>
      </c>
      <c r="E61" s="6">
        <v>53.326086956521742</v>
      </c>
      <c r="F61" s="6">
        <v>5.9130434782608692</v>
      </c>
      <c r="G61" s="6">
        <v>0.86956521739130432</v>
      </c>
      <c r="H61" s="6">
        <v>0.27206521739130446</v>
      </c>
      <c r="I61" s="6">
        <v>0.2391304347826087</v>
      </c>
      <c r="J61" s="6">
        <v>0</v>
      </c>
      <c r="K61" s="6">
        <v>0</v>
      </c>
      <c r="L61" s="6">
        <v>2.9941304347826097</v>
      </c>
      <c r="M61" s="6">
        <v>5.6657608695652177</v>
      </c>
      <c r="N61" s="6">
        <v>5.3584782608695667</v>
      </c>
      <c r="O61" s="6">
        <f>SUM(NonNurse[[#This Row],[Qualified Social Work Staff Hours]],NonNurse[[#This Row],[Other Social Work Staff Hours]])/NonNurse[[#This Row],[MDS Census]]</f>
        <v>0.20673257236037507</v>
      </c>
      <c r="P61" s="6">
        <v>5.5853260869565222</v>
      </c>
      <c r="Q61" s="6">
        <v>2.8890217391304338</v>
      </c>
      <c r="R61" s="6">
        <f>SUM(NonNurse[[#This Row],[Qualified Activities Professional Hours]],NonNurse[[#This Row],[Other Activities Professional Hours]])/NonNurse[[#This Row],[MDS Census]]</f>
        <v>0.15891561353444758</v>
      </c>
      <c r="S61" s="6">
        <v>6.3934782608695668</v>
      </c>
      <c r="T61" s="6">
        <v>5.3857608695652175</v>
      </c>
      <c r="U61" s="6">
        <v>0</v>
      </c>
      <c r="V61" s="6">
        <f>SUM(NonNurse[[#This Row],[Occupational Therapist Hours]],NonNurse[[#This Row],[OT Assistant Hours]],NonNurse[[#This Row],[OT Aide Hours]])/NonNurse[[#This Row],[MDS Census]]</f>
        <v>0.2208907460252752</v>
      </c>
      <c r="W61" s="6">
        <v>5.1494565217391299</v>
      </c>
      <c r="X61" s="6">
        <v>4.0141304347826097</v>
      </c>
      <c r="Y61" s="6">
        <v>0</v>
      </c>
      <c r="Z61" s="6">
        <f>SUM(NonNurse[[#This Row],[Physical Therapist (PT) Hours]],NonNurse[[#This Row],[PT Assistant Hours]],NonNurse[[#This Row],[PT Aide Hours]])/NonNurse[[#This Row],[MDS Census]]</f>
        <v>0.17184060334284551</v>
      </c>
      <c r="AA61" s="6">
        <v>0</v>
      </c>
      <c r="AB61" s="6">
        <v>0</v>
      </c>
      <c r="AC61" s="6">
        <v>0</v>
      </c>
      <c r="AD61" s="6">
        <v>0</v>
      </c>
      <c r="AE61" s="6">
        <v>0</v>
      </c>
      <c r="AF61" s="6">
        <v>0</v>
      </c>
      <c r="AG61" s="6">
        <v>0</v>
      </c>
      <c r="AH61" s="1">
        <v>505024</v>
      </c>
      <c r="AI61">
        <v>10</v>
      </c>
    </row>
    <row r="62" spans="1:35" x14ac:dyDescent="0.25">
      <c r="A62" t="s">
        <v>239</v>
      </c>
      <c r="B62" t="s">
        <v>70</v>
      </c>
      <c r="C62" t="s">
        <v>293</v>
      </c>
      <c r="D62" t="s">
        <v>265</v>
      </c>
      <c r="E62" s="6">
        <v>60.369565217391305</v>
      </c>
      <c r="F62" s="6">
        <v>5.1576086956521738</v>
      </c>
      <c r="G62" s="6">
        <v>0</v>
      </c>
      <c r="H62" s="6">
        <v>0</v>
      </c>
      <c r="I62" s="6">
        <v>0</v>
      </c>
      <c r="J62" s="6">
        <v>0</v>
      </c>
      <c r="K62" s="6">
        <v>0</v>
      </c>
      <c r="L62" s="6">
        <v>3.0719565217391294</v>
      </c>
      <c r="M62" s="6">
        <v>11.725543478260869</v>
      </c>
      <c r="N62" s="6">
        <v>0</v>
      </c>
      <c r="O62" s="6">
        <f>SUM(NonNurse[[#This Row],[Qualified Social Work Staff Hours]],NonNurse[[#This Row],[Other Social Work Staff Hours]])/NonNurse[[#This Row],[MDS Census]]</f>
        <v>0.19422938422758371</v>
      </c>
      <c r="P62" s="6">
        <v>6.3614130434782608</v>
      </c>
      <c r="Q62" s="6">
        <v>2.839673913043478</v>
      </c>
      <c r="R62" s="6">
        <f>SUM(NonNurse[[#This Row],[Qualified Activities Professional Hours]],NonNurse[[#This Row],[Other Activities Professional Hours]])/NonNurse[[#This Row],[MDS Census]]</f>
        <v>0.15241267554915375</v>
      </c>
      <c r="S62" s="6">
        <v>0.94347826086956532</v>
      </c>
      <c r="T62" s="6">
        <v>8.2241304347826087</v>
      </c>
      <c r="U62" s="6">
        <v>0</v>
      </c>
      <c r="V62" s="6">
        <f>SUM(NonNurse[[#This Row],[Occupational Therapist Hours]],NonNurse[[#This Row],[OT Assistant Hours]],NonNurse[[#This Row],[OT Aide Hours]])/NonNurse[[#This Row],[MDS Census]]</f>
        <v>0.15185812027367662</v>
      </c>
      <c r="W62" s="6">
        <v>4.7401086956521743</v>
      </c>
      <c r="X62" s="6">
        <v>9.0271739130434749</v>
      </c>
      <c r="Y62" s="6">
        <v>0</v>
      </c>
      <c r="Z62" s="6">
        <f>SUM(NonNurse[[#This Row],[Physical Therapist (PT) Hours]],NonNurse[[#This Row],[PT Assistant Hours]],NonNurse[[#This Row],[PT Aide Hours]])/NonNurse[[#This Row],[MDS Census]]</f>
        <v>0.22805005401512418</v>
      </c>
      <c r="AA62" s="6">
        <v>0</v>
      </c>
      <c r="AB62" s="6">
        <v>0</v>
      </c>
      <c r="AC62" s="6">
        <v>0</v>
      </c>
      <c r="AD62" s="6">
        <v>0</v>
      </c>
      <c r="AE62" s="6">
        <v>0</v>
      </c>
      <c r="AF62" s="6">
        <v>0</v>
      </c>
      <c r="AG62" s="6">
        <v>0</v>
      </c>
      <c r="AH62" s="1">
        <v>505276</v>
      </c>
      <c r="AI62">
        <v>10</v>
      </c>
    </row>
    <row r="63" spans="1:35" x14ac:dyDescent="0.25">
      <c r="A63" t="s">
        <v>239</v>
      </c>
      <c r="B63" t="s">
        <v>173</v>
      </c>
      <c r="C63" t="s">
        <v>312</v>
      </c>
      <c r="D63" t="s">
        <v>254</v>
      </c>
      <c r="E63" s="6">
        <v>42.206521739130437</v>
      </c>
      <c r="F63" s="6">
        <v>42.878152173913051</v>
      </c>
      <c r="G63" s="6">
        <v>0.44021739130434784</v>
      </c>
      <c r="H63" s="6">
        <v>0.19652173913043477</v>
      </c>
      <c r="I63" s="6">
        <v>1.7608695652173914</v>
      </c>
      <c r="J63" s="6">
        <v>0</v>
      </c>
      <c r="K63" s="6">
        <v>0</v>
      </c>
      <c r="L63" s="6">
        <v>4.6517391304347822</v>
      </c>
      <c r="M63" s="6">
        <v>5.0489130434782608</v>
      </c>
      <c r="N63" s="6">
        <v>5.1529347826086944</v>
      </c>
      <c r="O63" s="6">
        <f>SUM(NonNurse[[#This Row],[Qualified Social Work Staff Hours]],NonNurse[[#This Row],[Other Social Work Staff Hours]])/NonNurse[[#This Row],[MDS Census]]</f>
        <v>0.24171259335565279</v>
      </c>
      <c r="P63" s="6">
        <v>4.927065217391303</v>
      </c>
      <c r="Q63" s="6">
        <v>4.4069565217391302</v>
      </c>
      <c r="R63" s="6">
        <f>SUM(NonNurse[[#This Row],[Qualified Activities Professional Hours]],NonNurse[[#This Row],[Other Activities Professional Hours]])/NonNurse[[#This Row],[MDS Census]]</f>
        <v>0.22115117177440119</v>
      </c>
      <c r="S63" s="6">
        <v>13.538478260869557</v>
      </c>
      <c r="T63" s="6">
        <v>13.631521739130438</v>
      </c>
      <c r="U63" s="6">
        <v>0</v>
      </c>
      <c r="V63" s="6">
        <f>SUM(NonNurse[[#This Row],[Occupational Therapist Hours]],NonNurse[[#This Row],[OT Assistant Hours]],NonNurse[[#This Row],[OT Aide Hours]])/NonNurse[[#This Row],[MDS Census]]</f>
        <v>0.64373937677053805</v>
      </c>
      <c r="W63" s="6">
        <v>9.0781521739130433</v>
      </c>
      <c r="X63" s="6">
        <v>14.706521739130435</v>
      </c>
      <c r="Y63" s="6">
        <v>0</v>
      </c>
      <c r="Z63" s="6">
        <f>SUM(NonNurse[[#This Row],[Physical Therapist (PT) Hours]],NonNurse[[#This Row],[PT Assistant Hours]],NonNurse[[#This Row],[PT Aide Hours]])/NonNurse[[#This Row],[MDS Census]]</f>
        <v>0.56353077517383465</v>
      </c>
      <c r="AA63" s="6">
        <v>0</v>
      </c>
      <c r="AB63" s="6">
        <v>0</v>
      </c>
      <c r="AC63" s="6">
        <v>0</v>
      </c>
      <c r="AD63" s="6">
        <v>0</v>
      </c>
      <c r="AE63" s="6">
        <v>0</v>
      </c>
      <c r="AF63" s="6">
        <v>0</v>
      </c>
      <c r="AG63" s="6">
        <v>0.16304347826086957</v>
      </c>
      <c r="AH63" s="1">
        <v>505512</v>
      </c>
      <c r="AI63">
        <v>10</v>
      </c>
    </row>
    <row r="64" spans="1:35" x14ac:dyDescent="0.25">
      <c r="A64" t="s">
        <v>239</v>
      </c>
      <c r="B64" t="s">
        <v>6</v>
      </c>
      <c r="C64" t="s">
        <v>296</v>
      </c>
      <c r="D64" t="s">
        <v>255</v>
      </c>
      <c r="E64" s="6">
        <v>72.532608695652172</v>
      </c>
      <c r="F64" s="6">
        <v>0</v>
      </c>
      <c r="G64" s="6">
        <v>5.7065217391304345E-2</v>
      </c>
      <c r="H64" s="6">
        <v>0</v>
      </c>
      <c r="I64" s="6">
        <v>1.5217391304347827</v>
      </c>
      <c r="J64" s="6">
        <v>0</v>
      </c>
      <c r="K64" s="6">
        <v>0</v>
      </c>
      <c r="L64" s="6">
        <v>0.85869565217391308</v>
      </c>
      <c r="M64" s="6">
        <v>5.1132608695652166</v>
      </c>
      <c r="N64" s="6">
        <v>7.3847826086956507</v>
      </c>
      <c r="O64" s="6">
        <f>SUM(NonNurse[[#This Row],[Qualified Social Work Staff Hours]],NonNurse[[#This Row],[Other Social Work Staff Hours]])/NonNurse[[#This Row],[MDS Census]]</f>
        <v>0.1723093061591488</v>
      </c>
      <c r="P64" s="6">
        <v>6.8070652173913029</v>
      </c>
      <c r="Q64" s="6">
        <v>0.14130434782608695</v>
      </c>
      <c r="R64" s="6">
        <f>SUM(NonNurse[[#This Row],[Qualified Activities Professional Hours]],NonNurse[[#This Row],[Other Activities Professional Hours]])/NonNurse[[#This Row],[MDS Census]]</f>
        <v>9.579649333133522E-2</v>
      </c>
      <c r="S64" s="6">
        <v>0</v>
      </c>
      <c r="T64" s="6">
        <v>0</v>
      </c>
      <c r="U64" s="6">
        <v>0</v>
      </c>
      <c r="V64" s="6">
        <f>SUM(NonNurse[[#This Row],[Occupational Therapist Hours]],NonNurse[[#This Row],[OT Assistant Hours]],NonNurse[[#This Row],[OT Aide Hours]])/NonNurse[[#This Row],[MDS Census]]</f>
        <v>0</v>
      </c>
      <c r="W64" s="6">
        <v>5.7065217391304345E-2</v>
      </c>
      <c r="X64" s="6">
        <v>0</v>
      </c>
      <c r="Y64" s="6">
        <v>0</v>
      </c>
      <c r="Z64" s="6">
        <f>SUM(NonNurse[[#This Row],[Physical Therapist (PT) Hours]],NonNurse[[#This Row],[PT Assistant Hours]],NonNurse[[#This Row],[PT Aide Hours]])/NonNurse[[#This Row],[MDS Census]]</f>
        <v>7.86752585044208E-4</v>
      </c>
      <c r="AA64" s="6">
        <v>0</v>
      </c>
      <c r="AB64" s="6">
        <v>0</v>
      </c>
      <c r="AC64" s="6">
        <v>0</v>
      </c>
      <c r="AD64" s="6">
        <v>0</v>
      </c>
      <c r="AE64" s="6">
        <v>0</v>
      </c>
      <c r="AF64" s="6">
        <v>0</v>
      </c>
      <c r="AG64" s="6">
        <v>0</v>
      </c>
      <c r="AH64" s="1">
        <v>505010</v>
      </c>
      <c r="AI64">
        <v>10</v>
      </c>
    </row>
    <row r="65" spans="1:35" x14ac:dyDescent="0.25">
      <c r="A65" t="s">
        <v>239</v>
      </c>
      <c r="B65" t="s">
        <v>25</v>
      </c>
      <c r="C65" t="s">
        <v>297</v>
      </c>
      <c r="D65" t="s">
        <v>257</v>
      </c>
      <c r="E65" s="6">
        <v>67.630434782608702</v>
      </c>
      <c r="F65" s="6">
        <v>4.6086956521739131</v>
      </c>
      <c r="G65" s="6">
        <v>1.7282608695652173</v>
      </c>
      <c r="H65" s="6">
        <v>0.33739130434782616</v>
      </c>
      <c r="I65" s="6">
        <v>0.38043478260869568</v>
      </c>
      <c r="J65" s="6">
        <v>4.8913043478260869</v>
      </c>
      <c r="K65" s="6">
        <v>2.5760869565217392</v>
      </c>
      <c r="L65" s="6">
        <v>4.5892391304347839</v>
      </c>
      <c r="M65" s="6">
        <v>4.4347826086956523</v>
      </c>
      <c r="N65" s="6">
        <v>6.6334782608695662</v>
      </c>
      <c r="O65" s="6">
        <f>SUM(NonNurse[[#This Row],[Qualified Social Work Staff Hours]],NonNurse[[#This Row],[Other Social Work Staff Hours]])/NonNurse[[#This Row],[MDS Census]]</f>
        <v>0.16365798778527804</v>
      </c>
      <c r="P65" s="6">
        <v>5.2020652173913051</v>
      </c>
      <c r="Q65" s="6">
        <v>10.46836956521739</v>
      </c>
      <c r="R65" s="6">
        <f>SUM(NonNurse[[#This Row],[Qualified Activities Professional Hours]],NonNurse[[#This Row],[Other Activities Professional Hours]])/NonNurse[[#This Row],[MDS Census]]</f>
        <v>0.23170684667309543</v>
      </c>
      <c r="S65" s="6">
        <v>7.9872826086956517</v>
      </c>
      <c r="T65" s="6">
        <v>7.5594565217391283</v>
      </c>
      <c r="U65" s="6">
        <v>0</v>
      </c>
      <c r="V65" s="6">
        <f>SUM(NonNurse[[#This Row],[Occupational Therapist Hours]],NonNurse[[#This Row],[OT Assistant Hours]],NonNurse[[#This Row],[OT Aide Hours]])/NonNurse[[#This Row],[MDS Census]]</f>
        <v>0.22987785278045639</v>
      </c>
      <c r="W65" s="6">
        <v>6.0824999999999987</v>
      </c>
      <c r="X65" s="6">
        <v>6.9440217391304353</v>
      </c>
      <c r="Y65" s="6">
        <v>0</v>
      </c>
      <c r="Z65" s="6">
        <f>SUM(NonNurse[[#This Row],[Physical Therapist (PT) Hours]],NonNurse[[#This Row],[PT Assistant Hours]],NonNurse[[#This Row],[PT Aide Hours]])/NonNurse[[#This Row],[MDS Census]]</f>
        <v>0.1926133076181292</v>
      </c>
      <c r="AA65" s="6">
        <v>1.1086956521739131</v>
      </c>
      <c r="AB65" s="6">
        <v>0</v>
      </c>
      <c r="AC65" s="6">
        <v>0</v>
      </c>
      <c r="AD65" s="6">
        <v>0</v>
      </c>
      <c r="AE65" s="6">
        <v>0</v>
      </c>
      <c r="AF65" s="6">
        <v>0</v>
      </c>
      <c r="AG65" s="6">
        <v>0</v>
      </c>
      <c r="AH65" s="1">
        <v>505114</v>
      </c>
      <c r="AI65">
        <v>10</v>
      </c>
    </row>
    <row r="66" spans="1:35" x14ac:dyDescent="0.25">
      <c r="A66" t="s">
        <v>239</v>
      </c>
      <c r="B66" t="s">
        <v>102</v>
      </c>
      <c r="C66" t="s">
        <v>296</v>
      </c>
      <c r="D66" t="s">
        <v>255</v>
      </c>
      <c r="E66" s="6">
        <v>59.630434782608695</v>
      </c>
      <c r="F66" s="6">
        <v>4.3492391304347837</v>
      </c>
      <c r="G66" s="6">
        <v>0</v>
      </c>
      <c r="H66" s="6">
        <v>1.1061956521739129</v>
      </c>
      <c r="I66" s="6">
        <v>0.33695652173913043</v>
      </c>
      <c r="J66" s="6">
        <v>0</v>
      </c>
      <c r="K66" s="6">
        <v>0</v>
      </c>
      <c r="L66" s="6">
        <v>2.8076086956521733</v>
      </c>
      <c r="M66" s="6">
        <v>4.3335869565217395</v>
      </c>
      <c r="N66" s="6">
        <v>4.7280434782608696</v>
      </c>
      <c r="O66" s="6">
        <f>SUM(NonNurse[[#This Row],[Qualified Social Work Staff Hours]],NonNurse[[#This Row],[Other Social Work Staff Hours]])/NonNurse[[#This Row],[MDS Census]]</f>
        <v>0.15196317900109371</v>
      </c>
      <c r="P66" s="6">
        <v>5.0905434782608694</v>
      </c>
      <c r="Q66" s="6">
        <v>7.1590217391304334</v>
      </c>
      <c r="R66" s="6">
        <f>SUM(NonNurse[[#This Row],[Qualified Activities Professional Hours]],NonNurse[[#This Row],[Other Activities Professional Hours]])/NonNurse[[#This Row],[MDS Census]]</f>
        <v>0.20542471746263213</v>
      </c>
      <c r="S66" s="6">
        <v>0.8890217391304347</v>
      </c>
      <c r="T66" s="6">
        <v>11.60413043478261</v>
      </c>
      <c r="U66" s="6">
        <v>0</v>
      </c>
      <c r="V66" s="6">
        <f>SUM(NonNurse[[#This Row],[Occupational Therapist Hours]],NonNurse[[#This Row],[OT Assistant Hours]],NonNurse[[#This Row],[OT Aide Hours]])/NonNurse[[#This Row],[MDS Census]]</f>
        <v>0.20950966095515861</v>
      </c>
      <c r="W66" s="6">
        <v>4.9580434782608691</v>
      </c>
      <c r="X66" s="6">
        <v>6.1109782608695644</v>
      </c>
      <c r="Y66" s="6">
        <v>0</v>
      </c>
      <c r="Z66" s="6">
        <f>SUM(NonNurse[[#This Row],[Physical Therapist (PT) Hours]],NonNurse[[#This Row],[PT Assistant Hours]],NonNurse[[#This Row],[PT Aide Hours]])/NonNurse[[#This Row],[MDS Census]]</f>
        <v>0.18562705067444404</v>
      </c>
      <c r="AA66" s="6">
        <v>0</v>
      </c>
      <c r="AB66" s="6">
        <v>0</v>
      </c>
      <c r="AC66" s="6">
        <v>0</v>
      </c>
      <c r="AD66" s="6">
        <v>0</v>
      </c>
      <c r="AE66" s="6">
        <v>0</v>
      </c>
      <c r="AF66" s="6">
        <v>0</v>
      </c>
      <c r="AG66" s="6">
        <v>2</v>
      </c>
      <c r="AH66" s="1">
        <v>505348</v>
      </c>
      <c r="AI66">
        <v>10</v>
      </c>
    </row>
    <row r="67" spans="1:35" x14ac:dyDescent="0.25">
      <c r="A67" t="s">
        <v>239</v>
      </c>
      <c r="B67" t="s">
        <v>24</v>
      </c>
      <c r="C67" t="s">
        <v>306</v>
      </c>
      <c r="D67" t="s">
        <v>257</v>
      </c>
      <c r="E67" s="6">
        <v>63.347826086956523</v>
      </c>
      <c r="F67" s="6">
        <v>5.7391304347826084</v>
      </c>
      <c r="G67" s="6">
        <v>0.65217391304347827</v>
      </c>
      <c r="H67" s="6">
        <v>0.38902173913043486</v>
      </c>
      <c r="I67" s="6">
        <v>1.5652173913043479</v>
      </c>
      <c r="J67" s="6">
        <v>0</v>
      </c>
      <c r="K67" s="6">
        <v>0</v>
      </c>
      <c r="L67" s="6">
        <v>2.04445652173913</v>
      </c>
      <c r="M67" s="6">
        <v>8.3508695652173923</v>
      </c>
      <c r="N67" s="6">
        <v>0</v>
      </c>
      <c r="O67" s="6">
        <f>SUM(NonNurse[[#This Row],[Qualified Social Work Staff Hours]],NonNurse[[#This Row],[Other Social Work Staff Hours]])/NonNurse[[#This Row],[MDS Census]]</f>
        <v>0.13182566918325328</v>
      </c>
      <c r="P67" s="6">
        <v>4.8550000000000013</v>
      </c>
      <c r="Q67" s="6">
        <v>6.0310869565217402</v>
      </c>
      <c r="R67" s="6">
        <f>SUM(NonNurse[[#This Row],[Qualified Activities Professional Hours]],NonNurse[[#This Row],[Other Activities Professional Hours]])/NonNurse[[#This Row],[MDS Census]]</f>
        <v>0.17184625943719975</v>
      </c>
      <c r="S67" s="6">
        <v>2.1075000000000004</v>
      </c>
      <c r="T67" s="6">
        <v>4.9032608695652184</v>
      </c>
      <c r="U67" s="6">
        <v>0</v>
      </c>
      <c r="V67" s="6">
        <f>SUM(NonNurse[[#This Row],[Occupational Therapist Hours]],NonNurse[[#This Row],[OT Assistant Hours]],NonNurse[[#This Row],[OT Aide Hours]])/NonNurse[[#This Row],[MDS Census]]</f>
        <v>0.11067089910775568</v>
      </c>
      <c r="W67" s="6">
        <v>2.8388043478260858</v>
      </c>
      <c r="X67" s="6">
        <v>3.5135869565217397</v>
      </c>
      <c r="Y67" s="6">
        <v>0</v>
      </c>
      <c r="Z67" s="6">
        <f>SUM(NonNurse[[#This Row],[Physical Therapist (PT) Hours]],NonNurse[[#This Row],[PT Assistant Hours]],NonNurse[[#This Row],[PT Aide Hours]])/NonNurse[[#This Row],[MDS Census]]</f>
        <v>0.10027796842827728</v>
      </c>
      <c r="AA67" s="6">
        <v>0</v>
      </c>
      <c r="AB67" s="6">
        <v>0</v>
      </c>
      <c r="AC67" s="6">
        <v>0.13043478260869565</v>
      </c>
      <c r="AD67" s="6">
        <v>0</v>
      </c>
      <c r="AE67" s="6">
        <v>0</v>
      </c>
      <c r="AF67" s="6">
        <v>0</v>
      </c>
      <c r="AG67" s="6">
        <v>0</v>
      </c>
      <c r="AH67" s="1">
        <v>505099</v>
      </c>
      <c r="AI67">
        <v>10</v>
      </c>
    </row>
    <row r="68" spans="1:35" x14ac:dyDescent="0.25">
      <c r="A68" t="s">
        <v>239</v>
      </c>
      <c r="B68" t="s">
        <v>124</v>
      </c>
      <c r="C68" t="s">
        <v>342</v>
      </c>
      <c r="D68" t="s">
        <v>260</v>
      </c>
      <c r="E68" s="6">
        <v>35.369565217391305</v>
      </c>
      <c r="F68" s="6">
        <v>5.4782608695652177</v>
      </c>
      <c r="G68" s="6">
        <v>0.25</v>
      </c>
      <c r="H68" s="6">
        <v>0.23097826086956522</v>
      </c>
      <c r="I68" s="6">
        <v>0.34782608695652173</v>
      </c>
      <c r="J68" s="6">
        <v>0</v>
      </c>
      <c r="K68" s="6">
        <v>0</v>
      </c>
      <c r="L68" s="6">
        <v>1.0207608695652173</v>
      </c>
      <c r="M68" s="6">
        <v>5.0014130434782622</v>
      </c>
      <c r="N68" s="6">
        <v>0</v>
      </c>
      <c r="O68" s="6">
        <f>SUM(NonNurse[[#This Row],[Qualified Social Work Staff Hours]],NonNurse[[#This Row],[Other Social Work Staff Hours]])/NonNurse[[#This Row],[MDS Census]]</f>
        <v>0.14140442532267983</v>
      </c>
      <c r="P68" s="6">
        <v>5.1755434782608702</v>
      </c>
      <c r="Q68" s="6">
        <v>2.4756521739130433</v>
      </c>
      <c r="R68" s="6">
        <f>SUM(NonNurse[[#This Row],[Qualified Activities Professional Hours]],NonNurse[[#This Row],[Other Activities Professional Hours]])/NonNurse[[#This Row],[MDS Census]]</f>
        <v>0.21632145052243393</v>
      </c>
      <c r="S68" s="6">
        <v>3.6874999999999996</v>
      </c>
      <c r="T68" s="6">
        <v>0</v>
      </c>
      <c r="U68" s="6">
        <v>0</v>
      </c>
      <c r="V68" s="6">
        <f>SUM(NonNurse[[#This Row],[Occupational Therapist Hours]],NonNurse[[#This Row],[OT Assistant Hours]],NonNurse[[#This Row],[OT Aide Hours]])/NonNurse[[#This Row],[MDS Census]]</f>
        <v>0.10425629993853718</v>
      </c>
      <c r="W68" s="6">
        <v>1.5404347826086953</v>
      </c>
      <c r="X68" s="6">
        <v>0</v>
      </c>
      <c r="Y68" s="6">
        <v>0</v>
      </c>
      <c r="Z68" s="6">
        <f>SUM(NonNurse[[#This Row],[Physical Therapist (PT) Hours]],NonNurse[[#This Row],[PT Assistant Hours]],NonNurse[[#This Row],[PT Aide Hours]])/NonNurse[[#This Row],[MDS Census]]</f>
        <v>4.355255070682236E-2</v>
      </c>
      <c r="AA68" s="6">
        <v>0</v>
      </c>
      <c r="AB68" s="6">
        <v>0</v>
      </c>
      <c r="AC68" s="6">
        <v>0</v>
      </c>
      <c r="AD68" s="6">
        <v>0</v>
      </c>
      <c r="AE68" s="6">
        <v>0</v>
      </c>
      <c r="AF68" s="6">
        <v>0</v>
      </c>
      <c r="AG68" s="6">
        <v>0</v>
      </c>
      <c r="AH68" s="1">
        <v>505395</v>
      </c>
      <c r="AI68">
        <v>10</v>
      </c>
    </row>
    <row r="69" spans="1:35" x14ac:dyDescent="0.25">
      <c r="A69" t="s">
        <v>239</v>
      </c>
      <c r="B69" t="s">
        <v>7</v>
      </c>
      <c r="C69" t="s">
        <v>290</v>
      </c>
      <c r="D69" t="s">
        <v>256</v>
      </c>
      <c r="E69" s="6">
        <v>44.010869565217391</v>
      </c>
      <c r="F69" s="6">
        <v>26.413369565217398</v>
      </c>
      <c r="G69" s="6">
        <v>0</v>
      </c>
      <c r="H69" s="6">
        <v>0.26119565217391305</v>
      </c>
      <c r="I69" s="6">
        <v>0.80434782608695654</v>
      </c>
      <c r="J69" s="6">
        <v>0</v>
      </c>
      <c r="K69" s="6">
        <v>0</v>
      </c>
      <c r="L69" s="6">
        <v>1.7798913043478257</v>
      </c>
      <c r="M69" s="6">
        <v>4.6168478260869561</v>
      </c>
      <c r="N69" s="6">
        <v>0</v>
      </c>
      <c r="O69" s="6">
        <f>SUM(NonNurse[[#This Row],[Qualified Social Work Staff Hours]],NonNurse[[#This Row],[Other Social Work Staff Hours]])/NonNurse[[#This Row],[MDS Census]]</f>
        <v>0.10490244504816003</v>
      </c>
      <c r="P69" s="6">
        <v>4.4530434782608701</v>
      </c>
      <c r="Q69" s="6">
        <v>7.1861956521739145</v>
      </c>
      <c r="R69" s="6">
        <f>SUM(NonNurse[[#This Row],[Qualified Activities Professional Hours]],NonNurse[[#This Row],[Other Activities Professional Hours]])/NonNurse[[#This Row],[MDS Census]]</f>
        <v>0.26446283032847623</v>
      </c>
      <c r="S69" s="6">
        <v>0.61467391304347829</v>
      </c>
      <c r="T69" s="6">
        <v>1.2207608695652175</v>
      </c>
      <c r="U69" s="6">
        <v>0</v>
      </c>
      <c r="V69" s="6">
        <f>SUM(NonNurse[[#This Row],[Occupational Therapist Hours]],NonNurse[[#This Row],[OT Assistant Hours]],NonNurse[[#This Row],[OT Aide Hours]])/NonNurse[[#This Row],[MDS Census]]</f>
        <v>4.1704124475179065E-2</v>
      </c>
      <c r="W69" s="6">
        <v>1.3181521739130435</v>
      </c>
      <c r="X69" s="6">
        <v>0.84456521739130452</v>
      </c>
      <c r="Y69" s="6">
        <v>0</v>
      </c>
      <c r="Z69" s="6">
        <f>SUM(NonNurse[[#This Row],[Physical Therapist (PT) Hours]],NonNurse[[#This Row],[PT Assistant Hours]],NonNurse[[#This Row],[PT Aide Hours]])/NonNurse[[#This Row],[MDS Census]]</f>
        <v>4.9140528525561868E-2</v>
      </c>
      <c r="AA69" s="6">
        <v>0</v>
      </c>
      <c r="AB69" s="6">
        <v>0</v>
      </c>
      <c r="AC69" s="6">
        <v>0</v>
      </c>
      <c r="AD69" s="6">
        <v>0</v>
      </c>
      <c r="AE69" s="6">
        <v>0</v>
      </c>
      <c r="AF69" s="6">
        <v>0</v>
      </c>
      <c r="AG69" s="6">
        <v>0</v>
      </c>
      <c r="AH69" s="1">
        <v>505016</v>
      </c>
      <c r="AI69">
        <v>10</v>
      </c>
    </row>
    <row r="70" spans="1:35" x14ac:dyDescent="0.25">
      <c r="A70" t="s">
        <v>239</v>
      </c>
      <c r="B70" t="s">
        <v>83</v>
      </c>
      <c r="C70" t="s">
        <v>312</v>
      </c>
      <c r="D70" t="s">
        <v>254</v>
      </c>
      <c r="E70" s="6">
        <v>93.413043478260875</v>
      </c>
      <c r="F70" s="6">
        <v>44.122282608695656</v>
      </c>
      <c r="G70" s="6">
        <v>0.375</v>
      </c>
      <c r="H70" s="6">
        <v>0.47097826086956518</v>
      </c>
      <c r="I70" s="6">
        <v>1.9130434782608696</v>
      </c>
      <c r="J70" s="6">
        <v>0</v>
      </c>
      <c r="K70" s="6">
        <v>0</v>
      </c>
      <c r="L70" s="6">
        <v>0.19543478260869565</v>
      </c>
      <c r="M70" s="6">
        <v>5.0230434782608695</v>
      </c>
      <c r="N70" s="6">
        <v>4.5106521739130434</v>
      </c>
      <c r="O70" s="6">
        <f>SUM(NonNurse[[#This Row],[Qualified Social Work Staff Hours]],NonNurse[[#This Row],[Other Social Work Staff Hours]])/NonNurse[[#This Row],[MDS Census]]</f>
        <v>0.10205957644868512</v>
      </c>
      <c r="P70" s="6">
        <v>0</v>
      </c>
      <c r="Q70" s="6">
        <v>9.3289130434782557</v>
      </c>
      <c r="R70" s="6">
        <f>SUM(NonNurse[[#This Row],[Qualified Activities Professional Hours]],NonNurse[[#This Row],[Other Activities Professional Hours]])/NonNurse[[#This Row],[MDS Census]]</f>
        <v>9.9867349313474463E-2</v>
      </c>
      <c r="S70" s="6">
        <v>3.9383695652173913</v>
      </c>
      <c r="T70" s="6">
        <v>4.9956521739130428</v>
      </c>
      <c r="U70" s="6">
        <v>0</v>
      </c>
      <c r="V70" s="6">
        <f>SUM(NonNurse[[#This Row],[Occupational Therapist Hours]],NonNurse[[#This Row],[OT Assistant Hours]],NonNurse[[#This Row],[OT Aide Hours]])/NonNurse[[#This Row],[MDS Census]]</f>
        <v>9.5639981382359782E-2</v>
      </c>
      <c r="W70" s="6">
        <v>2.3369565217391299</v>
      </c>
      <c r="X70" s="6">
        <v>3.9505434782608675</v>
      </c>
      <c r="Y70" s="6">
        <v>0</v>
      </c>
      <c r="Z70" s="6">
        <f>SUM(NonNurse[[#This Row],[Physical Therapist (PT) Hours]],NonNurse[[#This Row],[PT Assistant Hours]],NonNurse[[#This Row],[PT Aide Hours]])/NonNurse[[#This Row],[MDS Census]]</f>
        <v>6.7308587386548727E-2</v>
      </c>
      <c r="AA70" s="6">
        <v>0</v>
      </c>
      <c r="AB70" s="6">
        <v>4.9673913043478262</v>
      </c>
      <c r="AC70" s="6">
        <v>0</v>
      </c>
      <c r="AD70" s="6">
        <v>0</v>
      </c>
      <c r="AE70" s="6">
        <v>0</v>
      </c>
      <c r="AF70" s="6">
        <v>0</v>
      </c>
      <c r="AG70" s="6">
        <v>0.16304347826086957</v>
      </c>
      <c r="AH70" s="1">
        <v>505313</v>
      </c>
      <c r="AI70">
        <v>10</v>
      </c>
    </row>
    <row r="71" spans="1:35" x14ac:dyDescent="0.25">
      <c r="A71" t="s">
        <v>239</v>
      </c>
      <c r="B71" t="s">
        <v>9</v>
      </c>
      <c r="C71" t="s">
        <v>295</v>
      </c>
      <c r="D71" t="s">
        <v>254</v>
      </c>
      <c r="E71" s="6">
        <v>29.978260869565219</v>
      </c>
      <c r="F71" s="6">
        <v>5.3043478260869561</v>
      </c>
      <c r="G71" s="6">
        <v>2.0652173913043477</v>
      </c>
      <c r="H71" s="6">
        <v>0.27173913043478259</v>
      </c>
      <c r="I71" s="6">
        <v>0.17391304347826086</v>
      </c>
      <c r="J71" s="6">
        <v>1.0217391304347827</v>
      </c>
      <c r="K71" s="6">
        <v>0.30978260869565216</v>
      </c>
      <c r="L71" s="6">
        <v>1.2525000000000002</v>
      </c>
      <c r="M71" s="6">
        <v>1.826086956521739</v>
      </c>
      <c r="N71" s="6">
        <v>0</v>
      </c>
      <c r="O71" s="6">
        <f>SUM(NonNurse[[#This Row],[Qualified Social Work Staff Hours]],NonNurse[[#This Row],[Other Social Work Staff Hours]])/NonNurse[[#This Row],[MDS Census]]</f>
        <v>6.091370558375634E-2</v>
      </c>
      <c r="P71" s="6">
        <v>5.0434782608695654</v>
      </c>
      <c r="Q71" s="6">
        <v>10.296195652173912</v>
      </c>
      <c r="R71" s="6">
        <f>SUM(NonNurse[[#This Row],[Qualified Activities Professional Hours]],NonNurse[[#This Row],[Other Activities Professional Hours]])/NonNurse[[#This Row],[MDS Census]]</f>
        <v>0.51169325598259596</v>
      </c>
      <c r="S71" s="6">
        <v>2.2616304347826088</v>
      </c>
      <c r="T71" s="6">
        <v>1.4120652173913044</v>
      </c>
      <c r="U71" s="6">
        <v>0</v>
      </c>
      <c r="V71" s="6">
        <f>SUM(NonNurse[[#This Row],[Occupational Therapist Hours]],NonNurse[[#This Row],[OT Assistant Hours]],NonNurse[[#This Row],[OT Aide Hours]])/NonNurse[[#This Row],[MDS Census]]</f>
        <v>0.12254532269760697</v>
      </c>
      <c r="W71" s="6">
        <v>1.4167391304347823</v>
      </c>
      <c r="X71" s="6">
        <v>2.5546739130434788</v>
      </c>
      <c r="Y71" s="6">
        <v>0</v>
      </c>
      <c r="Z71" s="6">
        <f>SUM(NonNurse[[#This Row],[Physical Therapist (PT) Hours]],NonNurse[[#This Row],[PT Assistant Hours]],NonNurse[[#This Row],[PT Aide Hours]])/NonNurse[[#This Row],[MDS Census]]</f>
        <v>0.13247643219724439</v>
      </c>
      <c r="AA71" s="6">
        <v>0</v>
      </c>
      <c r="AB71" s="6">
        <v>0</v>
      </c>
      <c r="AC71" s="6">
        <v>0</v>
      </c>
      <c r="AD71" s="6">
        <v>0</v>
      </c>
      <c r="AE71" s="6">
        <v>0</v>
      </c>
      <c r="AF71" s="6">
        <v>0</v>
      </c>
      <c r="AG71" s="6">
        <v>0</v>
      </c>
      <c r="AH71" s="1">
        <v>505027</v>
      </c>
      <c r="AI71">
        <v>10</v>
      </c>
    </row>
    <row r="72" spans="1:35" x14ac:dyDescent="0.25">
      <c r="A72" t="s">
        <v>239</v>
      </c>
      <c r="B72" t="s">
        <v>91</v>
      </c>
      <c r="C72" t="s">
        <v>304</v>
      </c>
      <c r="D72" t="s">
        <v>253</v>
      </c>
      <c r="E72" s="6">
        <v>92.75</v>
      </c>
      <c r="F72" s="6">
        <v>6.7141304347826081</v>
      </c>
      <c r="G72" s="6">
        <v>0.22173913043478261</v>
      </c>
      <c r="H72" s="6">
        <v>5.434782608695652E-2</v>
      </c>
      <c r="I72" s="6">
        <v>0</v>
      </c>
      <c r="J72" s="6">
        <v>0</v>
      </c>
      <c r="K72" s="6">
        <v>0</v>
      </c>
      <c r="L72" s="6">
        <v>0.83369565217391306</v>
      </c>
      <c r="M72" s="6">
        <v>8.2271739130434778</v>
      </c>
      <c r="N72" s="6">
        <v>5.766304347826086</v>
      </c>
      <c r="O72" s="6">
        <f>SUM(NonNurse[[#This Row],[Qualified Social Work Staff Hours]],NonNurse[[#This Row],[Other Social Work Staff Hours]])/NonNurse[[#This Row],[MDS Census]]</f>
        <v>0.15087308097972577</v>
      </c>
      <c r="P72" s="6">
        <v>3.0228260869565218</v>
      </c>
      <c r="Q72" s="6">
        <v>10.581521739130439</v>
      </c>
      <c r="R72" s="6">
        <f>SUM(NonNurse[[#This Row],[Qualified Activities Professional Hours]],NonNurse[[#This Row],[Other Activities Professional Hours]])/NonNurse[[#This Row],[MDS Census]]</f>
        <v>0.14667760459392951</v>
      </c>
      <c r="S72" s="6">
        <v>1.8064130434782613</v>
      </c>
      <c r="T72" s="6">
        <v>2.5489130434782608</v>
      </c>
      <c r="U72" s="6">
        <v>0</v>
      </c>
      <c r="V72" s="6">
        <f>SUM(NonNurse[[#This Row],[Occupational Therapist Hours]],NonNurse[[#This Row],[OT Assistant Hours]],NonNurse[[#This Row],[OT Aide Hours]])/NonNurse[[#This Row],[MDS Census]]</f>
        <v>4.6957693659908588E-2</v>
      </c>
      <c r="W72" s="6">
        <v>3.5966304347826084</v>
      </c>
      <c r="X72" s="6">
        <v>3.3291304347826092</v>
      </c>
      <c r="Y72" s="6">
        <v>0</v>
      </c>
      <c r="Z72" s="6">
        <f>SUM(NonNurse[[#This Row],[Physical Therapist (PT) Hours]],NonNurse[[#This Row],[PT Assistant Hours]],NonNurse[[#This Row],[PT Aide Hours]])/NonNurse[[#This Row],[MDS Census]]</f>
        <v>7.4671276221727409E-2</v>
      </c>
      <c r="AA72" s="6">
        <v>0</v>
      </c>
      <c r="AB72" s="6">
        <v>0</v>
      </c>
      <c r="AC72" s="6">
        <v>0</v>
      </c>
      <c r="AD72" s="6">
        <v>0</v>
      </c>
      <c r="AE72" s="6">
        <v>0</v>
      </c>
      <c r="AF72" s="6">
        <v>0</v>
      </c>
      <c r="AG72" s="6">
        <v>0</v>
      </c>
      <c r="AH72" s="1">
        <v>505326</v>
      </c>
      <c r="AI72">
        <v>10</v>
      </c>
    </row>
    <row r="73" spans="1:35" x14ac:dyDescent="0.25">
      <c r="A73" t="s">
        <v>239</v>
      </c>
      <c r="B73" t="s">
        <v>188</v>
      </c>
      <c r="C73" t="s">
        <v>348</v>
      </c>
      <c r="D73" t="s">
        <v>253</v>
      </c>
      <c r="E73" s="6">
        <v>20.010869565217391</v>
      </c>
      <c r="F73" s="6">
        <v>4.9565217391304346</v>
      </c>
      <c r="G73" s="6">
        <v>0.58695652173913049</v>
      </c>
      <c r="H73" s="6">
        <v>0.2608695652173913</v>
      </c>
      <c r="I73" s="6">
        <v>2.5108695652173911</v>
      </c>
      <c r="J73" s="6">
        <v>0</v>
      </c>
      <c r="K73" s="6">
        <v>0</v>
      </c>
      <c r="L73" s="6">
        <v>3.3043478260869565</v>
      </c>
      <c r="M73" s="6">
        <v>5.0434782608695654</v>
      </c>
      <c r="N73" s="6">
        <v>0</v>
      </c>
      <c r="O73" s="6">
        <f>SUM(NonNurse[[#This Row],[Qualified Social Work Staff Hours]],NonNurse[[#This Row],[Other Social Work Staff Hours]])/NonNurse[[#This Row],[MDS Census]]</f>
        <v>0.25203693644758285</v>
      </c>
      <c r="P73" s="6">
        <v>0.47826086956521741</v>
      </c>
      <c r="Q73" s="6">
        <v>1.4565217391304348</v>
      </c>
      <c r="R73" s="6">
        <f>SUM(NonNurse[[#This Row],[Qualified Activities Professional Hours]],NonNurse[[#This Row],[Other Activities Professional Hours]])/NonNurse[[#This Row],[MDS Census]]</f>
        <v>9.6686583378598603E-2</v>
      </c>
      <c r="S73" s="6">
        <v>5.4191304347826099</v>
      </c>
      <c r="T73" s="6">
        <v>8.3866304347826119</v>
      </c>
      <c r="U73" s="6">
        <v>0</v>
      </c>
      <c r="V73" s="6">
        <f>SUM(NonNurse[[#This Row],[Occupational Therapist Hours]],NonNurse[[#This Row],[OT Assistant Hours]],NonNurse[[#This Row],[OT Aide Hours]])/NonNurse[[#This Row],[MDS Census]]</f>
        <v>0.68991309071157014</v>
      </c>
      <c r="W73" s="6">
        <v>4.6638043478260878</v>
      </c>
      <c r="X73" s="6">
        <v>8.0747826086956529</v>
      </c>
      <c r="Y73" s="6">
        <v>0.15217391304347827</v>
      </c>
      <c r="Z73" s="6">
        <f>SUM(NonNurse[[#This Row],[Physical Therapist (PT) Hours]],NonNurse[[#This Row],[PT Assistant Hours]],NonNurse[[#This Row],[PT Aide Hours]])/NonNurse[[#This Row],[MDS Census]]</f>
        <v>0.64418794133623036</v>
      </c>
      <c r="AA73" s="6">
        <v>0</v>
      </c>
      <c r="AB73" s="6">
        <v>0</v>
      </c>
      <c r="AC73" s="6">
        <v>0</v>
      </c>
      <c r="AD73" s="6">
        <v>0</v>
      </c>
      <c r="AE73" s="6">
        <v>0</v>
      </c>
      <c r="AF73" s="6">
        <v>0</v>
      </c>
      <c r="AG73" s="6">
        <v>0</v>
      </c>
      <c r="AH73" s="1">
        <v>505531</v>
      </c>
      <c r="AI73">
        <v>10</v>
      </c>
    </row>
    <row r="74" spans="1:35" x14ac:dyDescent="0.25">
      <c r="A74" t="s">
        <v>239</v>
      </c>
      <c r="B74" t="s">
        <v>29</v>
      </c>
      <c r="C74" t="s">
        <v>303</v>
      </c>
      <c r="D74" t="s">
        <v>260</v>
      </c>
      <c r="E74" s="6">
        <v>27.489130434782609</v>
      </c>
      <c r="F74" s="6">
        <v>5.7364130434782608</v>
      </c>
      <c r="G74" s="6">
        <v>0</v>
      </c>
      <c r="H74" s="6">
        <v>0</v>
      </c>
      <c r="I74" s="6">
        <v>0</v>
      </c>
      <c r="J74" s="6">
        <v>0</v>
      </c>
      <c r="K74" s="6">
        <v>0</v>
      </c>
      <c r="L74" s="6">
        <v>0.16347826086956521</v>
      </c>
      <c r="M74" s="6">
        <v>5.0407608695652177</v>
      </c>
      <c r="N74" s="6">
        <v>0</v>
      </c>
      <c r="O74" s="6">
        <f>SUM(NonNurse[[#This Row],[Qualified Social Work Staff Hours]],NonNurse[[#This Row],[Other Social Work Staff Hours]])/NonNurse[[#This Row],[MDS Census]]</f>
        <v>0.18337287465401345</v>
      </c>
      <c r="P74" s="6">
        <v>2.9184782608695654</v>
      </c>
      <c r="Q74" s="6">
        <v>2.0951086956521738</v>
      </c>
      <c r="R74" s="6">
        <f>SUM(NonNurse[[#This Row],[Qualified Activities Professional Hours]],NonNurse[[#This Row],[Other Activities Professional Hours]])/NonNurse[[#This Row],[MDS Census]]</f>
        <v>0.18238434163701067</v>
      </c>
      <c r="S74" s="6">
        <v>0.1651086956521739</v>
      </c>
      <c r="T74" s="6">
        <v>0</v>
      </c>
      <c r="U74" s="6">
        <v>0</v>
      </c>
      <c r="V74" s="6">
        <f>SUM(NonNurse[[#This Row],[Occupational Therapist Hours]],NonNurse[[#This Row],[OT Assistant Hours]],NonNurse[[#This Row],[OT Aide Hours]])/NonNurse[[#This Row],[MDS Census]]</f>
        <v>6.0063266113088171E-3</v>
      </c>
      <c r="W74" s="6">
        <v>0</v>
      </c>
      <c r="X74" s="6">
        <v>2.6756521739130439</v>
      </c>
      <c r="Y74" s="6">
        <v>0</v>
      </c>
      <c r="Z74" s="6">
        <f>SUM(NonNurse[[#This Row],[Physical Therapist (PT) Hours]],NonNurse[[#This Row],[PT Assistant Hours]],NonNurse[[#This Row],[PT Aide Hours]])/NonNurse[[#This Row],[MDS Census]]</f>
        <v>9.7334914986160551E-2</v>
      </c>
      <c r="AA74" s="6">
        <v>0</v>
      </c>
      <c r="AB74" s="6">
        <v>0</v>
      </c>
      <c r="AC74" s="6">
        <v>0</v>
      </c>
      <c r="AD74" s="6">
        <v>0</v>
      </c>
      <c r="AE74" s="6">
        <v>0</v>
      </c>
      <c r="AF74" s="6">
        <v>0</v>
      </c>
      <c r="AG74" s="6">
        <v>0</v>
      </c>
      <c r="AH74" s="1">
        <v>505140</v>
      </c>
      <c r="AI74">
        <v>10</v>
      </c>
    </row>
    <row r="75" spans="1:35" x14ac:dyDescent="0.25">
      <c r="A75" t="s">
        <v>239</v>
      </c>
      <c r="B75" t="s">
        <v>59</v>
      </c>
      <c r="C75" t="s">
        <v>314</v>
      </c>
      <c r="D75" t="s">
        <v>247</v>
      </c>
      <c r="E75" s="6">
        <v>35.467391304347828</v>
      </c>
      <c r="F75" s="6">
        <v>1.826086956521739</v>
      </c>
      <c r="G75" s="6">
        <v>0</v>
      </c>
      <c r="H75" s="6">
        <v>0.31521739130434784</v>
      </c>
      <c r="I75" s="6">
        <v>0</v>
      </c>
      <c r="J75" s="6">
        <v>0</v>
      </c>
      <c r="K75" s="6">
        <v>0</v>
      </c>
      <c r="L75" s="6">
        <v>3.906739130434782</v>
      </c>
      <c r="M75" s="6">
        <v>0</v>
      </c>
      <c r="N75" s="6">
        <v>5.4138043478260869</v>
      </c>
      <c r="O75" s="6">
        <f>SUM(NonNurse[[#This Row],[Qualified Social Work Staff Hours]],NonNurse[[#This Row],[Other Social Work Staff Hours]])/NonNurse[[#This Row],[MDS Census]]</f>
        <v>0.15264174072939013</v>
      </c>
      <c r="P75" s="6">
        <v>2.039891304347826</v>
      </c>
      <c r="Q75" s="6">
        <v>0</v>
      </c>
      <c r="R75" s="6">
        <f>SUM(NonNurse[[#This Row],[Qualified Activities Professional Hours]],NonNurse[[#This Row],[Other Activities Professional Hours]])/NonNurse[[#This Row],[MDS Census]]</f>
        <v>5.7514557155991415E-2</v>
      </c>
      <c r="S75" s="6">
        <v>4.4994565217391296</v>
      </c>
      <c r="T75" s="6">
        <v>9.7866304347826105</v>
      </c>
      <c r="U75" s="6">
        <v>0</v>
      </c>
      <c r="V75" s="6">
        <f>SUM(NonNurse[[#This Row],[Occupational Therapist Hours]],NonNurse[[#This Row],[OT Assistant Hours]],NonNurse[[#This Row],[OT Aide Hours]])/NonNurse[[#This Row],[MDS Census]]</f>
        <v>0.40279497395035241</v>
      </c>
      <c r="W75" s="6">
        <v>5.0132608695652161</v>
      </c>
      <c r="X75" s="6">
        <v>4.988913043478262</v>
      </c>
      <c r="Y75" s="6">
        <v>0</v>
      </c>
      <c r="Z75" s="6">
        <f>SUM(NonNurse[[#This Row],[Physical Therapist (PT) Hours]],NonNurse[[#This Row],[PT Assistant Hours]],NonNurse[[#This Row],[PT Aide Hours]])/NonNurse[[#This Row],[MDS Census]]</f>
        <v>0.28201041985902542</v>
      </c>
      <c r="AA75" s="6">
        <v>0</v>
      </c>
      <c r="AB75" s="6">
        <v>0</v>
      </c>
      <c r="AC75" s="6">
        <v>0</v>
      </c>
      <c r="AD75" s="6">
        <v>0</v>
      </c>
      <c r="AE75" s="6">
        <v>0</v>
      </c>
      <c r="AF75" s="6">
        <v>0</v>
      </c>
      <c r="AG75" s="6">
        <v>0</v>
      </c>
      <c r="AH75" s="1">
        <v>505260</v>
      </c>
      <c r="AI75">
        <v>10</v>
      </c>
    </row>
    <row r="76" spans="1:35" x14ac:dyDescent="0.25">
      <c r="A76" t="s">
        <v>239</v>
      </c>
      <c r="B76" t="s">
        <v>5</v>
      </c>
      <c r="C76" t="s">
        <v>294</v>
      </c>
      <c r="D76" t="s">
        <v>254</v>
      </c>
      <c r="E76" s="6">
        <v>78.271739130434781</v>
      </c>
      <c r="F76" s="6">
        <v>30.68347826086957</v>
      </c>
      <c r="G76" s="6">
        <v>0</v>
      </c>
      <c r="H76" s="6">
        <v>0</v>
      </c>
      <c r="I76" s="6">
        <v>10.130434782608695</v>
      </c>
      <c r="J76" s="6">
        <v>0</v>
      </c>
      <c r="K76" s="6">
        <v>0</v>
      </c>
      <c r="L76" s="6">
        <v>5.2464130434782614</v>
      </c>
      <c r="M76" s="6">
        <v>0</v>
      </c>
      <c r="N76" s="6">
        <v>10.600543478260869</v>
      </c>
      <c r="O76" s="6">
        <f>SUM(NonNurse[[#This Row],[Qualified Social Work Staff Hours]],NonNurse[[#This Row],[Other Social Work Staff Hours]])/NonNurse[[#This Row],[MDS Census]]</f>
        <v>0.13543257880849882</v>
      </c>
      <c r="P76" s="6">
        <v>0</v>
      </c>
      <c r="Q76" s="6">
        <v>0</v>
      </c>
      <c r="R76" s="6">
        <f>SUM(NonNurse[[#This Row],[Qualified Activities Professional Hours]],NonNurse[[#This Row],[Other Activities Professional Hours]])/NonNurse[[#This Row],[MDS Census]]</f>
        <v>0</v>
      </c>
      <c r="S76" s="6">
        <v>0</v>
      </c>
      <c r="T76" s="6">
        <v>0</v>
      </c>
      <c r="U76" s="6">
        <v>0</v>
      </c>
      <c r="V76" s="6">
        <f>SUM(NonNurse[[#This Row],[Occupational Therapist Hours]],NonNurse[[#This Row],[OT Assistant Hours]],NonNurse[[#This Row],[OT Aide Hours]])/NonNurse[[#This Row],[MDS Census]]</f>
        <v>0</v>
      </c>
      <c r="W76" s="6">
        <v>5.9194565217391322</v>
      </c>
      <c r="X76" s="6">
        <v>6.1921739130434776</v>
      </c>
      <c r="Y76" s="6">
        <v>0</v>
      </c>
      <c r="Z76" s="6">
        <f>SUM(NonNurse[[#This Row],[Physical Therapist (PT) Hours]],NonNurse[[#This Row],[PT Assistant Hours]],NonNurse[[#This Row],[PT Aide Hours]])/NonNurse[[#This Row],[MDS Census]]</f>
        <v>0.1547382308012776</v>
      </c>
      <c r="AA76" s="6">
        <v>0</v>
      </c>
      <c r="AB76" s="6">
        <v>0</v>
      </c>
      <c r="AC76" s="6">
        <v>0</v>
      </c>
      <c r="AD76" s="6">
        <v>0</v>
      </c>
      <c r="AE76" s="6">
        <v>0</v>
      </c>
      <c r="AF76" s="6">
        <v>0</v>
      </c>
      <c r="AG76" s="6">
        <v>0</v>
      </c>
      <c r="AH76" s="1">
        <v>505004</v>
      </c>
      <c r="AI76">
        <v>10</v>
      </c>
    </row>
    <row r="77" spans="1:35" x14ac:dyDescent="0.25">
      <c r="A77" t="s">
        <v>239</v>
      </c>
      <c r="B77" t="s">
        <v>151</v>
      </c>
      <c r="C77" t="s">
        <v>345</v>
      </c>
      <c r="D77" t="s">
        <v>266</v>
      </c>
      <c r="E77" s="6">
        <v>123.82608695652173</v>
      </c>
      <c r="F77" s="6">
        <v>10.260869565217391</v>
      </c>
      <c r="G77" s="6">
        <v>1.4456521739130435</v>
      </c>
      <c r="H77" s="6">
        <v>0.63967391304347831</v>
      </c>
      <c r="I77" s="6">
        <v>1.4456521739130435</v>
      </c>
      <c r="J77" s="6">
        <v>0</v>
      </c>
      <c r="K77" s="6">
        <v>0</v>
      </c>
      <c r="L77" s="6">
        <v>4.0181521739130437</v>
      </c>
      <c r="M77" s="6">
        <v>8.5760869565217384</v>
      </c>
      <c r="N77" s="6">
        <v>10.375</v>
      </c>
      <c r="O77" s="6">
        <f>SUM(NonNurse[[#This Row],[Qualified Social Work Staff Hours]],NonNurse[[#This Row],[Other Social Work Staff Hours]])/NonNurse[[#This Row],[MDS Census]]</f>
        <v>0.15304599719101122</v>
      </c>
      <c r="P77" s="6">
        <v>0</v>
      </c>
      <c r="Q77" s="6">
        <v>24.307065217391305</v>
      </c>
      <c r="R77" s="6">
        <f>SUM(NonNurse[[#This Row],[Qualified Activities Professional Hours]],NonNurse[[#This Row],[Other Activities Professional Hours]])/NonNurse[[#This Row],[MDS Census]]</f>
        <v>0.19630003511235955</v>
      </c>
      <c r="S77" s="6">
        <v>5.2617391304347825</v>
      </c>
      <c r="T77" s="6">
        <v>4.4440217391304335</v>
      </c>
      <c r="U77" s="6">
        <v>0</v>
      </c>
      <c r="V77" s="6">
        <f>SUM(NonNurse[[#This Row],[Occupational Therapist Hours]],NonNurse[[#This Row],[OT Assistant Hours]],NonNurse[[#This Row],[OT Aide Hours]])/NonNurse[[#This Row],[MDS Census]]</f>
        <v>7.8382198033707856E-2</v>
      </c>
      <c r="W77" s="6">
        <v>10.146956521739128</v>
      </c>
      <c r="X77" s="6">
        <v>4.3443478260869544</v>
      </c>
      <c r="Y77" s="6">
        <v>4.0760869565217392</v>
      </c>
      <c r="Z77" s="6">
        <f>SUM(NonNurse[[#This Row],[Physical Therapist (PT) Hours]],NonNurse[[#This Row],[PT Assistant Hours]],NonNurse[[#This Row],[PT Aide Hours]])/NonNurse[[#This Row],[MDS Census]]</f>
        <v>0.14994733146067413</v>
      </c>
      <c r="AA77" s="6">
        <v>0</v>
      </c>
      <c r="AB77" s="6">
        <v>0</v>
      </c>
      <c r="AC77" s="6">
        <v>0</v>
      </c>
      <c r="AD77" s="6">
        <v>0</v>
      </c>
      <c r="AE77" s="6">
        <v>0</v>
      </c>
      <c r="AF77" s="6">
        <v>0</v>
      </c>
      <c r="AG77" s="6">
        <v>0</v>
      </c>
      <c r="AH77" s="1">
        <v>505465</v>
      </c>
      <c r="AI77">
        <v>10</v>
      </c>
    </row>
    <row r="78" spans="1:35" x14ac:dyDescent="0.25">
      <c r="A78" t="s">
        <v>239</v>
      </c>
      <c r="B78" t="s">
        <v>149</v>
      </c>
      <c r="C78" t="s">
        <v>279</v>
      </c>
      <c r="D78" t="s">
        <v>254</v>
      </c>
      <c r="E78" s="6">
        <v>62.891304347826086</v>
      </c>
      <c r="F78" s="6">
        <v>29.936304347826081</v>
      </c>
      <c r="G78" s="6">
        <v>0</v>
      </c>
      <c r="H78" s="6">
        <v>0</v>
      </c>
      <c r="I78" s="6">
        <v>0</v>
      </c>
      <c r="J78" s="6">
        <v>0</v>
      </c>
      <c r="K78" s="6">
        <v>0</v>
      </c>
      <c r="L78" s="6">
        <v>3.6240217391304337</v>
      </c>
      <c r="M78" s="6">
        <v>1.826086956521739</v>
      </c>
      <c r="N78" s="6">
        <v>4.3416304347826093</v>
      </c>
      <c r="O78" s="6">
        <f>SUM(NonNurse[[#This Row],[Qualified Social Work Staff Hours]],NonNurse[[#This Row],[Other Social Work Staff Hours]])/NonNurse[[#This Row],[MDS Census]]</f>
        <v>9.806947805046666E-2</v>
      </c>
      <c r="P78" s="6">
        <v>5.1109782608695653</v>
      </c>
      <c r="Q78" s="6">
        <v>4.6794565217391302</v>
      </c>
      <c r="R78" s="6">
        <f>SUM(NonNurse[[#This Row],[Qualified Activities Professional Hours]],NonNurse[[#This Row],[Other Activities Professional Hours]])/NonNurse[[#This Row],[MDS Census]]</f>
        <v>0.15567231247839614</v>
      </c>
      <c r="S78" s="6">
        <v>7.1585869565217362</v>
      </c>
      <c r="T78" s="6">
        <v>6.6314130434782639</v>
      </c>
      <c r="U78" s="6">
        <v>0</v>
      </c>
      <c r="V78" s="6">
        <f>SUM(NonNurse[[#This Row],[Occupational Therapist Hours]],NonNurse[[#This Row],[OT Assistant Hours]],NonNurse[[#This Row],[OT Aide Hours]])/NonNurse[[#This Row],[MDS Census]]</f>
        <v>0.21926719668164535</v>
      </c>
      <c r="W78" s="6">
        <v>7.2256521739130424</v>
      </c>
      <c r="X78" s="6">
        <v>6.8316304347826113</v>
      </c>
      <c r="Y78" s="6">
        <v>0</v>
      </c>
      <c r="Z78" s="6">
        <f>SUM(NonNurse[[#This Row],[Physical Therapist (PT) Hours]],NonNurse[[#This Row],[PT Assistant Hours]],NonNurse[[#This Row],[PT Aide Hours]])/NonNurse[[#This Row],[MDS Census]]</f>
        <v>0.22351711026615972</v>
      </c>
      <c r="AA78" s="6">
        <v>0</v>
      </c>
      <c r="AB78" s="6">
        <v>0</v>
      </c>
      <c r="AC78" s="6">
        <v>0</v>
      </c>
      <c r="AD78" s="6">
        <v>0</v>
      </c>
      <c r="AE78" s="6">
        <v>0</v>
      </c>
      <c r="AF78" s="6">
        <v>0</v>
      </c>
      <c r="AG78" s="6">
        <v>0</v>
      </c>
      <c r="AH78" s="1">
        <v>505455</v>
      </c>
      <c r="AI78">
        <v>10</v>
      </c>
    </row>
    <row r="79" spans="1:35" x14ac:dyDescent="0.25">
      <c r="A79" t="s">
        <v>239</v>
      </c>
      <c r="B79" t="s">
        <v>147</v>
      </c>
      <c r="C79" t="s">
        <v>295</v>
      </c>
      <c r="D79" t="s">
        <v>254</v>
      </c>
      <c r="E79" s="6">
        <v>74.902173913043484</v>
      </c>
      <c r="F79" s="6">
        <v>0</v>
      </c>
      <c r="G79" s="6">
        <v>0.56521739130434778</v>
      </c>
      <c r="H79" s="6">
        <v>0.36141304347826086</v>
      </c>
      <c r="I79" s="6">
        <v>1.0869565217391304</v>
      </c>
      <c r="J79" s="6">
        <v>0</v>
      </c>
      <c r="K79" s="6">
        <v>0</v>
      </c>
      <c r="L79" s="6">
        <v>2.405652173913043</v>
      </c>
      <c r="M79" s="6">
        <v>19.103695652173901</v>
      </c>
      <c r="N79" s="6">
        <v>0</v>
      </c>
      <c r="O79" s="6">
        <f>SUM(NonNurse[[#This Row],[Qualified Social Work Staff Hours]],NonNurse[[#This Row],[Other Social Work Staff Hours]])/NonNurse[[#This Row],[MDS Census]]</f>
        <v>0.25504861413437802</v>
      </c>
      <c r="P79" s="6">
        <v>0</v>
      </c>
      <c r="Q79" s="6">
        <v>21.383369565217393</v>
      </c>
      <c r="R79" s="6">
        <f>SUM(NonNurse[[#This Row],[Qualified Activities Professional Hours]],NonNurse[[#This Row],[Other Activities Professional Hours]])/NonNurse[[#This Row],[MDS Census]]</f>
        <v>0.28548396459149616</v>
      </c>
      <c r="S79" s="6">
        <v>2.7289130434782609</v>
      </c>
      <c r="T79" s="6">
        <v>1.2917391304347825</v>
      </c>
      <c r="U79" s="6">
        <v>0</v>
      </c>
      <c r="V79" s="6">
        <f>SUM(NonNurse[[#This Row],[Occupational Therapist Hours]],NonNurse[[#This Row],[OT Assistant Hours]],NonNurse[[#This Row],[OT Aide Hours]])/NonNurse[[#This Row],[MDS Census]]</f>
        <v>5.3678711362646923E-2</v>
      </c>
      <c r="W79" s="6">
        <v>4.5411956521739123</v>
      </c>
      <c r="X79" s="6">
        <v>0.38760869565217393</v>
      </c>
      <c r="Y79" s="6">
        <v>0</v>
      </c>
      <c r="Z79" s="6">
        <f>SUM(NonNurse[[#This Row],[Physical Therapist (PT) Hours]],NonNurse[[#This Row],[PT Assistant Hours]],NonNurse[[#This Row],[PT Aide Hours]])/NonNurse[[#This Row],[MDS Census]]</f>
        <v>6.5803221593382658E-2</v>
      </c>
      <c r="AA79" s="6">
        <v>0</v>
      </c>
      <c r="AB79" s="6">
        <v>0</v>
      </c>
      <c r="AC79" s="6">
        <v>0</v>
      </c>
      <c r="AD79" s="6">
        <v>0</v>
      </c>
      <c r="AE79" s="6">
        <v>0</v>
      </c>
      <c r="AF79" s="6">
        <v>0</v>
      </c>
      <c r="AG79" s="6">
        <v>0</v>
      </c>
      <c r="AH79" s="1">
        <v>505453</v>
      </c>
      <c r="AI79">
        <v>10</v>
      </c>
    </row>
    <row r="80" spans="1:35" x14ac:dyDescent="0.25">
      <c r="A80" t="s">
        <v>239</v>
      </c>
      <c r="B80" t="s">
        <v>60</v>
      </c>
      <c r="C80" t="s">
        <v>324</v>
      </c>
      <c r="D80" t="s">
        <v>248</v>
      </c>
      <c r="E80" s="6">
        <v>64.315217391304344</v>
      </c>
      <c r="F80" s="6">
        <v>4.9782608695652177</v>
      </c>
      <c r="G80" s="6">
        <v>0.53804347826086951</v>
      </c>
      <c r="H80" s="6">
        <v>0.29304347826086963</v>
      </c>
      <c r="I80" s="6">
        <v>2.9565217391304346</v>
      </c>
      <c r="J80" s="6">
        <v>0</v>
      </c>
      <c r="K80" s="6">
        <v>0</v>
      </c>
      <c r="L80" s="6">
        <v>0.65467391304347833</v>
      </c>
      <c r="M80" s="6">
        <v>5.3733695652173905</v>
      </c>
      <c r="N80" s="6">
        <v>0</v>
      </c>
      <c r="O80" s="6">
        <f>SUM(NonNurse[[#This Row],[Qualified Social Work Staff Hours]],NonNurse[[#This Row],[Other Social Work Staff Hours]])/NonNurse[[#This Row],[MDS Census]]</f>
        <v>8.3547405779956049E-2</v>
      </c>
      <c r="P80" s="6">
        <v>0</v>
      </c>
      <c r="Q80" s="6">
        <v>7.6127173913043489</v>
      </c>
      <c r="R80" s="6">
        <f>SUM(NonNurse[[#This Row],[Qualified Activities Professional Hours]],NonNurse[[#This Row],[Other Activities Professional Hours]])/NonNurse[[#This Row],[MDS Census]]</f>
        <v>0.11836572587459863</v>
      </c>
      <c r="S80" s="6">
        <v>0.38663043478260872</v>
      </c>
      <c r="T80" s="6">
        <v>2.8574999999999999</v>
      </c>
      <c r="U80" s="6">
        <v>0</v>
      </c>
      <c r="V80" s="6">
        <f>SUM(NonNurse[[#This Row],[Occupational Therapist Hours]],NonNurse[[#This Row],[OT Assistant Hours]],NonNurse[[#This Row],[OT Aide Hours]])/NonNurse[[#This Row],[MDS Census]]</f>
        <v>5.0441101909751568E-2</v>
      </c>
      <c r="W80" s="6">
        <v>0.54641304347826081</v>
      </c>
      <c r="X80" s="6">
        <v>5.7391304347826084</v>
      </c>
      <c r="Y80" s="6">
        <v>0</v>
      </c>
      <c r="Z80" s="6">
        <f>SUM(NonNurse[[#This Row],[Physical Therapist (PT) Hours]],NonNurse[[#This Row],[PT Assistant Hours]],NonNurse[[#This Row],[PT Aide Hours]])/NonNurse[[#This Row],[MDS Census]]</f>
        <v>9.7730268717255375E-2</v>
      </c>
      <c r="AA80" s="6">
        <v>0</v>
      </c>
      <c r="AB80" s="6">
        <v>4.9673913043478262</v>
      </c>
      <c r="AC80" s="6">
        <v>0</v>
      </c>
      <c r="AD80" s="6">
        <v>0</v>
      </c>
      <c r="AE80" s="6">
        <v>0</v>
      </c>
      <c r="AF80" s="6">
        <v>0</v>
      </c>
      <c r="AG80" s="6">
        <v>0</v>
      </c>
      <c r="AH80" s="1">
        <v>505261</v>
      </c>
      <c r="AI80">
        <v>10</v>
      </c>
    </row>
    <row r="81" spans="1:35" x14ac:dyDescent="0.25">
      <c r="A81" t="s">
        <v>239</v>
      </c>
      <c r="B81" t="s">
        <v>19</v>
      </c>
      <c r="C81" t="s">
        <v>296</v>
      </c>
      <c r="D81" t="s">
        <v>255</v>
      </c>
      <c r="E81" s="6">
        <v>62.293478260869563</v>
      </c>
      <c r="F81" s="6">
        <v>6.3478260869565215</v>
      </c>
      <c r="G81" s="6">
        <v>0.65217391304347827</v>
      </c>
      <c r="H81" s="6">
        <v>1.6225000000000001</v>
      </c>
      <c r="I81" s="6">
        <v>0.88043478260869568</v>
      </c>
      <c r="J81" s="6">
        <v>0</v>
      </c>
      <c r="K81" s="6">
        <v>0</v>
      </c>
      <c r="L81" s="6">
        <v>0</v>
      </c>
      <c r="M81" s="6">
        <v>0</v>
      </c>
      <c r="N81" s="6">
        <v>9.6467391304347831</v>
      </c>
      <c r="O81" s="6">
        <f>SUM(NonNurse[[#This Row],[Qualified Social Work Staff Hours]],NonNurse[[#This Row],[Other Social Work Staff Hours]])/NonNurse[[#This Row],[MDS Census]]</f>
        <v>0.1548595358576165</v>
      </c>
      <c r="P81" s="6">
        <v>4.7445652173913047</v>
      </c>
      <c r="Q81" s="6">
        <v>10.902173913043478</v>
      </c>
      <c r="R81" s="6">
        <f>SUM(NonNurse[[#This Row],[Qualified Activities Professional Hours]],NonNurse[[#This Row],[Other Activities Professional Hours]])/NonNurse[[#This Row],[MDS Census]]</f>
        <v>0.25117780492060726</v>
      </c>
      <c r="S81" s="6">
        <v>11.875978260869562</v>
      </c>
      <c r="T81" s="6">
        <v>8.5135869565217384</v>
      </c>
      <c r="U81" s="6">
        <v>0</v>
      </c>
      <c r="V81" s="6">
        <f>SUM(NonNurse[[#This Row],[Occupational Therapist Hours]],NonNurse[[#This Row],[OT Assistant Hours]],NonNurse[[#This Row],[OT Aide Hours]])/NonNurse[[#This Row],[MDS Census]]</f>
        <v>0.32731460478101548</v>
      </c>
      <c r="W81" s="6">
        <v>1.1603260869565217</v>
      </c>
      <c r="X81" s="6">
        <v>6.6902173913043477</v>
      </c>
      <c r="Y81" s="6">
        <v>0</v>
      </c>
      <c r="Z81" s="6">
        <f>SUM(NonNurse[[#This Row],[Physical Therapist (PT) Hours]],NonNurse[[#This Row],[PT Assistant Hours]],NonNurse[[#This Row],[PT Aide Hours]])/NonNurse[[#This Row],[MDS Census]]</f>
        <v>0.12602512650497294</v>
      </c>
      <c r="AA81" s="6">
        <v>0</v>
      </c>
      <c r="AB81" s="6">
        <v>0</v>
      </c>
      <c r="AC81" s="6">
        <v>0</v>
      </c>
      <c r="AD81" s="6">
        <v>0</v>
      </c>
      <c r="AE81" s="6">
        <v>0</v>
      </c>
      <c r="AF81" s="6">
        <v>0</v>
      </c>
      <c r="AG81" s="6">
        <v>0</v>
      </c>
      <c r="AH81" s="1">
        <v>505086</v>
      </c>
      <c r="AI81">
        <v>10</v>
      </c>
    </row>
    <row r="82" spans="1:35" x14ac:dyDescent="0.25">
      <c r="A82" t="s">
        <v>239</v>
      </c>
      <c r="B82" t="s">
        <v>185</v>
      </c>
      <c r="C82" t="s">
        <v>273</v>
      </c>
      <c r="D82" t="s">
        <v>254</v>
      </c>
      <c r="E82" s="6">
        <v>34.739130434782609</v>
      </c>
      <c r="F82" s="6">
        <v>26.738260869565217</v>
      </c>
      <c r="G82" s="6">
        <v>0</v>
      </c>
      <c r="H82" s="6">
        <v>0</v>
      </c>
      <c r="I82" s="6">
        <v>0</v>
      </c>
      <c r="J82" s="6">
        <v>0</v>
      </c>
      <c r="K82" s="6">
        <v>0</v>
      </c>
      <c r="L82" s="6">
        <v>0</v>
      </c>
      <c r="M82" s="6">
        <v>0</v>
      </c>
      <c r="N82" s="6">
        <v>0</v>
      </c>
      <c r="O82" s="6">
        <f>SUM(NonNurse[[#This Row],[Qualified Social Work Staff Hours]],NonNurse[[#This Row],[Other Social Work Staff Hours]])/NonNurse[[#This Row],[MDS Census]]</f>
        <v>0</v>
      </c>
      <c r="P82" s="6">
        <v>0</v>
      </c>
      <c r="Q82" s="6">
        <v>0</v>
      </c>
      <c r="R82" s="6">
        <f>SUM(NonNurse[[#This Row],[Qualified Activities Professional Hours]],NonNurse[[#This Row],[Other Activities Professional Hours]])/NonNurse[[#This Row],[MDS Census]]</f>
        <v>0</v>
      </c>
      <c r="S82" s="6">
        <v>0</v>
      </c>
      <c r="T82" s="6">
        <v>0</v>
      </c>
      <c r="U82" s="6">
        <v>0</v>
      </c>
      <c r="V82" s="6">
        <f>SUM(NonNurse[[#This Row],[Occupational Therapist Hours]],NonNurse[[#This Row],[OT Assistant Hours]],NonNurse[[#This Row],[OT Aide Hours]])/NonNurse[[#This Row],[MDS Census]]</f>
        <v>0</v>
      </c>
      <c r="W82" s="6">
        <v>0</v>
      </c>
      <c r="X82" s="6">
        <v>0</v>
      </c>
      <c r="Y82" s="6">
        <v>0</v>
      </c>
      <c r="Z82" s="6">
        <f>SUM(NonNurse[[#This Row],[Physical Therapist (PT) Hours]],NonNurse[[#This Row],[PT Assistant Hours]],NonNurse[[#This Row],[PT Aide Hours]])/NonNurse[[#This Row],[MDS Census]]</f>
        <v>0</v>
      </c>
      <c r="AA82" s="6">
        <v>0</v>
      </c>
      <c r="AB82" s="6">
        <v>0</v>
      </c>
      <c r="AC82" s="6">
        <v>0</v>
      </c>
      <c r="AD82" s="6">
        <v>0</v>
      </c>
      <c r="AE82" s="6">
        <v>0</v>
      </c>
      <c r="AF82" s="6">
        <v>0</v>
      </c>
      <c r="AG82" s="6">
        <v>0</v>
      </c>
      <c r="AH82" s="1">
        <v>505528</v>
      </c>
      <c r="AI82">
        <v>10</v>
      </c>
    </row>
    <row r="83" spans="1:35" x14ac:dyDescent="0.25">
      <c r="A83" t="s">
        <v>239</v>
      </c>
      <c r="B83" t="s">
        <v>36</v>
      </c>
      <c r="C83" t="s">
        <v>312</v>
      </c>
      <c r="D83" t="s">
        <v>254</v>
      </c>
      <c r="E83" s="6">
        <v>86.239130434782609</v>
      </c>
      <c r="F83" s="6">
        <v>43.613369565217397</v>
      </c>
      <c r="G83" s="6">
        <v>0.375</v>
      </c>
      <c r="H83" s="6">
        <v>0.32967391304347826</v>
      </c>
      <c r="I83" s="6">
        <v>3.4782608695652173</v>
      </c>
      <c r="J83" s="6">
        <v>0</v>
      </c>
      <c r="K83" s="6">
        <v>0</v>
      </c>
      <c r="L83" s="6">
        <v>0.16413043478260869</v>
      </c>
      <c r="M83" s="6">
        <v>3.5418478260869568</v>
      </c>
      <c r="N83" s="6">
        <v>4.9380434782608686</v>
      </c>
      <c r="O83" s="6">
        <f>SUM(NonNurse[[#This Row],[Qualified Social Work Staff Hours]],NonNurse[[#This Row],[Other Social Work Staff Hours]])/NonNurse[[#This Row],[MDS Census]]</f>
        <v>9.8329972271237701E-2</v>
      </c>
      <c r="P83" s="6">
        <v>5.240543478260868</v>
      </c>
      <c r="Q83" s="6">
        <v>4.5416304347826095</v>
      </c>
      <c r="R83" s="6">
        <f>SUM(NonNurse[[#This Row],[Qualified Activities Professional Hours]],NonNurse[[#This Row],[Other Activities Professional Hours]])/NonNurse[[#This Row],[MDS Census]]</f>
        <v>0.11343080413410636</v>
      </c>
      <c r="S83" s="6">
        <v>1.7168478260869566</v>
      </c>
      <c r="T83" s="6">
        <v>7.2184782608695626</v>
      </c>
      <c r="U83" s="6">
        <v>0</v>
      </c>
      <c r="V83" s="6">
        <f>SUM(NonNurse[[#This Row],[Occupational Therapist Hours]],NonNurse[[#This Row],[OT Assistant Hours]],NonNurse[[#This Row],[OT Aide Hours]])/NonNurse[[#This Row],[MDS Census]]</f>
        <v>0.10361104108898408</v>
      </c>
      <c r="W83" s="6">
        <v>2.5156521739130437</v>
      </c>
      <c r="X83" s="6">
        <v>3.8640217391304343</v>
      </c>
      <c r="Y83" s="6">
        <v>0</v>
      </c>
      <c r="Z83" s="6">
        <f>SUM(NonNurse[[#This Row],[Physical Therapist (PT) Hours]],NonNurse[[#This Row],[PT Assistant Hours]],NonNurse[[#This Row],[PT Aide Hours]])/NonNurse[[#This Row],[MDS Census]]</f>
        <v>7.3976556591883028E-2</v>
      </c>
      <c r="AA83" s="6">
        <v>0</v>
      </c>
      <c r="AB83" s="6">
        <v>0</v>
      </c>
      <c r="AC83" s="6">
        <v>0</v>
      </c>
      <c r="AD83" s="6">
        <v>0</v>
      </c>
      <c r="AE83" s="6">
        <v>0</v>
      </c>
      <c r="AF83" s="6">
        <v>0</v>
      </c>
      <c r="AG83" s="6">
        <v>0.16304347826086957</v>
      </c>
      <c r="AH83" s="1">
        <v>505188</v>
      </c>
      <c r="AI83">
        <v>10</v>
      </c>
    </row>
    <row r="84" spans="1:35" x14ac:dyDescent="0.25">
      <c r="A84" t="s">
        <v>239</v>
      </c>
      <c r="B84" t="s">
        <v>16</v>
      </c>
      <c r="C84" t="s">
        <v>301</v>
      </c>
      <c r="D84" t="s">
        <v>245</v>
      </c>
      <c r="E84" s="6">
        <v>64.413043478260875</v>
      </c>
      <c r="F84" s="6">
        <v>38.722500000000011</v>
      </c>
      <c r="G84" s="6">
        <v>0.375</v>
      </c>
      <c r="H84" s="6">
        <v>0.27989130434782611</v>
      </c>
      <c r="I84" s="6">
        <v>1.4130434782608696</v>
      </c>
      <c r="J84" s="6">
        <v>0</v>
      </c>
      <c r="K84" s="6">
        <v>0</v>
      </c>
      <c r="L84" s="6">
        <v>5.085108695652174</v>
      </c>
      <c r="M84" s="6">
        <v>5.2466304347826096</v>
      </c>
      <c r="N84" s="6">
        <v>2.8440217391304352</v>
      </c>
      <c r="O84" s="6">
        <f>SUM(NonNurse[[#This Row],[Qualified Social Work Staff Hours]],NonNurse[[#This Row],[Other Social Work Staff Hours]])/NonNurse[[#This Row],[MDS Census]]</f>
        <v>0.12560580492743842</v>
      </c>
      <c r="P84" s="6">
        <v>4.9719565217391279</v>
      </c>
      <c r="Q84" s="6">
        <v>4.4384782608695641</v>
      </c>
      <c r="R84" s="6">
        <f>SUM(NonNurse[[#This Row],[Qualified Activities Professional Hours]],NonNurse[[#This Row],[Other Activities Professional Hours]])/NonNurse[[#This Row],[MDS Census]]</f>
        <v>0.14609517381032733</v>
      </c>
      <c r="S84" s="6">
        <v>6.0367391304347837</v>
      </c>
      <c r="T84" s="6">
        <v>9.8519565217391278</v>
      </c>
      <c r="U84" s="6">
        <v>0</v>
      </c>
      <c r="V84" s="6">
        <f>SUM(NonNurse[[#This Row],[Occupational Therapist Hours]],NonNurse[[#This Row],[OT Assistant Hours]],NonNurse[[#This Row],[OT Aide Hours]])/NonNurse[[#This Row],[MDS Census]]</f>
        <v>0.24666891663854199</v>
      </c>
      <c r="W84" s="6">
        <v>4.6359782608695648</v>
      </c>
      <c r="X84" s="6">
        <v>6.2557608695652211</v>
      </c>
      <c r="Y84" s="6">
        <v>0</v>
      </c>
      <c r="Z84" s="6">
        <f>SUM(NonNurse[[#This Row],[Physical Therapist (PT) Hours]],NonNurse[[#This Row],[PT Assistant Hours]],NonNurse[[#This Row],[PT Aide Hours]])/NonNurse[[#This Row],[MDS Census]]</f>
        <v>0.16909213634829567</v>
      </c>
      <c r="AA84" s="6">
        <v>0</v>
      </c>
      <c r="AB84" s="6">
        <v>0</v>
      </c>
      <c r="AC84" s="6">
        <v>0</v>
      </c>
      <c r="AD84" s="6">
        <v>0</v>
      </c>
      <c r="AE84" s="6">
        <v>0</v>
      </c>
      <c r="AF84" s="6">
        <v>0</v>
      </c>
      <c r="AG84" s="6">
        <v>0</v>
      </c>
      <c r="AH84" s="1">
        <v>505080</v>
      </c>
      <c r="AI84">
        <v>10</v>
      </c>
    </row>
    <row r="85" spans="1:35" x14ac:dyDescent="0.25">
      <c r="A85" t="s">
        <v>239</v>
      </c>
      <c r="B85" t="s">
        <v>95</v>
      </c>
      <c r="C85" t="s">
        <v>336</v>
      </c>
      <c r="D85" t="s">
        <v>254</v>
      </c>
      <c r="E85" s="6">
        <v>87.434782608695656</v>
      </c>
      <c r="F85" s="6">
        <v>44.018152173913045</v>
      </c>
      <c r="G85" s="6">
        <v>0.375</v>
      </c>
      <c r="H85" s="6">
        <v>0.36467391304347824</v>
      </c>
      <c r="I85" s="6">
        <v>0</v>
      </c>
      <c r="J85" s="6">
        <v>0</v>
      </c>
      <c r="K85" s="6">
        <v>0</v>
      </c>
      <c r="L85" s="6">
        <v>4.6365217391304352</v>
      </c>
      <c r="M85" s="6">
        <v>4.08195652173913</v>
      </c>
      <c r="N85" s="6">
        <v>5.8426086956521734</v>
      </c>
      <c r="O85" s="6">
        <f>SUM(NonNurse[[#This Row],[Qualified Social Work Staff Hours]],NonNurse[[#This Row],[Other Social Work Staff Hours]])/NonNurse[[#This Row],[MDS Census]]</f>
        <v>0.1135082048731974</v>
      </c>
      <c r="P85" s="6">
        <v>5.8595652173913058</v>
      </c>
      <c r="Q85" s="6">
        <v>7.8252173913043439</v>
      </c>
      <c r="R85" s="6">
        <f>SUM(NonNurse[[#This Row],[Qualified Activities Professional Hours]],NonNurse[[#This Row],[Other Activities Professional Hours]])/NonNurse[[#This Row],[MDS Census]]</f>
        <v>0.15651417205370458</v>
      </c>
      <c r="S85" s="6">
        <v>12.745326086956524</v>
      </c>
      <c r="T85" s="6">
        <v>10.09978260869565</v>
      </c>
      <c r="U85" s="6">
        <v>0</v>
      </c>
      <c r="V85" s="6">
        <f>SUM(NonNurse[[#This Row],[Occupational Therapist Hours]],NonNurse[[#This Row],[OT Assistant Hours]],NonNurse[[#This Row],[OT Aide Hours]])/NonNurse[[#This Row],[MDS Census]]</f>
        <v>0.26128170064644451</v>
      </c>
      <c r="W85" s="6">
        <v>7.0798913043478224</v>
      </c>
      <c r="X85" s="6">
        <v>14.02173913043478</v>
      </c>
      <c r="Y85" s="6">
        <v>0</v>
      </c>
      <c r="Z85" s="6">
        <f>SUM(NonNurse[[#This Row],[Physical Therapist (PT) Hours]],NonNurse[[#This Row],[PT Assistant Hours]],NonNurse[[#This Row],[PT Aide Hours]])/NonNurse[[#This Row],[MDS Census]]</f>
        <v>0.24134137245151657</v>
      </c>
      <c r="AA85" s="6">
        <v>0</v>
      </c>
      <c r="AB85" s="6">
        <v>0</v>
      </c>
      <c r="AC85" s="6">
        <v>0</v>
      </c>
      <c r="AD85" s="6">
        <v>0</v>
      </c>
      <c r="AE85" s="6">
        <v>0</v>
      </c>
      <c r="AF85" s="6">
        <v>0</v>
      </c>
      <c r="AG85" s="6">
        <v>0.94565217391304346</v>
      </c>
      <c r="AH85" s="1">
        <v>505334</v>
      </c>
      <c r="AI85">
        <v>10</v>
      </c>
    </row>
    <row r="86" spans="1:35" x14ac:dyDescent="0.25">
      <c r="A86" t="s">
        <v>239</v>
      </c>
      <c r="B86" t="s">
        <v>67</v>
      </c>
      <c r="C86" t="s">
        <v>281</v>
      </c>
      <c r="D86" t="s">
        <v>264</v>
      </c>
      <c r="E86" s="6">
        <v>56.054347826086953</v>
      </c>
      <c r="F86" s="6">
        <v>39.5638043478261</v>
      </c>
      <c r="G86" s="6">
        <v>0</v>
      </c>
      <c r="H86" s="6">
        <v>0.33228260869565218</v>
      </c>
      <c r="I86" s="6">
        <v>0.69565217391304346</v>
      </c>
      <c r="J86" s="6">
        <v>0</v>
      </c>
      <c r="K86" s="6">
        <v>0</v>
      </c>
      <c r="L86" s="6">
        <v>1.9108695652173908</v>
      </c>
      <c r="M86" s="6">
        <v>4.9730434782608715</v>
      </c>
      <c r="N86" s="6">
        <v>0</v>
      </c>
      <c r="O86" s="6">
        <f>SUM(NonNurse[[#This Row],[Qualified Social Work Staff Hours]],NonNurse[[#This Row],[Other Social Work Staff Hours]])/NonNurse[[#This Row],[MDS Census]]</f>
        <v>8.8718247042854415E-2</v>
      </c>
      <c r="P86" s="6">
        <v>4.593369565217392</v>
      </c>
      <c r="Q86" s="6">
        <v>4.3947826086956523</v>
      </c>
      <c r="R86" s="6">
        <f>SUM(NonNurse[[#This Row],[Qualified Activities Professional Hours]],NonNurse[[#This Row],[Other Activities Professional Hours]])/NonNurse[[#This Row],[MDS Census]]</f>
        <v>0.16034710102772931</v>
      </c>
      <c r="S86" s="6">
        <v>4.1999999999999975</v>
      </c>
      <c r="T86" s="6">
        <v>3.2468478260869569</v>
      </c>
      <c r="U86" s="6">
        <v>0</v>
      </c>
      <c r="V86" s="6">
        <f>SUM(NonNurse[[#This Row],[Occupational Therapist Hours]],NonNurse[[#This Row],[OT Assistant Hours]],NonNurse[[#This Row],[OT Aide Hours]])/NonNurse[[#This Row],[MDS Census]]</f>
        <v>0.13285049447353109</v>
      </c>
      <c r="W86" s="6">
        <v>5.5732608695652175</v>
      </c>
      <c r="X86" s="6">
        <v>7.5750000000000002</v>
      </c>
      <c r="Y86" s="6">
        <v>0</v>
      </c>
      <c r="Z86" s="6">
        <f>SUM(NonNurse[[#This Row],[Physical Therapist (PT) Hours]],NonNurse[[#This Row],[PT Assistant Hours]],NonNurse[[#This Row],[PT Aide Hours]])/NonNurse[[#This Row],[MDS Census]]</f>
        <v>0.23456273026953656</v>
      </c>
      <c r="AA86" s="6">
        <v>0</v>
      </c>
      <c r="AB86" s="6">
        <v>0</v>
      </c>
      <c r="AC86" s="6">
        <v>0</v>
      </c>
      <c r="AD86" s="6">
        <v>0</v>
      </c>
      <c r="AE86" s="6">
        <v>0</v>
      </c>
      <c r="AF86" s="6">
        <v>0</v>
      </c>
      <c r="AG86" s="6">
        <v>0.61956521739130432</v>
      </c>
      <c r="AH86" s="1">
        <v>505272</v>
      </c>
      <c r="AI86">
        <v>10</v>
      </c>
    </row>
    <row r="87" spans="1:35" x14ac:dyDescent="0.25">
      <c r="A87" t="s">
        <v>239</v>
      </c>
      <c r="B87" t="s">
        <v>41</v>
      </c>
      <c r="C87" t="s">
        <v>315</v>
      </c>
      <c r="D87" t="s">
        <v>261</v>
      </c>
      <c r="E87" s="6">
        <v>69.510869565217391</v>
      </c>
      <c r="F87" s="6">
        <v>45.670760869565207</v>
      </c>
      <c r="G87" s="6">
        <v>0.125</v>
      </c>
      <c r="H87" s="6">
        <v>0.32380434782608697</v>
      </c>
      <c r="I87" s="6">
        <v>1.5543478260869565</v>
      </c>
      <c r="J87" s="6">
        <v>0</v>
      </c>
      <c r="K87" s="6">
        <v>0</v>
      </c>
      <c r="L87" s="6">
        <v>3.3291304347826092</v>
      </c>
      <c r="M87" s="6">
        <v>4.2500000000000009</v>
      </c>
      <c r="N87" s="6">
        <v>0.71326086956521739</v>
      </c>
      <c r="O87" s="6">
        <f>SUM(NonNurse[[#This Row],[Qualified Social Work Staff Hours]],NonNurse[[#This Row],[Other Social Work Staff Hours]])/NonNurse[[#This Row],[MDS Census]]</f>
        <v>7.1402658326817831E-2</v>
      </c>
      <c r="P87" s="6">
        <v>4.4499999999999993</v>
      </c>
      <c r="Q87" s="6">
        <v>7.0315217391304357</v>
      </c>
      <c r="R87" s="6">
        <f>SUM(NonNurse[[#This Row],[Qualified Activities Professional Hours]],NonNurse[[#This Row],[Other Activities Professional Hours]])/NonNurse[[#This Row],[MDS Census]]</f>
        <v>0.16517591868647383</v>
      </c>
      <c r="S87" s="6">
        <v>4.2671739130434787</v>
      </c>
      <c r="T87" s="6">
        <v>2.6795652173913047</v>
      </c>
      <c r="U87" s="6">
        <v>0</v>
      </c>
      <c r="V87" s="6">
        <f>SUM(NonNurse[[#This Row],[Occupational Therapist Hours]],NonNurse[[#This Row],[OT Assistant Hours]],NonNurse[[#This Row],[OT Aide Hours]])/NonNurse[[#This Row],[MDS Census]]</f>
        <v>9.9937451133698216E-2</v>
      </c>
      <c r="W87" s="6">
        <v>8.3103260869565219</v>
      </c>
      <c r="X87" s="6">
        <v>2.2217391304347829</v>
      </c>
      <c r="Y87" s="6">
        <v>0</v>
      </c>
      <c r="Z87" s="6">
        <f>SUM(NonNurse[[#This Row],[Physical Therapist (PT) Hours]],NonNurse[[#This Row],[PT Assistant Hours]],NonNurse[[#This Row],[PT Aide Hours]])/NonNurse[[#This Row],[MDS Census]]</f>
        <v>0.15151681000781861</v>
      </c>
      <c r="AA87" s="6">
        <v>0</v>
      </c>
      <c r="AB87" s="6">
        <v>0</v>
      </c>
      <c r="AC87" s="6">
        <v>0</v>
      </c>
      <c r="AD87" s="6">
        <v>0</v>
      </c>
      <c r="AE87" s="6">
        <v>0</v>
      </c>
      <c r="AF87" s="6">
        <v>0</v>
      </c>
      <c r="AG87" s="6">
        <v>0.41304347826086957</v>
      </c>
      <c r="AH87" s="1">
        <v>505210</v>
      </c>
      <c r="AI87">
        <v>10</v>
      </c>
    </row>
    <row r="88" spans="1:35" x14ac:dyDescent="0.25">
      <c r="A88" t="s">
        <v>239</v>
      </c>
      <c r="B88" t="s">
        <v>80</v>
      </c>
      <c r="C88" t="s">
        <v>330</v>
      </c>
      <c r="D88" t="s">
        <v>244</v>
      </c>
      <c r="E88" s="6">
        <v>47.380434782608695</v>
      </c>
      <c r="F88" s="6">
        <v>41.091413043478262</v>
      </c>
      <c r="G88" s="6">
        <v>0.30978260869565216</v>
      </c>
      <c r="H88" s="6">
        <v>0.22641304347826086</v>
      </c>
      <c r="I88" s="6">
        <v>0.57608695652173914</v>
      </c>
      <c r="J88" s="6">
        <v>0</v>
      </c>
      <c r="K88" s="6">
        <v>0</v>
      </c>
      <c r="L88" s="6">
        <v>3.7217391304347824</v>
      </c>
      <c r="M88" s="6">
        <v>5.3743478260869564</v>
      </c>
      <c r="N88" s="6">
        <v>0</v>
      </c>
      <c r="O88" s="6">
        <f>SUM(NonNurse[[#This Row],[Qualified Social Work Staff Hours]],NonNurse[[#This Row],[Other Social Work Staff Hours]])/NonNurse[[#This Row],[MDS Census]]</f>
        <v>0.11342968570773113</v>
      </c>
      <c r="P88" s="6">
        <v>5.0208695652173931</v>
      </c>
      <c r="Q88" s="6">
        <v>5.307500000000001</v>
      </c>
      <c r="R88" s="6">
        <f>SUM(NonNurse[[#This Row],[Qualified Activities Professional Hours]],NonNurse[[#This Row],[Other Activities Professional Hours]])/NonNurse[[#This Row],[MDS Census]]</f>
        <v>0.21798807065840795</v>
      </c>
      <c r="S88" s="6">
        <v>2.4038043478260875</v>
      </c>
      <c r="T88" s="6">
        <v>3.2121739130434785</v>
      </c>
      <c r="U88" s="6">
        <v>0</v>
      </c>
      <c r="V88" s="6">
        <f>SUM(NonNurse[[#This Row],[Occupational Therapist Hours]],NonNurse[[#This Row],[OT Assistant Hours]],NonNurse[[#This Row],[OT Aide Hours]])/NonNurse[[#This Row],[MDS Census]]</f>
        <v>0.11852947923835744</v>
      </c>
      <c r="W88" s="6">
        <v>8.7227173913043483</v>
      </c>
      <c r="X88" s="6">
        <v>0</v>
      </c>
      <c r="Y88" s="6">
        <v>0</v>
      </c>
      <c r="Z88" s="6">
        <f>SUM(NonNurse[[#This Row],[Physical Therapist (PT) Hours]],NonNurse[[#This Row],[PT Assistant Hours]],NonNurse[[#This Row],[PT Aide Hours]])/NonNurse[[#This Row],[MDS Census]]</f>
        <v>0.18409956412021106</v>
      </c>
      <c r="AA88" s="6">
        <v>0</v>
      </c>
      <c r="AB88" s="6">
        <v>0</v>
      </c>
      <c r="AC88" s="6">
        <v>0</v>
      </c>
      <c r="AD88" s="6">
        <v>0</v>
      </c>
      <c r="AE88" s="6">
        <v>0</v>
      </c>
      <c r="AF88" s="6">
        <v>0</v>
      </c>
      <c r="AG88" s="6">
        <v>0.27717391304347827</v>
      </c>
      <c r="AH88" s="1">
        <v>505306</v>
      </c>
      <c r="AI88">
        <v>10</v>
      </c>
    </row>
    <row r="89" spans="1:35" x14ac:dyDescent="0.25">
      <c r="A89" t="s">
        <v>239</v>
      </c>
      <c r="B89" t="s">
        <v>89</v>
      </c>
      <c r="C89" t="s">
        <v>316</v>
      </c>
      <c r="D89" t="s">
        <v>253</v>
      </c>
      <c r="E89" s="6">
        <v>59.119565217391305</v>
      </c>
      <c r="F89" s="6">
        <v>42.217826086956528</v>
      </c>
      <c r="G89" s="6">
        <v>0.375</v>
      </c>
      <c r="H89" s="6">
        <v>0.24456521739130435</v>
      </c>
      <c r="I89" s="6">
        <v>0.93478260869565222</v>
      </c>
      <c r="J89" s="6">
        <v>0</v>
      </c>
      <c r="K89" s="6">
        <v>0</v>
      </c>
      <c r="L89" s="6">
        <v>2.7826086956521738</v>
      </c>
      <c r="M89" s="6">
        <v>2.0248913043478258</v>
      </c>
      <c r="N89" s="6">
        <v>0.5702173913043479</v>
      </c>
      <c r="O89" s="6">
        <f>SUM(NonNurse[[#This Row],[Qualified Social Work Staff Hours]],NonNurse[[#This Row],[Other Social Work Staff Hours]])/NonNurse[[#This Row],[MDS Census]]</f>
        <v>4.3895936753079609E-2</v>
      </c>
      <c r="P89" s="6">
        <v>5.2254347826086942</v>
      </c>
      <c r="Q89" s="6">
        <v>3.5313043478260862</v>
      </c>
      <c r="R89" s="6">
        <f>SUM(NonNurse[[#This Row],[Qualified Activities Professional Hours]],NonNurse[[#This Row],[Other Activities Professional Hours]])/NonNurse[[#This Row],[MDS Census]]</f>
        <v>0.14811913954771094</v>
      </c>
      <c r="S89" s="6">
        <v>0.93326086956521725</v>
      </c>
      <c r="T89" s="6">
        <v>6.7234782608695633</v>
      </c>
      <c r="U89" s="6">
        <v>0.38043478260869568</v>
      </c>
      <c r="V89" s="6">
        <f>SUM(NonNurse[[#This Row],[Occupational Therapist Hours]],NonNurse[[#This Row],[OT Assistant Hours]],NonNurse[[#This Row],[OT Aide Hours]])/NonNurse[[#This Row],[MDS Census]]</f>
        <v>0.13594778451921305</v>
      </c>
      <c r="W89" s="6">
        <v>3.8760869565217382</v>
      </c>
      <c r="X89" s="6">
        <v>4.4077173913043479</v>
      </c>
      <c r="Y89" s="6">
        <v>0</v>
      </c>
      <c r="Z89" s="6">
        <f>SUM(NonNurse[[#This Row],[Physical Therapist (PT) Hours]],NonNurse[[#This Row],[PT Assistant Hours]],NonNurse[[#This Row],[PT Aide Hours]])/NonNurse[[#This Row],[MDS Census]]</f>
        <v>0.14011950726236438</v>
      </c>
      <c r="AA89" s="6">
        <v>0</v>
      </c>
      <c r="AB89" s="6">
        <v>0</v>
      </c>
      <c r="AC89" s="6">
        <v>0</v>
      </c>
      <c r="AD89" s="6">
        <v>0</v>
      </c>
      <c r="AE89" s="6">
        <v>0</v>
      </c>
      <c r="AF89" s="6">
        <v>0</v>
      </c>
      <c r="AG89" s="6">
        <v>0.16304347826086957</v>
      </c>
      <c r="AH89" s="1">
        <v>505324</v>
      </c>
      <c r="AI89">
        <v>10</v>
      </c>
    </row>
    <row r="90" spans="1:35" x14ac:dyDescent="0.25">
      <c r="A90" t="s">
        <v>239</v>
      </c>
      <c r="B90" t="s">
        <v>13</v>
      </c>
      <c r="C90" t="s">
        <v>278</v>
      </c>
      <c r="D90" t="s">
        <v>245</v>
      </c>
      <c r="E90" s="6">
        <v>53.967391304347828</v>
      </c>
      <c r="F90" s="6">
        <v>38.734239130434773</v>
      </c>
      <c r="G90" s="6">
        <v>0.47282608695652173</v>
      </c>
      <c r="H90" s="6">
        <v>0.23282608695652177</v>
      </c>
      <c r="I90" s="6">
        <v>1.2717391304347827</v>
      </c>
      <c r="J90" s="6">
        <v>0</v>
      </c>
      <c r="K90" s="6">
        <v>0</v>
      </c>
      <c r="L90" s="6">
        <v>2.9931521739130442</v>
      </c>
      <c r="M90" s="6">
        <v>4.6383695652173911</v>
      </c>
      <c r="N90" s="6">
        <v>0</v>
      </c>
      <c r="O90" s="6">
        <f>SUM(NonNurse[[#This Row],[Qualified Social Work Staff Hours]],NonNurse[[#This Row],[Other Social Work Staff Hours]])/NonNurse[[#This Row],[MDS Census]]</f>
        <v>8.5947633434038259E-2</v>
      </c>
      <c r="P90" s="6">
        <v>0</v>
      </c>
      <c r="Q90" s="6">
        <v>4.1628260869565219</v>
      </c>
      <c r="R90" s="6">
        <f>SUM(NonNurse[[#This Row],[Qualified Activities Professional Hours]],NonNurse[[#This Row],[Other Activities Professional Hours]])/NonNurse[[#This Row],[MDS Census]]</f>
        <v>7.7135951661631424E-2</v>
      </c>
      <c r="S90" s="6">
        <v>10.660978260869562</v>
      </c>
      <c r="T90" s="6">
        <v>1.4320652173913044</v>
      </c>
      <c r="U90" s="6">
        <v>0</v>
      </c>
      <c r="V90" s="6">
        <f>SUM(NonNurse[[#This Row],[Occupational Therapist Hours]],NonNurse[[#This Row],[OT Assistant Hours]],NonNurse[[#This Row],[OT Aide Hours]])/NonNurse[[#This Row],[MDS Census]]</f>
        <v>0.22408056394763337</v>
      </c>
      <c r="W90" s="6">
        <v>6.7307608695652155</v>
      </c>
      <c r="X90" s="6">
        <v>10.824021739130435</v>
      </c>
      <c r="Y90" s="6">
        <v>0</v>
      </c>
      <c r="Z90" s="6">
        <f>SUM(NonNurse[[#This Row],[Physical Therapist (PT) Hours]],NonNurse[[#This Row],[PT Assistant Hours]],NonNurse[[#This Row],[PT Aide Hours]])/NonNurse[[#This Row],[MDS Census]]</f>
        <v>0.32528499496475322</v>
      </c>
      <c r="AA90" s="6">
        <v>0</v>
      </c>
      <c r="AB90" s="6">
        <v>4.3913043478260869</v>
      </c>
      <c r="AC90" s="6">
        <v>0</v>
      </c>
      <c r="AD90" s="6">
        <v>0</v>
      </c>
      <c r="AE90" s="6">
        <v>0</v>
      </c>
      <c r="AF90" s="6">
        <v>0</v>
      </c>
      <c r="AG90" s="6">
        <v>0</v>
      </c>
      <c r="AH90" s="1">
        <v>505070</v>
      </c>
      <c r="AI90">
        <v>10</v>
      </c>
    </row>
    <row r="91" spans="1:35" x14ac:dyDescent="0.25">
      <c r="A91" t="s">
        <v>239</v>
      </c>
      <c r="B91" t="s">
        <v>85</v>
      </c>
      <c r="C91" t="s">
        <v>332</v>
      </c>
      <c r="D91" t="s">
        <v>264</v>
      </c>
      <c r="E91" s="6">
        <v>69.782608695652172</v>
      </c>
      <c r="F91" s="6">
        <v>44.956086956521737</v>
      </c>
      <c r="G91" s="6">
        <v>0.61956521739130432</v>
      </c>
      <c r="H91" s="6">
        <v>0.40402173913043482</v>
      </c>
      <c r="I91" s="6">
        <v>1.0434782608695652</v>
      </c>
      <c r="J91" s="6">
        <v>0</v>
      </c>
      <c r="K91" s="6">
        <v>0</v>
      </c>
      <c r="L91" s="6">
        <v>2.6915217391304354</v>
      </c>
      <c r="M91" s="6">
        <v>5.4411956521739135</v>
      </c>
      <c r="N91" s="6">
        <v>4.1870652173913054</v>
      </c>
      <c r="O91" s="6">
        <f>SUM(NonNurse[[#This Row],[Qualified Social Work Staff Hours]],NonNurse[[#This Row],[Other Social Work Staff Hours]])/NonNurse[[#This Row],[MDS Census]]</f>
        <v>0.13797507788161997</v>
      </c>
      <c r="P91" s="6">
        <v>5.7082608695652199</v>
      </c>
      <c r="Q91" s="6">
        <v>6.8151086956521736</v>
      </c>
      <c r="R91" s="6">
        <f>SUM(NonNurse[[#This Row],[Qualified Activities Professional Hours]],NonNurse[[#This Row],[Other Activities Professional Hours]])/NonNurse[[#This Row],[MDS Census]]</f>
        <v>0.17946261682242995</v>
      </c>
      <c r="S91" s="6">
        <v>10.553695652173911</v>
      </c>
      <c r="T91" s="6">
        <v>0.77521739130434775</v>
      </c>
      <c r="U91" s="6">
        <v>0</v>
      </c>
      <c r="V91" s="6">
        <f>SUM(NonNurse[[#This Row],[Occupational Therapist Hours]],NonNurse[[#This Row],[OT Assistant Hours]],NonNurse[[#This Row],[OT Aide Hours]])/NonNurse[[#This Row],[MDS Census]]</f>
        <v>0.16234579439252333</v>
      </c>
      <c r="W91" s="6">
        <v>4.6888043478260855</v>
      </c>
      <c r="X91" s="6">
        <v>4.2259782608695655</v>
      </c>
      <c r="Y91" s="6">
        <v>0</v>
      </c>
      <c r="Z91" s="6">
        <f>SUM(NonNurse[[#This Row],[Physical Therapist (PT) Hours]],NonNurse[[#This Row],[PT Assistant Hours]],NonNurse[[#This Row],[PT Aide Hours]])/NonNurse[[#This Row],[MDS Census]]</f>
        <v>0.12775077881619937</v>
      </c>
      <c r="AA91" s="6">
        <v>0</v>
      </c>
      <c r="AB91" s="6">
        <v>0</v>
      </c>
      <c r="AC91" s="6">
        <v>0</v>
      </c>
      <c r="AD91" s="6">
        <v>0</v>
      </c>
      <c r="AE91" s="6">
        <v>0</v>
      </c>
      <c r="AF91" s="6">
        <v>0</v>
      </c>
      <c r="AG91" s="6">
        <v>0</v>
      </c>
      <c r="AH91" s="1">
        <v>505318</v>
      </c>
      <c r="AI91">
        <v>10</v>
      </c>
    </row>
    <row r="92" spans="1:35" x14ac:dyDescent="0.25">
      <c r="A92" t="s">
        <v>239</v>
      </c>
      <c r="B92" t="s">
        <v>183</v>
      </c>
      <c r="C92" t="s">
        <v>316</v>
      </c>
      <c r="D92" t="s">
        <v>253</v>
      </c>
      <c r="E92" s="6">
        <v>60.586956521739133</v>
      </c>
      <c r="F92" s="6">
        <v>57.718260869565214</v>
      </c>
      <c r="G92" s="6">
        <v>0.47282608695652173</v>
      </c>
      <c r="H92" s="6">
        <v>0.26717391304347826</v>
      </c>
      <c r="I92" s="6">
        <v>2.2934782608695654</v>
      </c>
      <c r="J92" s="6">
        <v>0</v>
      </c>
      <c r="K92" s="6">
        <v>0</v>
      </c>
      <c r="L92" s="6">
        <v>5.488152173913047</v>
      </c>
      <c r="M92" s="6">
        <v>6.2664130434782619</v>
      </c>
      <c r="N92" s="6">
        <v>4.3005434782608702</v>
      </c>
      <c r="O92" s="6">
        <f>SUM(NonNurse[[#This Row],[Qualified Social Work Staff Hours]],NonNurse[[#This Row],[Other Social Work Staff Hours]])/NonNurse[[#This Row],[MDS Census]]</f>
        <v>0.17440975959813423</v>
      </c>
      <c r="P92" s="6">
        <v>0</v>
      </c>
      <c r="Q92" s="6">
        <v>4.4632608695652189</v>
      </c>
      <c r="R92" s="6">
        <f>SUM(NonNurse[[#This Row],[Qualified Activities Professional Hours]],NonNurse[[#This Row],[Other Activities Professional Hours]])/NonNurse[[#This Row],[MDS Census]]</f>
        <v>7.366702547542163E-2</v>
      </c>
      <c r="S92" s="6">
        <v>11.336413043478263</v>
      </c>
      <c r="T92" s="6">
        <v>21.82880434782609</v>
      </c>
      <c r="U92" s="6">
        <v>5.0760869565217392</v>
      </c>
      <c r="V92" s="6">
        <f>SUM(NonNurse[[#This Row],[Occupational Therapist Hours]],NonNurse[[#This Row],[OT Assistant Hours]],NonNurse[[#This Row],[OT Aide Hours]])/NonNurse[[#This Row],[MDS Census]]</f>
        <v>0.63118048080373168</v>
      </c>
      <c r="W92" s="6">
        <v>18.394565217391303</v>
      </c>
      <c r="X92" s="6">
        <v>26.830760869565214</v>
      </c>
      <c r="Y92" s="6">
        <v>0</v>
      </c>
      <c r="Z92" s="6">
        <f>SUM(NonNurse[[#This Row],[Physical Therapist (PT) Hours]],NonNurse[[#This Row],[PT Assistant Hours]],NonNurse[[#This Row],[PT Aide Hours]])/NonNurse[[#This Row],[MDS Census]]</f>
        <v>0.74645317545748102</v>
      </c>
      <c r="AA92" s="6">
        <v>0</v>
      </c>
      <c r="AB92" s="6">
        <v>4.3152173913043477</v>
      </c>
      <c r="AC92" s="6">
        <v>0</v>
      </c>
      <c r="AD92" s="6">
        <v>0</v>
      </c>
      <c r="AE92" s="6">
        <v>0</v>
      </c>
      <c r="AF92" s="6">
        <v>0</v>
      </c>
      <c r="AG92" s="6">
        <v>0</v>
      </c>
      <c r="AH92" s="1">
        <v>505526</v>
      </c>
      <c r="AI92">
        <v>10</v>
      </c>
    </row>
    <row r="93" spans="1:35" x14ac:dyDescent="0.25">
      <c r="A93" t="s">
        <v>239</v>
      </c>
      <c r="B93" t="s">
        <v>160</v>
      </c>
      <c r="C93" t="s">
        <v>316</v>
      </c>
      <c r="D93" t="s">
        <v>253</v>
      </c>
      <c r="E93" s="6">
        <v>104.09782608695652</v>
      </c>
      <c r="F93" s="6">
        <v>4.9565217391304346</v>
      </c>
      <c r="G93" s="6">
        <v>0.53804347826086951</v>
      </c>
      <c r="H93" s="6">
        <v>0.21663043478260877</v>
      </c>
      <c r="I93" s="6">
        <v>0</v>
      </c>
      <c r="J93" s="6">
        <v>0</v>
      </c>
      <c r="K93" s="6">
        <v>0</v>
      </c>
      <c r="L93" s="6">
        <v>9.2206521739130416</v>
      </c>
      <c r="M93" s="6">
        <v>10.48826086956522</v>
      </c>
      <c r="N93" s="6">
        <v>0</v>
      </c>
      <c r="O93" s="6">
        <f>SUM(NonNurse[[#This Row],[Qualified Social Work Staff Hours]],NonNurse[[#This Row],[Other Social Work Staff Hours]])/NonNurse[[#This Row],[MDS Census]]</f>
        <v>0.10075388952699178</v>
      </c>
      <c r="P93" s="6">
        <v>4.9565217391304346</v>
      </c>
      <c r="Q93" s="6">
        <v>6.0260869565217385</v>
      </c>
      <c r="R93" s="6">
        <f>SUM(NonNurse[[#This Row],[Qualified Activities Professional Hours]],NonNurse[[#This Row],[Other Activities Professional Hours]])/NonNurse[[#This Row],[MDS Census]]</f>
        <v>0.10550276704604782</v>
      </c>
      <c r="S93" s="6">
        <v>5.2789130434782612</v>
      </c>
      <c r="T93" s="6">
        <v>10.690108695652173</v>
      </c>
      <c r="U93" s="6">
        <v>0</v>
      </c>
      <c r="V93" s="6">
        <f>SUM(NonNurse[[#This Row],[Occupational Therapist Hours]],NonNurse[[#This Row],[OT Assistant Hours]],NonNurse[[#This Row],[OT Aide Hours]])/NonNurse[[#This Row],[MDS Census]]</f>
        <v>0.15340398872298214</v>
      </c>
      <c r="W93" s="6">
        <v>4.946630434782608</v>
      </c>
      <c r="X93" s="6">
        <v>13.467934782608699</v>
      </c>
      <c r="Y93" s="6">
        <v>0</v>
      </c>
      <c r="Z93" s="6">
        <f>SUM(NonNurse[[#This Row],[Physical Therapist (PT) Hours]],NonNurse[[#This Row],[PT Assistant Hours]],NonNurse[[#This Row],[PT Aide Hours]])/NonNurse[[#This Row],[MDS Census]]</f>
        <v>0.17689673175315865</v>
      </c>
      <c r="AA93" s="6">
        <v>0</v>
      </c>
      <c r="AB93" s="6">
        <v>0</v>
      </c>
      <c r="AC93" s="6">
        <v>0</v>
      </c>
      <c r="AD93" s="6">
        <v>0</v>
      </c>
      <c r="AE93" s="6">
        <v>0</v>
      </c>
      <c r="AF93" s="6">
        <v>0</v>
      </c>
      <c r="AG93" s="6">
        <v>0</v>
      </c>
      <c r="AH93" s="1">
        <v>505485</v>
      </c>
      <c r="AI93">
        <v>10</v>
      </c>
    </row>
    <row r="94" spans="1:35" x14ac:dyDescent="0.25">
      <c r="A94" t="s">
        <v>239</v>
      </c>
      <c r="B94" t="s">
        <v>141</v>
      </c>
      <c r="C94" t="s">
        <v>333</v>
      </c>
      <c r="D94" t="s">
        <v>266</v>
      </c>
      <c r="E94" s="6">
        <v>51.173913043478258</v>
      </c>
      <c r="F94" s="6">
        <v>5.7391304347826084</v>
      </c>
      <c r="G94" s="6">
        <v>0.4891304347826087</v>
      </c>
      <c r="H94" s="6">
        <v>7.2608695652173913E-2</v>
      </c>
      <c r="I94" s="6">
        <v>2.1195652173913042</v>
      </c>
      <c r="J94" s="6">
        <v>0</v>
      </c>
      <c r="K94" s="6">
        <v>0</v>
      </c>
      <c r="L94" s="6">
        <v>8.6592391304347824</v>
      </c>
      <c r="M94" s="6">
        <v>0</v>
      </c>
      <c r="N94" s="6">
        <v>5.8527173913043482</v>
      </c>
      <c r="O94" s="6">
        <f>SUM(NonNurse[[#This Row],[Qualified Social Work Staff Hours]],NonNurse[[#This Row],[Other Social Work Staff Hours]])/NonNurse[[#This Row],[MDS Census]]</f>
        <v>0.11436915887850468</v>
      </c>
      <c r="P94" s="6">
        <v>5.6521739130434785</v>
      </c>
      <c r="Q94" s="6">
        <v>0</v>
      </c>
      <c r="R94" s="6">
        <f>SUM(NonNurse[[#This Row],[Qualified Activities Professional Hours]],NonNurse[[#This Row],[Other Activities Professional Hours]])/NonNurse[[#This Row],[MDS Census]]</f>
        <v>0.11045029736618522</v>
      </c>
      <c r="S94" s="6">
        <v>15.272391304347821</v>
      </c>
      <c r="T94" s="6">
        <v>17.634782608695659</v>
      </c>
      <c r="U94" s="6">
        <v>0</v>
      </c>
      <c r="V94" s="6">
        <f>SUM(NonNurse[[#This Row],[Occupational Therapist Hours]],NonNurse[[#This Row],[OT Assistant Hours]],NonNurse[[#This Row],[OT Aide Hours]])/NonNurse[[#This Row],[MDS Census]]</f>
        <v>0.64304587935429058</v>
      </c>
      <c r="W94" s="6">
        <v>15.389239130434785</v>
      </c>
      <c r="X94" s="6">
        <v>13.801195652173917</v>
      </c>
      <c r="Y94" s="6">
        <v>2.8152173913043477</v>
      </c>
      <c r="Z94" s="6">
        <f>SUM(NonNurse[[#This Row],[Physical Therapist (PT) Hours]],NonNurse[[#This Row],[PT Assistant Hours]],NonNurse[[#This Row],[PT Aide Hours]])/NonNurse[[#This Row],[MDS Census]]</f>
        <v>0.62542905692438422</v>
      </c>
      <c r="AA94" s="6">
        <v>0</v>
      </c>
      <c r="AB94" s="6">
        <v>0.47826086956521741</v>
      </c>
      <c r="AC94" s="6">
        <v>0</v>
      </c>
      <c r="AD94" s="6">
        <v>0</v>
      </c>
      <c r="AE94" s="6">
        <v>0</v>
      </c>
      <c r="AF94" s="6">
        <v>0</v>
      </c>
      <c r="AG94" s="6">
        <v>0</v>
      </c>
      <c r="AH94" s="1">
        <v>505434</v>
      </c>
      <c r="AI94">
        <v>10</v>
      </c>
    </row>
    <row r="95" spans="1:35" x14ac:dyDescent="0.25">
      <c r="A95" t="s">
        <v>239</v>
      </c>
      <c r="B95" t="s">
        <v>86</v>
      </c>
      <c r="C95" t="s">
        <v>333</v>
      </c>
      <c r="D95" t="s">
        <v>266</v>
      </c>
      <c r="E95" s="6">
        <v>88.032608695652172</v>
      </c>
      <c r="F95" s="6">
        <v>5.3043478260869561</v>
      </c>
      <c r="G95" s="6">
        <v>0.40217391304347827</v>
      </c>
      <c r="H95" s="6">
        <v>0.13402173913043477</v>
      </c>
      <c r="I95" s="6">
        <v>5.4782608695652177</v>
      </c>
      <c r="J95" s="6">
        <v>0</v>
      </c>
      <c r="K95" s="6">
        <v>0</v>
      </c>
      <c r="L95" s="6">
        <v>10.016956521739131</v>
      </c>
      <c r="M95" s="6">
        <v>0</v>
      </c>
      <c r="N95" s="6">
        <v>6.9640217391304358</v>
      </c>
      <c r="O95" s="6">
        <f>SUM(NonNurse[[#This Row],[Qualified Social Work Staff Hours]],NonNurse[[#This Row],[Other Social Work Staff Hours]])/NonNurse[[#This Row],[MDS Census]]</f>
        <v>7.9107297197184845E-2</v>
      </c>
      <c r="P95" s="6">
        <v>0</v>
      </c>
      <c r="Q95" s="6">
        <v>11.912608695652171</v>
      </c>
      <c r="R95" s="6">
        <f>SUM(NonNurse[[#This Row],[Qualified Activities Professional Hours]],NonNurse[[#This Row],[Other Activities Professional Hours]])/NonNurse[[#This Row],[MDS Census]]</f>
        <v>0.13532040992715147</v>
      </c>
      <c r="S95" s="6">
        <v>5.7976086956521726</v>
      </c>
      <c r="T95" s="6">
        <v>9.1004347826086942</v>
      </c>
      <c r="U95" s="6">
        <v>0</v>
      </c>
      <c r="V95" s="6">
        <f>SUM(NonNurse[[#This Row],[Occupational Therapist Hours]],NonNurse[[#This Row],[OT Assistant Hours]],NonNurse[[#This Row],[OT Aide Hours]])/NonNurse[[#This Row],[MDS Census]]</f>
        <v>0.16923323867144088</v>
      </c>
      <c r="W95" s="6">
        <v>9.7703260869565209</v>
      </c>
      <c r="X95" s="6">
        <v>5.2905434782608696</v>
      </c>
      <c r="Y95" s="6">
        <v>0</v>
      </c>
      <c r="Z95" s="6">
        <f>SUM(NonNurse[[#This Row],[Physical Therapist (PT) Hours]],NonNurse[[#This Row],[PT Assistant Hours]],NonNurse[[#This Row],[PT Aide Hours]])/NonNurse[[#This Row],[MDS Census]]</f>
        <v>0.17108284973453514</v>
      </c>
      <c r="AA95" s="6">
        <v>0</v>
      </c>
      <c r="AB95" s="6">
        <v>0</v>
      </c>
      <c r="AC95" s="6">
        <v>0</v>
      </c>
      <c r="AD95" s="6">
        <v>0</v>
      </c>
      <c r="AE95" s="6">
        <v>0</v>
      </c>
      <c r="AF95" s="6">
        <v>0</v>
      </c>
      <c r="AG95" s="6">
        <v>0</v>
      </c>
      <c r="AH95" s="1">
        <v>505319</v>
      </c>
      <c r="AI95">
        <v>10</v>
      </c>
    </row>
    <row r="96" spans="1:35" x14ac:dyDescent="0.25">
      <c r="A96" t="s">
        <v>239</v>
      </c>
      <c r="B96" t="s">
        <v>143</v>
      </c>
      <c r="C96" t="s">
        <v>348</v>
      </c>
      <c r="D96" t="s">
        <v>253</v>
      </c>
      <c r="E96" s="6">
        <v>53.967391304347828</v>
      </c>
      <c r="F96" s="6">
        <v>5.3043478260869561</v>
      </c>
      <c r="G96" s="6">
        <v>0.16847826086956519</v>
      </c>
      <c r="H96" s="6">
        <v>0</v>
      </c>
      <c r="I96" s="6">
        <v>3.75</v>
      </c>
      <c r="J96" s="6">
        <v>0</v>
      </c>
      <c r="K96" s="6">
        <v>0</v>
      </c>
      <c r="L96" s="6">
        <v>1.7938043478260872</v>
      </c>
      <c r="M96" s="6">
        <v>0</v>
      </c>
      <c r="N96" s="6">
        <v>7.9047826086956547</v>
      </c>
      <c r="O96" s="6">
        <f>SUM(NonNurse[[#This Row],[Qualified Social Work Staff Hours]],NonNurse[[#This Row],[Other Social Work Staff Hours]])/NonNurse[[#This Row],[MDS Census]]</f>
        <v>0.14647331319234647</v>
      </c>
      <c r="P96" s="6">
        <v>2.9929347826086961</v>
      </c>
      <c r="Q96" s="6">
        <v>7.5979347826086956</v>
      </c>
      <c r="R96" s="6">
        <f>SUM(NonNurse[[#This Row],[Qualified Activities Professional Hours]],NonNurse[[#This Row],[Other Activities Professional Hours]])/NonNurse[[#This Row],[MDS Census]]</f>
        <v>0.19624572004028198</v>
      </c>
      <c r="S96" s="6">
        <v>0.73054347826086963</v>
      </c>
      <c r="T96" s="6">
        <v>1.6693478260869563</v>
      </c>
      <c r="U96" s="6">
        <v>0</v>
      </c>
      <c r="V96" s="6">
        <f>SUM(NonNurse[[#This Row],[Occupational Therapist Hours]],NonNurse[[#This Row],[OT Assistant Hours]],NonNurse[[#This Row],[OT Aide Hours]])/NonNurse[[#This Row],[MDS Census]]</f>
        <v>4.4469284994964747E-2</v>
      </c>
      <c r="W96" s="6">
        <v>1.5036956521739124</v>
      </c>
      <c r="X96" s="6">
        <v>1.9092391304347827</v>
      </c>
      <c r="Y96" s="6">
        <v>0</v>
      </c>
      <c r="Z96" s="6">
        <f>SUM(NonNurse[[#This Row],[Physical Therapist (PT) Hours]],NonNurse[[#This Row],[PT Assistant Hours]],NonNurse[[#This Row],[PT Aide Hours]])/NonNurse[[#This Row],[MDS Census]]</f>
        <v>6.3240684793554866E-2</v>
      </c>
      <c r="AA96" s="6">
        <v>0</v>
      </c>
      <c r="AB96" s="6">
        <v>0</v>
      </c>
      <c r="AC96" s="6">
        <v>0</v>
      </c>
      <c r="AD96" s="6">
        <v>0</v>
      </c>
      <c r="AE96" s="6">
        <v>0</v>
      </c>
      <c r="AF96" s="6">
        <v>0</v>
      </c>
      <c r="AG96" s="6">
        <v>0</v>
      </c>
      <c r="AH96" s="1">
        <v>505436</v>
      </c>
      <c r="AI96">
        <v>10</v>
      </c>
    </row>
    <row r="97" spans="1:35" x14ac:dyDescent="0.25">
      <c r="A97" t="s">
        <v>239</v>
      </c>
      <c r="B97" t="s">
        <v>73</v>
      </c>
      <c r="C97" t="s">
        <v>304</v>
      </c>
      <c r="D97" t="s">
        <v>253</v>
      </c>
      <c r="E97" s="6">
        <v>95.717391304347828</v>
      </c>
      <c r="F97" s="6">
        <v>5.5652173913043477</v>
      </c>
      <c r="G97" s="6">
        <v>0.15978260869565214</v>
      </c>
      <c r="H97" s="6">
        <v>0</v>
      </c>
      <c r="I97" s="6">
        <v>3.8369565217391304</v>
      </c>
      <c r="J97" s="6">
        <v>0</v>
      </c>
      <c r="K97" s="6">
        <v>0</v>
      </c>
      <c r="L97" s="6">
        <v>9.1130434782608738</v>
      </c>
      <c r="M97" s="6">
        <v>0</v>
      </c>
      <c r="N97" s="6">
        <v>11.83152173913043</v>
      </c>
      <c r="O97" s="6">
        <f>SUM(NonNurse[[#This Row],[Qualified Social Work Staff Hours]],NonNurse[[#This Row],[Other Social Work Staff Hours]])/NonNurse[[#This Row],[MDS Census]]</f>
        <v>0.12360890302066768</v>
      </c>
      <c r="P97" s="6">
        <v>5.6320652173913039</v>
      </c>
      <c r="Q97" s="6">
        <v>4.6288043478260859</v>
      </c>
      <c r="R97" s="6">
        <f>SUM(NonNurse[[#This Row],[Qualified Activities Professional Hours]],NonNurse[[#This Row],[Other Activities Professional Hours]])/NonNurse[[#This Row],[MDS Census]]</f>
        <v>0.10719963661140131</v>
      </c>
      <c r="S97" s="6">
        <v>11.390978260869563</v>
      </c>
      <c r="T97" s="6">
        <v>12.023804347826088</v>
      </c>
      <c r="U97" s="6">
        <v>0</v>
      </c>
      <c r="V97" s="6">
        <f>SUM(NonNurse[[#This Row],[Occupational Therapist Hours]],NonNurse[[#This Row],[OT Assistant Hours]],NonNurse[[#This Row],[OT Aide Hours]])/NonNurse[[#This Row],[MDS Census]]</f>
        <v>0.24462411991823757</v>
      </c>
      <c r="W97" s="6">
        <v>8.830326086956525</v>
      </c>
      <c r="X97" s="6">
        <v>12.495326086956521</v>
      </c>
      <c r="Y97" s="6">
        <v>0.67391304347826086</v>
      </c>
      <c r="Z97" s="6">
        <f>SUM(NonNurse[[#This Row],[Physical Therapist (PT) Hours]],NonNurse[[#This Row],[PT Assistant Hours]],NonNurse[[#This Row],[PT Aide Hours]])/NonNurse[[#This Row],[MDS Census]]</f>
        <v>0.22983874630933457</v>
      </c>
      <c r="AA97" s="6">
        <v>0</v>
      </c>
      <c r="AB97" s="6">
        <v>0</v>
      </c>
      <c r="AC97" s="6">
        <v>0</v>
      </c>
      <c r="AD97" s="6">
        <v>0</v>
      </c>
      <c r="AE97" s="6">
        <v>0</v>
      </c>
      <c r="AF97" s="6">
        <v>0</v>
      </c>
      <c r="AG97" s="6">
        <v>0</v>
      </c>
      <c r="AH97" s="1">
        <v>505289</v>
      </c>
      <c r="AI97">
        <v>10</v>
      </c>
    </row>
    <row r="98" spans="1:35" x14ac:dyDescent="0.25">
      <c r="A98" t="s">
        <v>239</v>
      </c>
      <c r="B98" t="s">
        <v>182</v>
      </c>
      <c r="C98" t="s">
        <v>298</v>
      </c>
      <c r="D98" t="s">
        <v>258</v>
      </c>
      <c r="E98" s="6">
        <v>77.445652173913047</v>
      </c>
      <c r="F98" s="6">
        <v>6.3043478260869561</v>
      </c>
      <c r="G98" s="6">
        <v>1.0445652173913043</v>
      </c>
      <c r="H98" s="6">
        <v>0.14945652173913043</v>
      </c>
      <c r="I98" s="6">
        <v>1.2065217391304348</v>
      </c>
      <c r="J98" s="6">
        <v>0</v>
      </c>
      <c r="K98" s="6">
        <v>0</v>
      </c>
      <c r="L98" s="6">
        <v>6.6882608695652213</v>
      </c>
      <c r="M98" s="6">
        <v>0</v>
      </c>
      <c r="N98" s="6">
        <v>12.123586956521732</v>
      </c>
      <c r="O98" s="6">
        <f>SUM(NonNurse[[#This Row],[Qualified Social Work Staff Hours]],NonNurse[[#This Row],[Other Social Work Staff Hours]])/NonNurse[[#This Row],[MDS Census]]</f>
        <v>0.15654315789473675</v>
      </c>
      <c r="P98" s="6">
        <v>0</v>
      </c>
      <c r="Q98" s="6">
        <v>9.2009782608695634</v>
      </c>
      <c r="R98" s="6">
        <f>SUM(NonNurse[[#This Row],[Qualified Activities Professional Hours]],NonNurse[[#This Row],[Other Activities Professional Hours]])/NonNurse[[#This Row],[MDS Census]]</f>
        <v>0.11880561403508769</v>
      </c>
      <c r="S98" s="6">
        <v>8.9182608695652181</v>
      </c>
      <c r="T98" s="6">
        <v>8.3703260869565241</v>
      </c>
      <c r="U98" s="6">
        <v>0</v>
      </c>
      <c r="V98" s="6">
        <f>SUM(NonNurse[[#This Row],[Occupational Therapist Hours]],NonNurse[[#This Row],[OT Assistant Hours]],NonNurse[[#This Row],[OT Aide Hours]])/NonNurse[[#This Row],[MDS Census]]</f>
        <v>0.22323508771929826</v>
      </c>
      <c r="W98" s="6">
        <v>12.96836956521739</v>
      </c>
      <c r="X98" s="6">
        <v>11.63739130434783</v>
      </c>
      <c r="Y98" s="6">
        <v>0</v>
      </c>
      <c r="Z98" s="6">
        <f>SUM(NonNurse[[#This Row],[Physical Therapist (PT) Hours]],NonNurse[[#This Row],[PT Assistant Hours]],NonNurse[[#This Row],[PT Aide Hours]])/NonNurse[[#This Row],[MDS Census]]</f>
        <v>0.31771649122807022</v>
      </c>
      <c r="AA98" s="6">
        <v>0</v>
      </c>
      <c r="AB98" s="6">
        <v>0</v>
      </c>
      <c r="AC98" s="6">
        <v>0</v>
      </c>
      <c r="AD98" s="6">
        <v>0</v>
      </c>
      <c r="AE98" s="6">
        <v>0</v>
      </c>
      <c r="AF98" s="6">
        <v>0</v>
      </c>
      <c r="AG98" s="6">
        <v>0</v>
      </c>
      <c r="AH98" s="1">
        <v>505525</v>
      </c>
      <c r="AI98">
        <v>10</v>
      </c>
    </row>
    <row r="99" spans="1:35" x14ac:dyDescent="0.25">
      <c r="A99" t="s">
        <v>239</v>
      </c>
      <c r="B99" t="s">
        <v>181</v>
      </c>
      <c r="C99" t="s">
        <v>314</v>
      </c>
      <c r="D99" t="s">
        <v>247</v>
      </c>
      <c r="E99" s="6">
        <v>61.586956521739133</v>
      </c>
      <c r="F99" s="6">
        <v>5.2173913043478262</v>
      </c>
      <c r="G99" s="6">
        <v>0</v>
      </c>
      <c r="H99" s="6">
        <v>0.29347826086956524</v>
      </c>
      <c r="I99" s="6">
        <v>3.847826086956522</v>
      </c>
      <c r="J99" s="6">
        <v>0</v>
      </c>
      <c r="K99" s="6">
        <v>0</v>
      </c>
      <c r="L99" s="6">
        <v>4.9666304347826085</v>
      </c>
      <c r="M99" s="6">
        <v>0</v>
      </c>
      <c r="N99" s="6">
        <v>7.9658695652173899</v>
      </c>
      <c r="O99" s="6">
        <f>SUM(NonNurse[[#This Row],[Qualified Social Work Staff Hours]],NonNurse[[#This Row],[Other Social Work Staff Hours]])/NonNurse[[#This Row],[MDS Census]]</f>
        <v>0.12934345217084361</v>
      </c>
      <c r="P99" s="6">
        <v>4.7689130434782605</v>
      </c>
      <c r="Q99" s="6">
        <v>8.0479347826086958</v>
      </c>
      <c r="R99" s="6">
        <f>SUM(NonNurse[[#This Row],[Qualified Activities Professional Hours]],NonNurse[[#This Row],[Other Activities Professional Hours]])/NonNurse[[#This Row],[MDS Census]]</f>
        <v>0.20810977762089655</v>
      </c>
      <c r="S99" s="6">
        <v>7.0258695652173913</v>
      </c>
      <c r="T99" s="6">
        <v>10.367934782608694</v>
      </c>
      <c r="U99" s="6">
        <v>0</v>
      </c>
      <c r="V99" s="6">
        <f>SUM(NonNurse[[#This Row],[Occupational Therapist Hours]],NonNurse[[#This Row],[OT Assistant Hours]],NonNurse[[#This Row],[OT Aide Hours]])/NonNurse[[#This Row],[MDS Census]]</f>
        <v>0.28242675608895157</v>
      </c>
      <c r="W99" s="6">
        <v>15.581521739130439</v>
      </c>
      <c r="X99" s="6">
        <v>7.7136956521739117</v>
      </c>
      <c r="Y99" s="6">
        <v>0</v>
      </c>
      <c r="Z99" s="6">
        <f>SUM(NonNurse[[#This Row],[Physical Therapist (PT) Hours]],NonNurse[[#This Row],[PT Assistant Hours]],NonNurse[[#This Row],[PT Aide Hours]])/NonNurse[[#This Row],[MDS Census]]</f>
        <v>0.37824920578891641</v>
      </c>
      <c r="AA99" s="6">
        <v>0</v>
      </c>
      <c r="AB99" s="6">
        <v>0</v>
      </c>
      <c r="AC99" s="6">
        <v>0</v>
      </c>
      <c r="AD99" s="6">
        <v>0</v>
      </c>
      <c r="AE99" s="6">
        <v>0</v>
      </c>
      <c r="AF99" s="6">
        <v>0</v>
      </c>
      <c r="AG99" s="6">
        <v>0</v>
      </c>
      <c r="AH99" s="1">
        <v>505522</v>
      </c>
      <c r="AI99">
        <v>10</v>
      </c>
    </row>
    <row r="100" spans="1:35" x14ac:dyDescent="0.25">
      <c r="A100" t="s">
        <v>239</v>
      </c>
      <c r="B100" t="s">
        <v>155</v>
      </c>
      <c r="C100" t="s">
        <v>351</v>
      </c>
      <c r="D100" t="s">
        <v>261</v>
      </c>
      <c r="E100" s="6">
        <v>105.23913043478261</v>
      </c>
      <c r="F100" s="6">
        <v>5.3913043478260869</v>
      </c>
      <c r="G100" s="6">
        <v>0</v>
      </c>
      <c r="H100" s="6">
        <v>0.58695652173913049</v>
      </c>
      <c r="I100" s="6">
        <v>2.4347826086956523</v>
      </c>
      <c r="J100" s="6">
        <v>0</v>
      </c>
      <c r="K100" s="6">
        <v>1.9782608695652173</v>
      </c>
      <c r="L100" s="6">
        <v>0.61336956521739128</v>
      </c>
      <c r="M100" s="6">
        <v>13.440217391304348</v>
      </c>
      <c r="N100" s="6">
        <v>0</v>
      </c>
      <c r="O100" s="6">
        <f>SUM(NonNurse[[#This Row],[Qualified Social Work Staff Hours]],NonNurse[[#This Row],[Other Social Work Staff Hours]])/NonNurse[[#This Row],[MDS Census]]</f>
        <v>0.12771121669076638</v>
      </c>
      <c r="P100" s="6">
        <v>11.220108695652174</v>
      </c>
      <c r="Q100" s="6">
        <v>22.230978260869566</v>
      </c>
      <c r="R100" s="6">
        <f>SUM(NonNurse[[#This Row],[Qualified Activities Professional Hours]],NonNurse[[#This Row],[Other Activities Professional Hours]])/NonNurse[[#This Row],[MDS Census]]</f>
        <v>0.31785788060318121</v>
      </c>
      <c r="S100" s="6">
        <v>0.71445652173913043</v>
      </c>
      <c r="T100" s="6">
        <v>0.11021739130434784</v>
      </c>
      <c r="U100" s="6">
        <v>0</v>
      </c>
      <c r="V100" s="6">
        <f>SUM(NonNurse[[#This Row],[Occupational Therapist Hours]],NonNurse[[#This Row],[OT Assistant Hours]],NonNurse[[#This Row],[OT Aide Hours]])/NonNurse[[#This Row],[MDS Census]]</f>
        <v>7.8361908696550301E-3</v>
      </c>
      <c r="W100" s="6">
        <v>1.2653260869565217</v>
      </c>
      <c r="X100" s="6">
        <v>1.5497826086956525</v>
      </c>
      <c r="Y100" s="6">
        <v>0</v>
      </c>
      <c r="Z100" s="6">
        <f>SUM(NonNurse[[#This Row],[Physical Therapist (PT) Hours]],NonNurse[[#This Row],[PT Assistant Hours]],NonNurse[[#This Row],[PT Aide Hours]])/NonNurse[[#This Row],[MDS Census]]</f>
        <v>2.6749638504441238E-2</v>
      </c>
      <c r="AA100" s="6">
        <v>0.29347826086956524</v>
      </c>
      <c r="AB100" s="6">
        <v>0</v>
      </c>
      <c r="AC100" s="6">
        <v>0</v>
      </c>
      <c r="AD100" s="6">
        <v>22.880869565217392</v>
      </c>
      <c r="AE100" s="6">
        <v>0</v>
      </c>
      <c r="AF100" s="6">
        <v>0</v>
      </c>
      <c r="AG100" s="6">
        <v>3.8043478260869568E-2</v>
      </c>
      <c r="AH100" s="1">
        <v>505474</v>
      </c>
      <c r="AI100">
        <v>10</v>
      </c>
    </row>
    <row r="101" spans="1:35" x14ac:dyDescent="0.25">
      <c r="A101" t="s">
        <v>239</v>
      </c>
      <c r="B101" t="s">
        <v>119</v>
      </c>
      <c r="C101" t="s">
        <v>275</v>
      </c>
      <c r="D101" t="s">
        <v>266</v>
      </c>
      <c r="E101" s="6">
        <v>50.891304347826086</v>
      </c>
      <c r="F101" s="6">
        <v>32.127608695652178</v>
      </c>
      <c r="G101" s="6">
        <v>0.47282608695652173</v>
      </c>
      <c r="H101" s="6">
        <v>0.36663043478260865</v>
      </c>
      <c r="I101" s="6">
        <v>1.173913043478261</v>
      </c>
      <c r="J101" s="6">
        <v>0</v>
      </c>
      <c r="K101" s="6">
        <v>0</v>
      </c>
      <c r="L101" s="6">
        <v>4.7897826086956519</v>
      </c>
      <c r="M101" s="6">
        <v>4.3493478260869578</v>
      </c>
      <c r="N101" s="6">
        <v>3.9563043478260864</v>
      </c>
      <c r="O101" s="6">
        <f>SUM(NonNurse[[#This Row],[Qualified Social Work Staff Hours]],NonNurse[[#This Row],[Other Social Work Staff Hours]])/NonNurse[[#This Row],[MDS Census]]</f>
        <v>0.16320375907731741</v>
      </c>
      <c r="P101" s="6">
        <v>4.6664130434782614</v>
      </c>
      <c r="Q101" s="6">
        <v>2.7296739130434782</v>
      </c>
      <c r="R101" s="6">
        <f>SUM(NonNurse[[#This Row],[Qualified Activities Professional Hours]],NonNurse[[#This Row],[Other Activities Professional Hours]])/NonNurse[[#This Row],[MDS Census]]</f>
        <v>0.14533105510465613</v>
      </c>
      <c r="S101" s="6">
        <v>3.4221739130434781</v>
      </c>
      <c r="T101" s="6">
        <v>4.3804347826086971</v>
      </c>
      <c r="U101" s="6">
        <v>0</v>
      </c>
      <c r="V101" s="6">
        <f>SUM(NonNurse[[#This Row],[Occupational Therapist Hours]],NonNurse[[#This Row],[OT Assistant Hours]],NonNurse[[#This Row],[OT Aide Hours]])/NonNurse[[#This Row],[MDS Census]]</f>
        <v>0.15331909440410085</v>
      </c>
      <c r="W101" s="6">
        <v>0.69728260869565206</v>
      </c>
      <c r="X101" s="6">
        <v>5.5795652173913037</v>
      </c>
      <c r="Y101" s="6">
        <v>0</v>
      </c>
      <c r="Z101" s="6">
        <f>SUM(NonNurse[[#This Row],[Physical Therapist (PT) Hours]],NonNurse[[#This Row],[PT Assistant Hours]],NonNurse[[#This Row],[PT Aide Hours]])/NonNurse[[#This Row],[MDS Census]]</f>
        <v>0.12333831695856469</v>
      </c>
      <c r="AA101" s="6">
        <v>0</v>
      </c>
      <c r="AB101" s="6">
        <v>0</v>
      </c>
      <c r="AC101" s="6">
        <v>0</v>
      </c>
      <c r="AD101" s="6">
        <v>0</v>
      </c>
      <c r="AE101" s="6">
        <v>0</v>
      </c>
      <c r="AF101" s="6">
        <v>0</v>
      </c>
      <c r="AG101" s="6">
        <v>0</v>
      </c>
      <c r="AH101" s="1">
        <v>505386</v>
      </c>
      <c r="AI101">
        <v>10</v>
      </c>
    </row>
    <row r="102" spans="1:35" x14ac:dyDescent="0.25">
      <c r="A102" t="s">
        <v>239</v>
      </c>
      <c r="B102" t="s">
        <v>122</v>
      </c>
      <c r="C102" t="s">
        <v>341</v>
      </c>
      <c r="D102" t="s">
        <v>248</v>
      </c>
      <c r="E102" s="6">
        <v>28.847826086956523</v>
      </c>
      <c r="F102" s="6">
        <v>4.7173913043478262</v>
      </c>
      <c r="G102" s="6">
        <v>0</v>
      </c>
      <c r="H102" s="6">
        <v>0</v>
      </c>
      <c r="I102" s="6">
        <v>4.3260869565217392</v>
      </c>
      <c r="J102" s="6">
        <v>0</v>
      </c>
      <c r="K102" s="6">
        <v>0</v>
      </c>
      <c r="L102" s="6">
        <v>0</v>
      </c>
      <c r="M102" s="6">
        <v>4.8586956521739131</v>
      </c>
      <c r="N102" s="6">
        <v>0</v>
      </c>
      <c r="O102" s="6">
        <f>SUM(NonNurse[[#This Row],[Qualified Social Work Staff Hours]],NonNurse[[#This Row],[Other Social Work Staff Hours]])/NonNurse[[#This Row],[MDS Census]]</f>
        <v>0.16842501883948754</v>
      </c>
      <c r="P102" s="6">
        <v>0</v>
      </c>
      <c r="Q102" s="6">
        <v>10.016304347826088</v>
      </c>
      <c r="R102" s="6">
        <f>SUM(NonNurse[[#This Row],[Qualified Activities Professional Hours]],NonNurse[[#This Row],[Other Activities Professional Hours]])/NonNurse[[#This Row],[MDS Census]]</f>
        <v>0.34721175584024117</v>
      </c>
      <c r="S102" s="6">
        <v>0</v>
      </c>
      <c r="T102" s="6">
        <v>0</v>
      </c>
      <c r="U102" s="6">
        <v>0</v>
      </c>
      <c r="V102" s="6">
        <f>SUM(NonNurse[[#This Row],[Occupational Therapist Hours]],NonNurse[[#This Row],[OT Assistant Hours]],NonNurse[[#This Row],[OT Aide Hours]])/NonNurse[[#This Row],[MDS Census]]</f>
        <v>0</v>
      </c>
      <c r="W102" s="6">
        <v>0</v>
      </c>
      <c r="X102" s="6">
        <v>0</v>
      </c>
      <c r="Y102" s="6">
        <v>0</v>
      </c>
      <c r="Z102" s="6">
        <f>SUM(NonNurse[[#This Row],[Physical Therapist (PT) Hours]],NonNurse[[#This Row],[PT Assistant Hours]],NonNurse[[#This Row],[PT Aide Hours]])/NonNurse[[#This Row],[MDS Census]]</f>
        <v>0</v>
      </c>
      <c r="AA102" s="6">
        <v>0</v>
      </c>
      <c r="AB102" s="6">
        <v>0</v>
      </c>
      <c r="AC102" s="6">
        <v>0</v>
      </c>
      <c r="AD102" s="6">
        <v>0</v>
      </c>
      <c r="AE102" s="6">
        <v>0</v>
      </c>
      <c r="AF102" s="6">
        <v>0</v>
      </c>
      <c r="AG102" s="6">
        <v>0</v>
      </c>
      <c r="AH102" s="1">
        <v>505390</v>
      </c>
      <c r="AI102">
        <v>10</v>
      </c>
    </row>
    <row r="103" spans="1:35" x14ac:dyDescent="0.25">
      <c r="A103" t="s">
        <v>239</v>
      </c>
      <c r="B103" t="s">
        <v>84</v>
      </c>
      <c r="C103" t="s">
        <v>281</v>
      </c>
      <c r="D103" t="s">
        <v>264</v>
      </c>
      <c r="E103" s="6">
        <v>69.358695652173907</v>
      </c>
      <c r="F103" s="6">
        <v>5.7391304347826084</v>
      </c>
      <c r="G103" s="6">
        <v>0.32608695652173914</v>
      </c>
      <c r="H103" s="6">
        <v>0</v>
      </c>
      <c r="I103" s="6">
        <v>2.5543478260869565</v>
      </c>
      <c r="J103" s="6">
        <v>0</v>
      </c>
      <c r="K103" s="6">
        <v>0</v>
      </c>
      <c r="L103" s="6">
        <v>4.1823913043478242</v>
      </c>
      <c r="M103" s="6">
        <v>0</v>
      </c>
      <c r="N103" s="6">
        <v>13.484130434782609</v>
      </c>
      <c r="O103" s="6">
        <f>SUM(NonNurse[[#This Row],[Qualified Social Work Staff Hours]],NonNurse[[#This Row],[Other Social Work Staff Hours]])/NonNurse[[#This Row],[MDS Census]]</f>
        <v>0.1944115342422818</v>
      </c>
      <c r="P103" s="6">
        <v>10.012065217391307</v>
      </c>
      <c r="Q103" s="6">
        <v>6.7354347826086993</v>
      </c>
      <c r="R103" s="6">
        <f>SUM(NonNurse[[#This Row],[Qualified Activities Professional Hours]],NonNurse[[#This Row],[Other Activities Professional Hours]])/NonNurse[[#This Row],[MDS Census]]</f>
        <v>0.24146215326751302</v>
      </c>
      <c r="S103" s="6">
        <v>8.2275000000000009</v>
      </c>
      <c r="T103" s="6">
        <v>3.6749999999999998</v>
      </c>
      <c r="U103" s="6">
        <v>0</v>
      </c>
      <c r="V103" s="6">
        <f>SUM(NonNurse[[#This Row],[Occupational Therapist Hours]],NonNurse[[#This Row],[OT Assistant Hours]],NonNurse[[#This Row],[OT Aide Hours]])/NonNurse[[#This Row],[MDS Census]]</f>
        <v>0.17160789844851906</v>
      </c>
      <c r="W103" s="6">
        <v>4.0146739130434801</v>
      </c>
      <c r="X103" s="6">
        <v>12.892499999999991</v>
      </c>
      <c r="Y103" s="6">
        <v>4.4130434782608692</v>
      </c>
      <c r="Z103" s="6">
        <f>SUM(NonNurse[[#This Row],[Physical Therapist (PT) Hours]],NonNurse[[#This Row],[PT Assistant Hours]],NonNurse[[#This Row],[PT Aide Hours]])/NonNurse[[#This Row],[MDS Census]]</f>
        <v>0.30739069111424533</v>
      </c>
      <c r="AA103" s="6">
        <v>0</v>
      </c>
      <c r="AB103" s="6">
        <v>0</v>
      </c>
      <c r="AC103" s="6">
        <v>0</v>
      </c>
      <c r="AD103" s="6">
        <v>0</v>
      </c>
      <c r="AE103" s="6">
        <v>0</v>
      </c>
      <c r="AF103" s="6">
        <v>0</v>
      </c>
      <c r="AG103" s="6">
        <v>0</v>
      </c>
      <c r="AH103" s="1">
        <v>505315</v>
      </c>
      <c r="AI103">
        <v>10</v>
      </c>
    </row>
    <row r="104" spans="1:35" x14ac:dyDescent="0.25">
      <c r="A104" t="s">
        <v>239</v>
      </c>
      <c r="B104" t="s">
        <v>180</v>
      </c>
      <c r="C104" t="s">
        <v>295</v>
      </c>
      <c r="D104" t="s">
        <v>254</v>
      </c>
      <c r="E104" s="6">
        <v>28.260869565217391</v>
      </c>
      <c r="F104" s="6">
        <v>4.1576086956521738</v>
      </c>
      <c r="G104" s="6">
        <v>0.39130434782608697</v>
      </c>
      <c r="H104" s="6">
        <v>0.30978260869565216</v>
      </c>
      <c r="I104" s="6">
        <v>5.4565217391304346</v>
      </c>
      <c r="J104" s="6">
        <v>0</v>
      </c>
      <c r="K104" s="6">
        <v>0</v>
      </c>
      <c r="L104" s="6">
        <v>2.8696739130434787</v>
      </c>
      <c r="M104" s="6">
        <v>4.8913043478260869</v>
      </c>
      <c r="N104" s="6">
        <v>0</v>
      </c>
      <c r="O104" s="6">
        <f>SUM(NonNurse[[#This Row],[Qualified Social Work Staff Hours]],NonNurse[[#This Row],[Other Social Work Staff Hours]])/NonNurse[[#This Row],[MDS Census]]</f>
        <v>0.17307692307692307</v>
      </c>
      <c r="P104" s="6">
        <v>5.0543478260869561</v>
      </c>
      <c r="Q104" s="6">
        <v>0</v>
      </c>
      <c r="R104" s="6">
        <f>SUM(NonNurse[[#This Row],[Qualified Activities Professional Hours]],NonNurse[[#This Row],[Other Activities Professional Hours]])/NonNurse[[#This Row],[MDS Census]]</f>
        <v>0.17884615384615382</v>
      </c>
      <c r="S104" s="6">
        <v>3.8526086956521732</v>
      </c>
      <c r="T104" s="6">
        <v>1.0566304347826088</v>
      </c>
      <c r="U104" s="6">
        <v>0</v>
      </c>
      <c r="V104" s="6">
        <f>SUM(NonNurse[[#This Row],[Occupational Therapist Hours]],NonNurse[[#This Row],[OT Assistant Hours]],NonNurse[[#This Row],[OT Aide Hours]])/NonNurse[[#This Row],[MDS Census]]</f>
        <v>0.17371153846153847</v>
      </c>
      <c r="W104" s="6">
        <v>2.5246739130434785</v>
      </c>
      <c r="X104" s="6">
        <v>2.5616304347826095</v>
      </c>
      <c r="Y104" s="6">
        <v>0</v>
      </c>
      <c r="Z104" s="6">
        <f>SUM(NonNurse[[#This Row],[Physical Therapist (PT) Hours]],NonNurse[[#This Row],[PT Assistant Hours]],NonNurse[[#This Row],[PT Aide Hours]])/NonNurse[[#This Row],[MDS Census]]</f>
        <v>0.17997692307692312</v>
      </c>
      <c r="AA104" s="6">
        <v>0</v>
      </c>
      <c r="AB104" s="6">
        <v>0</v>
      </c>
      <c r="AC104" s="6">
        <v>0</v>
      </c>
      <c r="AD104" s="6">
        <v>0</v>
      </c>
      <c r="AE104" s="6">
        <v>0</v>
      </c>
      <c r="AF104" s="6">
        <v>0</v>
      </c>
      <c r="AG104" s="6">
        <v>0</v>
      </c>
      <c r="AH104" s="1">
        <v>505520</v>
      </c>
      <c r="AI104">
        <v>10</v>
      </c>
    </row>
    <row r="105" spans="1:35" x14ac:dyDescent="0.25">
      <c r="A105" t="s">
        <v>239</v>
      </c>
      <c r="B105" t="s">
        <v>167</v>
      </c>
      <c r="C105" t="s">
        <v>282</v>
      </c>
      <c r="D105" t="s">
        <v>254</v>
      </c>
      <c r="E105" s="6">
        <v>37.652173913043477</v>
      </c>
      <c r="F105" s="6">
        <v>5.3043478260869561</v>
      </c>
      <c r="G105" s="6">
        <v>0.4891304347826087</v>
      </c>
      <c r="H105" s="6">
        <v>0.33423913043478259</v>
      </c>
      <c r="I105" s="6">
        <v>1.4456521739130435</v>
      </c>
      <c r="J105" s="6">
        <v>0</v>
      </c>
      <c r="K105" s="6">
        <v>0</v>
      </c>
      <c r="L105" s="6">
        <v>3.5822826086956527</v>
      </c>
      <c r="M105" s="6">
        <v>0</v>
      </c>
      <c r="N105" s="6">
        <v>7.7375000000000016</v>
      </c>
      <c r="O105" s="6">
        <f>SUM(NonNurse[[#This Row],[Qualified Social Work Staff Hours]],NonNurse[[#This Row],[Other Social Work Staff Hours]])/NonNurse[[#This Row],[MDS Census]]</f>
        <v>0.2054994226327945</v>
      </c>
      <c r="P105" s="6">
        <v>3.3043478260869565</v>
      </c>
      <c r="Q105" s="6">
        <v>5.4917391304347829</v>
      </c>
      <c r="R105" s="6">
        <f>SUM(NonNurse[[#This Row],[Qualified Activities Professional Hours]],NonNurse[[#This Row],[Other Activities Professional Hours]])/NonNurse[[#This Row],[MDS Census]]</f>
        <v>0.23361431870669747</v>
      </c>
      <c r="S105" s="6">
        <v>5.295217391304349</v>
      </c>
      <c r="T105" s="6">
        <v>8.5158695652173915</v>
      </c>
      <c r="U105" s="6">
        <v>0</v>
      </c>
      <c r="V105" s="6">
        <f>SUM(NonNurse[[#This Row],[Occupational Therapist Hours]],NonNurse[[#This Row],[OT Assistant Hours]],NonNurse[[#This Row],[OT Aide Hours]])/NonNurse[[#This Row],[MDS Census]]</f>
        <v>0.36680715935334879</v>
      </c>
      <c r="W105" s="6">
        <v>9.1438043478260873</v>
      </c>
      <c r="X105" s="6">
        <v>10.730760869565222</v>
      </c>
      <c r="Y105" s="6">
        <v>0</v>
      </c>
      <c r="Z105" s="6">
        <f>SUM(NonNurse[[#This Row],[Physical Therapist (PT) Hours]],NonNurse[[#This Row],[PT Assistant Hours]],NonNurse[[#This Row],[PT Aide Hours]])/NonNurse[[#This Row],[MDS Census]]</f>
        <v>0.52784642032332574</v>
      </c>
      <c r="AA105" s="6">
        <v>0</v>
      </c>
      <c r="AB105" s="6">
        <v>0</v>
      </c>
      <c r="AC105" s="6">
        <v>0</v>
      </c>
      <c r="AD105" s="6">
        <v>0</v>
      </c>
      <c r="AE105" s="6">
        <v>0</v>
      </c>
      <c r="AF105" s="6">
        <v>0</v>
      </c>
      <c r="AG105" s="6">
        <v>0</v>
      </c>
      <c r="AH105" s="1">
        <v>505500</v>
      </c>
      <c r="AI105">
        <v>10</v>
      </c>
    </row>
    <row r="106" spans="1:35" x14ac:dyDescent="0.25">
      <c r="A106" t="s">
        <v>239</v>
      </c>
      <c r="B106" t="s">
        <v>189</v>
      </c>
      <c r="C106" t="s">
        <v>313</v>
      </c>
      <c r="D106" t="s">
        <v>254</v>
      </c>
      <c r="E106" s="6">
        <v>36.902173913043477</v>
      </c>
      <c r="F106" s="6">
        <v>5.3043478260869561</v>
      </c>
      <c r="G106" s="6">
        <v>0.4891304347826087</v>
      </c>
      <c r="H106" s="6">
        <v>0.19021739130434784</v>
      </c>
      <c r="I106" s="6">
        <v>1.2391304347826086</v>
      </c>
      <c r="J106" s="6">
        <v>0</v>
      </c>
      <c r="K106" s="6">
        <v>0</v>
      </c>
      <c r="L106" s="6">
        <v>4.6482608695652177</v>
      </c>
      <c r="M106" s="6">
        <v>5.5652173913043477</v>
      </c>
      <c r="N106" s="6">
        <v>5.3721739130434774</v>
      </c>
      <c r="O106" s="6">
        <f>SUM(NonNurse[[#This Row],[Qualified Social Work Staff Hours]],NonNurse[[#This Row],[Other Social Work Staff Hours]])/NonNurse[[#This Row],[MDS Census]]</f>
        <v>0.29638880706921944</v>
      </c>
      <c r="P106" s="6">
        <v>2.0869565217391304</v>
      </c>
      <c r="Q106" s="6">
        <v>5.8749999999999964</v>
      </c>
      <c r="R106" s="6">
        <f>SUM(NonNurse[[#This Row],[Qualified Activities Professional Hours]],NonNurse[[#This Row],[Other Activities Professional Hours]])/NonNurse[[#This Row],[MDS Census]]</f>
        <v>0.21575846833578785</v>
      </c>
      <c r="S106" s="6">
        <v>9.6361956521739121</v>
      </c>
      <c r="T106" s="6">
        <v>11.164782608695653</v>
      </c>
      <c r="U106" s="6">
        <v>0</v>
      </c>
      <c r="V106" s="6">
        <f>SUM(NonNurse[[#This Row],[Occupational Therapist Hours]],NonNurse[[#This Row],[OT Assistant Hours]],NonNurse[[#This Row],[OT Aide Hours]])/NonNurse[[#This Row],[MDS Census]]</f>
        <v>0.56367893961708393</v>
      </c>
      <c r="W106" s="6">
        <v>5.2321739130434777</v>
      </c>
      <c r="X106" s="6">
        <v>10.973695652173912</v>
      </c>
      <c r="Y106" s="6">
        <v>0</v>
      </c>
      <c r="Z106" s="6">
        <f>SUM(NonNurse[[#This Row],[Physical Therapist (PT) Hours]],NonNurse[[#This Row],[PT Assistant Hours]],NonNurse[[#This Row],[PT Aide Hours]])/NonNurse[[#This Row],[MDS Census]]</f>
        <v>0.43915758468335792</v>
      </c>
      <c r="AA106" s="6">
        <v>0</v>
      </c>
      <c r="AB106" s="6">
        <v>0</v>
      </c>
      <c r="AC106" s="6">
        <v>0</v>
      </c>
      <c r="AD106" s="6">
        <v>0</v>
      </c>
      <c r="AE106" s="6">
        <v>0</v>
      </c>
      <c r="AF106" s="6">
        <v>0</v>
      </c>
      <c r="AG106" s="6">
        <v>0</v>
      </c>
      <c r="AH106" s="1">
        <v>505532</v>
      </c>
      <c r="AI106">
        <v>10</v>
      </c>
    </row>
    <row r="107" spans="1:35" x14ac:dyDescent="0.25">
      <c r="A107" t="s">
        <v>239</v>
      </c>
      <c r="B107" t="s">
        <v>168</v>
      </c>
      <c r="C107" t="s">
        <v>354</v>
      </c>
      <c r="D107" t="s">
        <v>256</v>
      </c>
      <c r="E107" s="6">
        <v>72.619565217391298</v>
      </c>
      <c r="F107" s="6">
        <v>5.4782608695652177</v>
      </c>
      <c r="G107" s="6">
        <v>0.35869565217391303</v>
      </c>
      <c r="H107" s="6">
        <v>0.1758695652173913</v>
      </c>
      <c r="I107" s="6">
        <v>1.5978260869565217</v>
      </c>
      <c r="J107" s="6">
        <v>0</v>
      </c>
      <c r="K107" s="6">
        <v>0</v>
      </c>
      <c r="L107" s="6">
        <v>4.7225000000000001</v>
      </c>
      <c r="M107" s="6">
        <v>9.5399999999999991</v>
      </c>
      <c r="N107" s="6">
        <v>0</v>
      </c>
      <c r="O107" s="6">
        <f>SUM(NonNurse[[#This Row],[Qualified Social Work Staff Hours]],NonNurse[[#This Row],[Other Social Work Staff Hours]])/NonNurse[[#This Row],[MDS Census]]</f>
        <v>0.13136955545577009</v>
      </c>
      <c r="P107" s="6">
        <v>0</v>
      </c>
      <c r="Q107" s="6">
        <v>5.0438043478260859</v>
      </c>
      <c r="R107" s="6">
        <f>SUM(NonNurse[[#This Row],[Qualified Activities Professional Hours]],NonNurse[[#This Row],[Other Activities Professional Hours]])/NonNurse[[#This Row],[MDS Census]]</f>
        <v>6.9455171381529707E-2</v>
      </c>
      <c r="S107" s="6">
        <v>4.2189130434782598</v>
      </c>
      <c r="T107" s="6">
        <v>9.5406521739130454</v>
      </c>
      <c r="U107" s="6">
        <v>0</v>
      </c>
      <c r="V107" s="6">
        <f>SUM(NonNurse[[#This Row],[Occupational Therapist Hours]],NonNurse[[#This Row],[OT Assistant Hours]],NonNurse[[#This Row],[OT Aide Hours]])/NonNurse[[#This Row],[MDS Census]]</f>
        <v>0.18947462954647512</v>
      </c>
      <c r="W107" s="6">
        <v>7.582065217391305</v>
      </c>
      <c r="X107" s="6">
        <v>12.761521739130437</v>
      </c>
      <c r="Y107" s="6">
        <v>0</v>
      </c>
      <c r="Z107" s="6">
        <f>SUM(NonNurse[[#This Row],[Physical Therapist (PT) Hours]],NonNurse[[#This Row],[PT Assistant Hours]],NonNurse[[#This Row],[PT Aide Hours]])/NonNurse[[#This Row],[MDS Census]]</f>
        <v>0.28013920071845538</v>
      </c>
      <c r="AA107" s="6">
        <v>0</v>
      </c>
      <c r="AB107" s="6">
        <v>3.9782608695652173</v>
      </c>
      <c r="AC107" s="6">
        <v>0</v>
      </c>
      <c r="AD107" s="6">
        <v>0</v>
      </c>
      <c r="AE107" s="6">
        <v>0</v>
      </c>
      <c r="AF107" s="6">
        <v>0</v>
      </c>
      <c r="AG107" s="6">
        <v>0</v>
      </c>
      <c r="AH107" s="1">
        <v>505503</v>
      </c>
      <c r="AI107">
        <v>10</v>
      </c>
    </row>
    <row r="108" spans="1:35" x14ac:dyDescent="0.25">
      <c r="A108" t="s">
        <v>239</v>
      </c>
      <c r="B108" t="s">
        <v>130</v>
      </c>
      <c r="C108" t="s">
        <v>275</v>
      </c>
      <c r="D108" t="s">
        <v>266</v>
      </c>
      <c r="E108" s="6">
        <v>62.108695652173914</v>
      </c>
      <c r="F108" s="6">
        <v>6.2608695652173916</v>
      </c>
      <c r="G108" s="6">
        <v>0.4891304347826087</v>
      </c>
      <c r="H108" s="6">
        <v>0</v>
      </c>
      <c r="I108" s="6">
        <v>2.1304347826086958</v>
      </c>
      <c r="J108" s="6">
        <v>0</v>
      </c>
      <c r="K108" s="6">
        <v>0</v>
      </c>
      <c r="L108" s="6">
        <v>4.6108695652173912</v>
      </c>
      <c r="M108" s="6">
        <v>0</v>
      </c>
      <c r="N108" s="6">
        <v>10.225978260869566</v>
      </c>
      <c r="O108" s="6">
        <f>SUM(NonNurse[[#This Row],[Qualified Social Work Staff Hours]],NonNurse[[#This Row],[Other Social Work Staff Hours]])/NonNurse[[#This Row],[MDS Census]]</f>
        <v>0.16464648232411622</v>
      </c>
      <c r="P108" s="6">
        <v>5.5323913043478248</v>
      </c>
      <c r="Q108" s="6">
        <v>3.8995652173913036</v>
      </c>
      <c r="R108" s="6">
        <f>SUM(NonNurse[[#This Row],[Qualified Activities Professional Hours]],NonNurse[[#This Row],[Other Activities Professional Hours]])/NonNurse[[#This Row],[MDS Census]]</f>
        <v>0.15186209310465518</v>
      </c>
      <c r="S108" s="6">
        <v>7.1878260869565205</v>
      </c>
      <c r="T108" s="6">
        <v>3.5763043478260874</v>
      </c>
      <c r="U108" s="6">
        <v>0</v>
      </c>
      <c r="V108" s="6">
        <f>SUM(NonNurse[[#This Row],[Occupational Therapist Hours]],NonNurse[[#This Row],[OT Assistant Hours]],NonNurse[[#This Row],[OT Aide Hours]])/NonNurse[[#This Row],[MDS Census]]</f>
        <v>0.17331116555827789</v>
      </c>
      <c r="W108" s="6">
        <v>8.7844565217391306</v>
      </c>
      <c r="X108" s="6">
        <v>8.0365217391304338</v>
      </c>
      <c r="Y108" s="6">
        <v>4.3152173913043477</v>
      </c>
      <c r="Z108" s="6">
        <f>SUM(NonNurse[[#This Row],[Physical Therapist (PT) Hours]],NonNurse[[#This Row],[PT Assistant Hours]],NonNurse[[#This Row],[PT Aide Hours]])/NonNurse[[#This Row],[MDS Census]]</f>
        <v>0.34030976548827441</v>
      </c>
      <c r="AA108" s="6">
        <v>0</v>
      </c>
      <c r="AB108" s="6">
        <v>0</v>
      </c>
      <c r="AC108" s="6">
        <v>0</v>
      </c>
      <c r="AD108" s="6">
        <v>0</v>
      </c>
      <c r="AE108" s="6">
        <v>0</v>
      </c>
      <c r="AF108" s="6">
        <v>0</v>
      </c>
      <c r="AG108" s="6">
        <v>0</v>
      </c>
      <c r="AH108" s="1">
        <v>505407</v>
      </c>
      <c r="AI108">
        <v>10</v>
      </c>
    </row>
    <row r="109" spans="1:35" x14ac:dyDescent="0.25">
      <c r="A109" t="s">
        <v>239</v>
      </c>
      <c r="B109" t="s">
        <v>115</v>
      </c>
      <c r="C109" t="s">
        <v>303</v>
      </c>
      <c r="D109" t="s">
        <v>260</v>
      </c>
      <c r="E109" s="6">
        <v>54.130434782608695</v>
      </c>
      <c r="F109" s="6">
        <v>5.3043478260869561</v>
      </c>
      <c r="G109" s="6">
        <v>0.43478260869565216</v>
      </c>
      <c r="H109" s="6">
        <v>0.45108695652173914</v>
      </c>
      <c r="I109" s="6">
        <v>1.0326086956521738</v>
      </c>
      <c r="J109" s="6">
        <v>0</v>
      </c>
      <c r="K109" s="6">
        <v>0</v>
      </c>
      <c r="L109" s="6">
        <v>3.857173913043479</v>
      </c>
      <c r="M109" s="6">
        <v>5.1739130434782608</v>
      </c>
      <c r="N109" s="6">
        <v>8.3152173913043477</v>
      </c>
      <c r="O109" s="6">
        <f>SUM(NonNurse[[#This Row],[Qualified Social Work Staff Hours]],NonNurse[[#This Row],[Other Social Work Staff Hours]])/NonNurse[[#This Row],[MDS Census]]</f>
        <v>0.24919678714859439</v>
      </c>
      <c r="P109" s="6">
        <v>5.9456521739130439</v>
      </c>
      <c r="Q109" s="6">
        <v>7.1793478260869561</v>
      </c>
      <c r="R109" s="6">
        <f>SUM(NonNurse[[#This Row],[Qualified Activities Professional Hours]],NonNurse[[#This Row],[Other Activities Professional Hours]])/NonNurse[[#This Row],[MDS Census]]</f>
        <v>0.24246987951807228</v>
      </c>
      <c r="S109" s="6">
        <v>5.0535869565217384</v>
      </c>
      <c r="T109" s="6">
        <v>3.6263043478260868</v>
      </c>
      <c r="U109" s="6">
        <v>0</v>
      </c>
      <c r="V109" s="6">
        <f>SUM(NonNurse[[#This Row],[Occupational Therapist Hours]],NonNurse[[#This Row],[OT Assistant Hours]],NonNurse[[#This Row],[OT Aide Hours]])/NonNurse[[#This Row],[MDS Census]]</f>
        <v>0.16035140562248992</v>
      </c>
      <c r="W109" s="6">
        <v>3.78</v>
      </c>
      <c r="X109" s="6">
        <v>7.8699999999999983</v>
      </c>
      <c r="Y109" s="6">
        <v>1.6086956521739131</v>
      </c>
      <c r="Z109" s="6">
        <f>SUM(NonNurse[[#This Row],[Physical Therapist (PT) Hours]],NonNurse[[#This Row],[PT Assistant Hours]],NonNurse[[#This Row],[PT Aide Hours]])/NonNurse[[#This Row],[MDS Census]]</f>
        <v>0.24493975903614457</v>
      </c>
      <c r="AA109" s="6">
        <v>0</v>
      </c>
      <c r="AB109" s="6">
        <v>1.3695652173913044</v>
      </c>
      <c r="AC109" s="6">
        <v>0</v>
      </c>
      <c r="AD109" s="6">
        <v>0</v>
      </c>
      <c r="AE109" s="6">
        <v>0</v>
      </c>
      <c r="AF109" s="6">
        <v>0</v>
      </c>
      <c r="AG109" s="6">
        <v>0</v>
      </c>
      <c r="AH109" s="1">
        <v>505376</v>
      </c>
      <c r="AI109">
        <v>10</v>
      </c>
    </row>
    <row r="110" spans="1:35" x14ac:dyDescent="0.25">
      <c r="A110" t="s">
        <v>239</v>
      </c>
      <c r="B110" t="s">
        <v>37</v>
      </c>
      <c r="C110" t="s">
        <v>273</v>
      </c>
      <c r="D110" t="s">
        <v>254</v>
      </c>
      <c r="E110" s="6">
        <v>50.478260869565219</v>
      </c>
      <c r="F110" s="6">
        <v>5.7391304347826084</v>
      </c>
      <c r="G110" s="6">
        <v>0.55434782608695654</v>
      </c>
      <c r="H110" s="6">
        <v>0.27956521739130441</v>
      </c>
      <c r="I110" s="6">
        <v>0.31521739130434784</v>
      </c>
      <c r="J110" s="6">
        <v>0</v>
      </c>
      <c r="K110" s="6">
        <v>0.55434782608695654</v>
      </c>
      <c r="L110" s="6">
        <v>0.25141304347826088</v>
      </c>
      <c r="M110" s="6">
        <v>5.0434782608695654</v>
      </c>
      <c r="N110" s="6">
        <v>5.5629347826086937</v>
      </c>
      <c r="O110" s="6">
        <f>SUM(NonNurse[[#This Row],[Qualified Social Work Staff Hours]],NonNurse[[#This Row],[Other Social Work Staff Hours]])/NonNurse[[#This Row],[MDS Census]]</f>
        <v>0.21011843238587422</v>
      </c>
      <c r="P110" s="6">
        <v>3.0502173913043484</v>
      </c>
      <c r="Q110" s="6">
        <v>4.4191304347826081</v>
      </c>
      <c r="R110" s="6">
        <f>SUM(NonNurse[[#This Row],[Qualified Activities Professional Hours]],NonNurse[[#This Row],[Other Activities Professional Hours]])/NonNurse[[#This Row],[MDS Census]]</f>
        <v>0.14797157622739016</v>
      </c>
      <c r="S110" s="6">
        <v>7.9931521739130433</v>
      </c>
      <c r="T110" s="6">
        <v>0.78608695652173921</v>
      </c>
      <c r="U110" s="6">
        <v>0</v>
      </c>
      <c r="V110" s="6">
        <f>SUM(NonNurse[[#This Row],[Occupational Therapist Hours]],NonNurse[[#This Row],[OT Assistant Hours]],NonNurse[[#This Row],[OT Aide Hours]])/NonNurse[[#This Row],[MDS Census]]</f>
        <v>0.17392118863049094</v>
      </c>
      <c r="W110" s="6">
        <v>2.0946739130434784</v>
      </c>
      <c r="X110" s="6">
        <v>5.0044565217391304</v>
      </c>
      <c r="Y110" s="6">
        <v>0</v>
      </c>
      <c r="Z110" s="6">
        <f>SUM(NonNurse[[#This Row],[Physical Therapist (PT) Hours]],NonNurse[[#This Row],[PT Assistant Hours]],NonNurse[[#This Row],[PT Aide Hours]])/NonNurse[[#This Row],[MDS Census]]</f>
        <v>0.14063738156761413</v>
      </c>
      <c r="AA110" s="6">
        <v>0</v>
      </c>
      <c r="AB110" s="6">
        <v>0</v>
      </c>
      <c r="AC110" s="6">
        <v>0</v>
      </c>
      <c r="AD110" s="6">
        <v>0</v>
      </c>
      <c r="AE110" s="6">
        <v>0</v>
      </c>
      <c r="AF110" s="6">
        <v>0</v>
      </c>
      <c r="AG110" s="6">
        <v>0</v>
      </c>
      <c r="AH110" s="1">
        <v>505195</v>
      </c>
      <c r="AI110">
        <v>10</v>
      </c>
    </row>
    <row r="111" spans="1:35" x14ac:dyDescent="0.25">
      <c r="A111" t="s">
        <v>239</v>
      </c>
      <c r="B111" t="s">
        <v>97</v>
      </c>
      <c r="C111" t="s">
        <v>338</v>
      </c>
      <c r="D111" t="s">
        <v>254</v>
      </c>
      <c r="E111" s="6">
        <v>46.369565217391305</v>
      </c>
      <c r="F111" s="6">
        <v>7.5652173913043477</v>
      </c>
      <c r="G111" s="6">
        <v>0</v>
      </c>
      <c r="H111" s="6">
        <v>0</v>
      </c>
      <c r="I111" s="6">
        <v>0</v>
      </c>
      <c r="J111" s="6">
        <v>0</v>
      </c>
      <c r="K111" s="6">
        <v>0</v>
      </c>
      <c r="L111" s="6">
        <v>0</v>
      </c>
      <c r="M111" s="6">
        <v>5.0806521739130446</v>
      </c>
      <c r="N111" s="6">
        <v>4.7566304347826094</v>
      </c>
      <c r="O111" s="6">
        <f>SUM(NonNurse[[#This Row],[Qualified Social Work Staff Hours]],NonNurse[[#This Row],[Other Social Work Staff Hours]])/NonNurse[[#This Row],[MDS Census]]</f>
        <v>0.21214955461790908</v>
      </c>
      <c r="P111" s="6">
        <v>5.6986956521739138</v>
      </c>
      <c r="Q111" s="6">
        <v>4.1940217391304344</v>
      </c>
      <c r="R111" s="6">
        <f>SUM(NonNurse[[#This Row],[Qualified Activities Professional Hours]],NonNurse[[#This Row],[Other Activities Professional Hours]])/NonNurse[[#This Row],[MDS Census]]</f>
        <v>0.21334505391467418</v>
      </c>
      <c r="S111" s="6">
        <v>0</v>
      </c>
      <c r="T111" s="6">
        <v>0</v>
      </c>
      <c r="U111" s="6">
        <v>0</v>
      </c>
      <c r="V111" s="6">
        <f>SUM(NonNurse[[#This Row],[Occupational Therapist Hours]],NonNurse[[#This Row],[OT Assistant Hours]],NonNurse[[#This Row],[OT Aide Hours]])/NonNurse[[#This Row],[MDS Census]]</f>
        <v>0</v>
      </c>
      <c r="W111" s="6">
        <v>0</v>
      </c>
      <c r="X111" s="6">
        <v>0</v>
      </c>
      <c r="Y111" s="6">
        <v>0</v>
      </c>
      <c r="Z111" s="6">
        <f>SUM(NonNurse[[#This Row],[Physical Therapist (PT) Hours]],NonNurse[[#This Row],[PT Assistant Hours]],NonNurse[[#This Row],[PT Aide Hours]])/NonNurse[[#This Row],[MDS Census]]</f>
        <v>0</v>
      </c>
      <c r="AA111" s="6">
        <v>0</v>
      </c>
      <c r="AB111" s="6">
        <v>0</v>
      </c>
      <c r="AC111" s="6">
        <v>0</v>
      </c>
      <c r="AD111" s="6">
        <v>0</v>
      </c>
      <c r="AE111" s="6">
        <v>0</v>
      </c>
      <c r="AF111" s="6">
        <v>0</v>
      </c>
      <c r="AG111" s="6">
        <v>0</v>
      </c>
      <c r="AH111" s="1">
        <v>505339</v>
      </c>
      <c r="AI111">
        <v>10</v>
      </c>
    </row>
    <row r="112" spans="1:35" x14ac:dyDescent="0.25">
      <c r="A112" t="s">
        <v>239</v>
      </c>
      <c r="B112" t="s">
        <v>123</v>
      </c>
      <c r="C112" t="s">
        <v>303</v>
      </c>
      <c r="D112" t="s">
        <v>260</v>
      </c>
      <c r="E112" s="6">
        <v>82.913043478260875</v>
      </c>
      <c r="F112" s="6">
        <v>4.8695652173913047</v>
      </c>
      <c r="G112" s="6">
        <v>0</v>
      </c>
      <c r="H112" s="6">
        <v>0</v>
      </c>
      <c r="I112" s="6">
        <v>0</v>
      </c>
      <c r="J112" s="6">
        <v>0</v>
      </c>
      <c r="K112" s="6">
        <v>0</v>
      </c>
      <c r="L112" s="6">
        <v>2.9032608695652171</v>
      </c>
      <c r="M112" s="6">
        <v>11.217391304347826</v>
      </c>
      <c r="N112" s="6">
        <v>0</v>
      </c>
      <c r="O112" s="6">
        <f>SUM(NonNurse[[#This Row],[Qualified Social Work Staff Hours]],NonNurse[[#This Row],[Other Social Work Staff Hours]])/NonNurse[[#This Row],[MDS Census]]</f>
        <v>0.13529103303618248</v>
      </c>
      <c r="P112" s="6">
        <v>5.4320652173913047</v>
      </c>
      <c r="Q112" s="6">
        <v>7.7391304347826084</v>
      </c>
      <c r="R112" s="6">
        <f>SUM(NonNurse[[#This Row],[Qualified Activities Professional Hours]],NonNurse[[#This Row],[Other Activities Professional Hours]])/NonNurse[[#This Row],[MDS Census]]</f>
        <v>0.15885553224960672</v>
      </c>
      <c r="S112" s="6">
        <v>4.0027173913043486</v>
      </c>
      <c r="T112" s="6">
        <v>7.587500000000003</v>
      </c>
      <c r="U112" s="6">
        <v>0</v>
      </c>
      <c r="V112" s="6">
        <f>SUM(NonNurse[[#This Row],[Occupational Therapist Hours]],NonNurse[[#This Row],[OT Assistant Hours]],NonNurse[[#This Row],[OT Aide Hours]])/NonNurse[[#This Row],[MDS Census]]</f>
        <v>0.13978762454116417</v>
      </c>
      <c r="W112" s="6">
        <v>5.6219565217391292</v>
      </c>
      <c r="X112" s="6">
        <v>15.667065217391306</v>
      </c>
      <c r="Y112" s="6">
        <v>0</v>
      </c>
      <c r="Z112" s="6">
        <f>SUM(NonNurse[[#This Row],[Physical Therapist (PT) Hours]],NonNurse[[#This Row],[PT Assistant Hours]],NonNurse[[#This Row],[PT Aide Hours]])/NonNurse[[#This Row],[MDS Census]]</f>
        <v>0.25676324069218665</v>
      </c>
      <c r="AA112" s="6">
        <v>0</v>
      </c>
      <c r="AB112" s="6">
        <v>0</v>
      </c>
      <c r="AC112" s="6">
        <v>0</v>
      </c>
      <c r="AD112" s="6">
        <v>0</v>
      </c>
      <c r="AE112" s="6">
        <v>0</v>
      </c>
      <c r="AF112" s="6">
        <v>0</v>
      </c>
      <c r="AG112" s="6">
        <v>0</v>
      </c>
      <c r="AH112" s="1">
        <v>505393</v>
      </c>
      <c r="AI112">
        <v>10</v>
      </c>
    </row>
    <row r="113" spans="1:35" x14ac:dyDescent="0.25">
      <c r="A113" t="s">
        <v>239</v>
      </c>
      <c r="B113" t="s">
        <v>145</v>
      </c>
      <c r="C113" t="s">
        <v>297</v>
      </c>
      <c r="D113" t="s">
        <v>257</v>
      </c>
      <c r="E113" s="6">
        <v>60.815217391304351</v>
      </c>
      <c r="F113" s="6">
        <v>5.1304347826086953</v>
      </c>
      <c r="G113" s="6">
        <v>0.65217391304347827</v>
      </c>
      <c r="H113" s="6">
        <v>0.32608695652173914</v>
      </c>
      <c r="I113" s="6">
        <v>1.0108695652173914</v>
      </c>
      <c r="J113" s="6">
        <v>0</v>
      </c>
      <c r="K113" s="6">
        <v>0</v>
      </c>
      <c r="L113" s="6">
        <v>1.3070652173913044</v>
      </c>
      <c r="M113" s="6">
        <v>0</v>
      </c>
      <c r="N113" s="6">
        <v>4.4239130434782608</v>
      </c>
      <c r="O113" s="6">
        <f>SUM(NonNurse[[#This Row],[Qualified Social Work Staff Hours]],NonNurse[[#This Row],[Other Social Work Staff Hours]])/NonNurse[[#This Row],[MDS Census]]</f>
        <v>7.2743521000893652E-2</v>
      </c>
      <c r="P113" s="6">
        <v>3.3230434782608698</v>
      </c>
      <c r="Q113" s="6">
        <v>7.3622826086956525</v>
      </c>
      <c r="R113" s="6">
        <f>SUM(NonNurse[[#This Row],[Qualified Activities Professional Hours]],NonNurse[[#This Row],[Other Activities Professional Hours]])/NonNurse[[#This Row],[MDS Census]]</f>
        <v>0.17570151921358354</v>
      </c>
      <c r="S113" s="6">
        <v>5.0434782608695654</v>
      </c>
      <c r="T113" s="6">
        <v>0.60054347826086951</v>
      </c>
      <c r="U113" s="6">
        <v>0</v>
      </c>
      <c r="V113" s="6">
        <f>SUM(NonNurse[[#This Row],[Occupational Therapist Hours]],NonNurse[[#This Row],[OT Assistant Hours]],NonNurse[[#This Row],[OT Aide Hours]])/NonNurse[[#This Row],[MDS Census]]</f>
        <v>9.2806076854334216E-2</v>
      </c>
      <c r="W113" s="6">
        <v>4.9402173913043477</v>
      </c>
      <c r="X113" s="6">
        <v>0.54619565217391308</v>
      </c>
      <c r="Y113" s="6">
        <v>0</v>
      </c>
      <c r="Z113" s="6">
        <f>SUM(NonNurse[[#This Row],[Physical Therapist (PT) Hours]],NonNurse[[#This Row],[PT Assistant Hours]],NonNurse[[#This Row],[PT Aide Hours]])/NonNurse[[#This Row],[MDS Census]]</f>
        <v>9.0214477211796235E-2</v>
      </c>
      <c r="AA113" s="6">
        <v>0</v>
      </c>
      <c r="AB113" s="6">
        <v>0</v>
      </c>
      <c r="AC113" s="6">
        <v>0</v>
      </c>
      <c r="AD113" s="6">
        <v>0</v>
      </c>
      <c r="AE113" s="6">
        <v>0</v>
      </c>
      <c r="AF113" s="6">
        <v>0</v>
      </c>
      <c r="AG113" s="6">
        <v>0</v>
      </c>
      <c r="AH113" s="1">
        <v>505441</v>
      </c>
      <c r="AI113">
        <v>10</v>
      </c>
    </row>
    <row r="114" spans="1:35" x14ac:dyDescent="0.25">
      <c r="A114" t="s">
        <v>239</v>
      </c>
      <c r="B114" t="s">
        <v>148</v>
      </c>
      <c r="C114" t="s">
        <v>349</v>
      </c>
      <c r="D114" t="s">
        <v>270</v>
      </c>
      <c r="E114" s="6">
        <v>35.456521739130437</v>
      </c>
      <c r="F114" s="6">
        <v>0</v>
      </c>
      <c r="G114" s="6">
        <v>0</v>
      </c>
      <c r="H114" s="6">
        <v>0.18804347826086956</v>
      </c>
      <c r="I114" s="6">
        <v>0</v>
      </c>
      <c r="J114" s="6">
        <v>0</v>
      </c>
      <c r="K114" s="6">
        <v>0</v>
      </c>
      <c r="L114" s="6">
        <v>0.18304347826086956</v>
      </c>
      <c r="M114" s="6">
        <v>4.8695652173913047</v>
      </c>
      <c r="N114" s="6">
        <v>0</v>
      </c>
      <c r="O114" s="6">
        <f>SUM(NonNurse[[#This Row],[Qualified Social Work Staff Hours]],NonNurse[[#This Row],[Other Social Work Staff Hours]])/NonNurse[[#This Row],[MDS Census]]</f>
        <v>0.13733905579399142</v>
      </c>
      <c r="P114" s="6">
        <v>4.6847826086956523</v>
      </c>
      <c r="Q114" s="6">
        <v>10.736413043478262</v>
      </c>
      <c r="R114" s="6">
        <f>SUM(NonNurse[[#This Row],[Qualified Activities Professional Hours]],NonNurse[[#This Row],[Other Activities Professional Hours]])/NonNurse[[#This Row],[MDS Census]]</f>
        <v>0.43493255671367259</v>
      </c>
      <c r="S114" s="6">
        <v>2.3594565217391303</v>
      </c>
      <c r="T114" s="6">
        <v>0.89695652173913043</v>
      </c>
      <c r="U114" s="6">
        <v>0</v>
      </c>
      <c r="V114" s="6">
        <f>SUM(NonNurse[[#This Row],[Occupational Therapist Hours]],NonNurse[[#This Row],[OT Assistant Hours]],NonNurse[[#This Row],[OT Aide Hours]])/NonNurse[[#This Row],[MDS Census]]</f>
        <v>9.1842427958307771E-2</v>
      </c>
      <c r="W114" s="6">
        <v>0.18684782608695655</v>
      </c>
      <c r="X114" s="6">
        <v>0</v>
      </c>
      <c r="Y114" s="6">
        <v>0</v>
      </c>
      <c r="Z114" s="6">
        <f>SUM(NonNurse[[#This Row],[Physical Therapist (PT) Hours]],NonNurse[[#This Row],[PT Assistant Hours]],NonNurse[[#This Row],[PT Aide Hours]])/NonNurse[[#This Row],[MDS Census]]</f>
        <v>5.2697731453096265E-3</v>
      </c>
      <c r="AA114" s="6">
        <v>0</v>
      </c>
      <c r="AB114" s="6">
        <v>0</v>
      </c>
      <c r="AC114" s="6">
        <v>0</v>
      </c>
      <c r="AD114" s="6">
        <v>0</v>
      </c>
      <c r="AE114" s="6">
        <v>0</v>
      </c>
      <c r="AF114" s="6">
        <v>0</v>
      </c>
      <c r="AG114" s="6">
        <v>0</v>
      </c>
      <c r="AH114" s="1">
        <v>505454</v>
      </c>
      <c r="AI114">
        <v>10</v>
      </c>
    </row>
    <row r="115" spans="1:35" x14ac:dyDescent="0.25">
      <c r="A115" t="s">
        <v>239</v>
      </c>
      <c r="B115" t="s">
        <v>159</v>
      </c>
      <c r="C115" t="s">
        <v>352</v>
      </c>
      <c r="D115" t="s">
        <v>261</v>
      </c>
      <c r="E115" s="6">
        <v>34.891304347826086</v>
      </c>
      <c r="F115" s="6">
        <v>5.7391304347826084</v>
      </c>
      <c r="G115" s="6">
        <v>0.45652173913043476</v>
      </c>
      <c r="H115" s="6">
        <v>4.6370652173913047</v>
      </c>
      <c r="I115" s="6">
        <v>0</v>
      </c>
      <c r="J115" s="6">
        <v>0</v>
      </c>
      <c r="K115" s="6">
        <v>0</v>
      </c>
      <c r="L115" s="6">
        <v>1.5474999999999994</v>
      </c>
      <c r="M115" s="6">
        <v>5.6521739130434785</v>
      </c>
      <c r="N115" s="6">
        <v>0</v>
      </c>
      <c r="O115" s="6">
        <f>SUM(NonNurse[[#This Row],[Qualified Social Work Staff Hours]],NonNurse[[#This Row],[Other Social Work Staff Hours]])/NonNurse[[#This Row],[MDS Census]]</f>
        <v>0.161993769470405</v>
      </c>
      <c r="P115" s="6">
        <v>0</v>
      </c>
      <c r="Q115" s="6">
        <v>0</v>
      </c>
      <c r="R115" s="6">
        <f>SUM(NonNurse[[#This Row],[Qualified Activities Professional Hours]],NonNurse[[#This Row],[Other Activities Professional Hours]])/NonNurse[[#This Row],[MDS Census]]</f>
        <v>0</v>
      </c>
      <c r="S115" s="6">
        <v>9.4139130434782636</v>
      </c>
      <c r="T115" s="6">
        <v>10.185326086956525</v>
      </c>
      <c r="U115" s="6">
        <v>0</v>
      </c>
      <c r="V115" s="6">
        <f>SUM(NonNurse[[#This Row],[Occupational Therapist Hours]],NonNurse[[#This Row],[OT Assistant Hours]],NonNurse[[#This Row],[OT Aide Hours]])/NonNurse[[#This Row],[MDS Census]]</f>
        <v>0.56172274143302203</v>
      </c>
      <c r="W115" s="6">
        <v>13.254891304347824</v>
      </c>
      <c r="X115" s="6">
        <v>13.760326086956523</v>
      </c>
      <c r="Y115" s="6">
        <v>0</v>
      </c>
      <c r="Z115" s="6">
        <f>SUM(NonNurse[[#This Row],[Physical Therapist (PT) Hours]],NonNurse[[#This Row],[PT Assistant Hours]],NonNurse[[#This Row],[PT Aide Hours]])/NonNurse[[#This Row],[MDS Census]]</f>
        <v>0.77426791277258566</v>
      </c>
      <c r="AA115" s="6">
        <v>5.434782608695652E-2</v>
      </c>
      <c r="AB115" s="6">
        <v>0</v>
      </c>
      <c r="AC115" s="6">
        <v>0</v>
      </c>
      <c r="AD115" s="6">
        <v>0</v>
      </c>
      <c r="AE115" s="6">
        <v>0</v>
      </c>
      <c r="AF115" s="6">
        <v>0</v>
      </c>
      <c r="AG115" s="6">
        <v>0</v>
      </c>
      <c r="AH115" s="1">
        <v>505484</v>
      </c>
      <c r="AI115">
        <v>10</v>
      </c>
    </row>
    <row r="116" spans="1:35" x14ac:dyDescent="0.25">
      <c r="A116" t="s">
        <v>239</v>
      </c>
      <c r="B116" t="s">
        <v>52</v>
      </c>
      <c r="C116" t="s">
        <v>320</v>
      </c>
      <c r="D116" t="s">
        <v>258</v>
      </c>
      <c r="E116" s="6">
        <v>85.347826086956516</v>
      </c>
      <c r="F116" s="6">
        <v>5.6521739130434785</v>
      </c>
      <c r="G116" s="6">
        <v>0.66304347826086951</v>
      </c>
      <c r="H116" s="6">
        <v>0.50597826086956521</v>
      </c>
      <c r="I116" s="6">
        <v>5.5652173913043477</v>
      </c>
      <c r="J116" s="6">
        <v>0</v>
      </c>
      <c r="K116" s="6">
        <v>0</v>
      </c>
      <c r="L116" s="6">
        <v>10.147065217391305</v>
      </c>
      <c r="M116" s="6">
        <v>0</v>
      </c>
      <c r="N116" s="6">
        <v>19.863478260869567</v>
      </c>
      <c r="O116" s="6">
        <f>SUM(NonNurse[[#This Row],[Qualified Social Work Staff Hours]],NonNurse[[#This Row],[Other Social Work Staff Hours]])/NonNurse[[#This Row],[MDS Census]]</f>
        <v>0.23273560876209887</v>
      </c>
      <c r="P116" s="6">
        <v>5.5652173913043477</v>
      </c>
      <c r="Q116" s="6">
        <v>10.090543478260868</v>
      </c>
      <c r="R116" s="6">
        <f>SUM(NonNurse[[#This Row],[Qualified Activities Professional Hours]],NonNurse[[#This Row],[Other Activities Professional Hours]])/NonNurse[[#This Row],[MDS Census]]</f>
        <v>0.18343479368313803</v>
      </c>
      <c r="S116" s="6">
        <v>16.33554347826087</v>
      </c>
      <c r="T116" s="6">
        <v>8.5930434782608707</v>
      </c>
      <c r="U116" s="6">
        <v>0</v>
      </c>
      <c r="V116" s="6">
        <f>SUM(NonNurse[[#This Row],[Occupational Therapist Hours]],NonNurse[[#This Row],[OT Assistant Hours]],NonNurse[[#This Row],[OT Aide Hours]])/NonNurse[[#This Row],[MDS Census]]</f>
        <v>0.29208227203260317</v>
      </c>
      <c r="W116" s="6">
        <v>13.211847826086956</v>
      </c>
      <c r="X116" s="6">
        <v>8.658043478260872</v>
      </c>
      <c r="Y116" s="6">
        <v>9.7391304347826093</v>
      </c>
      <c r="Z116" s="6">
        <f>SUM(NonNurse[[#This Row],[Physical Therapist (PT) Hours]],NonNurse[[#This Row],[PT Assistant Hours]],NonNurse[[#This Row],[PT Aide Hours]])/NonNurse[[#This Row],[MDS Census]]</f>
        <v>0.3703553234844626</v>
      </c>
      <c r="AA116" s="6">
        <v>0</v>
      </c>
      <c r="AB116" s="6">
        <v>0</v>
      </c>
      <c r="AC116" s="6">
        <v>0</v>
      </c>
      <c r="AD116" s="6">
        <v>0</v>
      </c>
      <c r="AE116" s="6">
        <v>0</v>
      </c>
      <c r="AF116" s="6">
        <v>0</v>
      </c>
      <c r="AG116" s="6">
        <v>0</v>
      </c>
      <c r="AH116" s="1">
        <v>505243</v>
      </c>
      <c r="AI116">
        <v>10</v>
      </c>
    </row>
    <row r="117" spans="1:35" x14ac:dyDescent="0.25">
      <c r="A117" t="s">
        <v>239</v>
      </c>
      <c r="B117" t="s">
        <v>21</v>
      </c>
      <c r="C117" t="s">
        <v>304</v>
      </c>
      <c r="D117" t="s">
        <v>253</v>
      </c>
      <c r="E117" s="6">
        <v>105.39130434782609</v>
      </c>
      <c r="F117" s="6">
        <v>5.4782608695652177</v>
      </c>
      <c r="G117" s="6">
        <v>0.53804347826086951</v>
      </c>
      <c r="H117" s="6">
        <v>0.24663043478260868</v>
      </c>
      <c r="I117" s="6">
        <v>0</v>
      </c>
      <c r="J117" s="6">
        <v>0</v>
      </c>
      <c r="K117" s="6">
        <v>0</v>
      </c>
      <c r="L117" s="6">
        <v>9.2117391304347844</v>
      </c>
      <c r="M117" s="6">
        <v>14.031521739130437</v>
      </c>
      <c r="N117" s="6">
        <v>0</v>
      </c>
      <c r="O117" s="6">
        <f>SUM(NonNurse[[#This Row],[Qualified Social Work Staff Hours]],NonNurse[[#This Row],[Other Social Work Staff Hours]])/NonNurse[[#This Row],[MDS Census]]</f>
        <v>0.13313737623762378</v>
      </c>
      <c r="P117" s="6">
        <v>0</v>
      </c>
      <c r="Q117" s="6">
        <v>11.185869565217399</v>
      </c>
      <c r="R117" s="6">
        <f>SUM(NonNurse[[#This Row],[Qualified Activities Professional Hours]],NonNurse[[#This Row],[Other Activities Professional Hours]])/NonNurse[[#This Row],[MDS Census]]</f>
        <v>0.10613655115511557</v>
      </c>
      <c r="S117" s="6">
        <v>9.0748913043478243</v>
      </c>
      <c r="T117" s="6">
        <v>14.3108695652174</v>
      </c>
      <c r="U117" s="6">
        <v>0</v>
      </c>
      <c r="V117" s="6">
        <f>SUM(NonNurse[[#This Row],[Occupational Therapist Hours]],NonNurse[[#This Row],[OT Assistant Hours]],NonNurse[[#This Row],[OT Aide Hours]])/NonNurse[[#This Row],[MDS Census]]</f>
        <v>0.22189459570957101</v>
      </c>
      <c r="W117" s="6">
        <v>8.5294565217391316</v>
      </c>
      <c r="X117" s="6">
        <v>18.013260869565205</v>
      </c>
      <c r="Y117" s="6">
        <v>0</v>
      </c>
      <c r="Z117" s="6">
        <f>SUM(NonNurse[[#This Row],[Physical Therapist (PT) Hours]],NonNurse[[#This Row],[PT Assistant Hours]],NonNurse[[#This Row],[PT Aide Hours]])/NonNurse[[#This Row],[MDS Census]]</f>
        <v>0.25184921617161704</v>
      </c>
      <c r="AA117" s="6">
        <v>0</v>
      </c>
      <c r="AB117" s="6">
        <v>3.9565217391304346</v>
      </c>
      <c r="AC117" s="6">
        <v>0</v>
      </c>
      <c r="AD117" s="6">
        <v>0</v>
      </c>
      <c r="AE117" s="6">
        <v>0</v>
      </c>
      <c r="AF117" s="6">
        <v>0</v>
      </c>
      <c r="AG117" s="6">
        <v>0</v>
      </c>
      <c r="AH117" s="1">
        <v>505093</v>
      </c>
      <c r="AI117">
        <v>10</v>
      </c>
    </row>
    <row r="118" spans="1:35" x14ac:dyDescent="0.25">
      <c r="A118" t="s">
        <v>239</v>
      </c>
      <c r="B118" t="s">
        <v>17</v>
      </c>
      <c r="C118" t="s">
        <v>302</v>
      </c>
      <c r="D118" t="s">
        <v>256</v>
      </c>
      <c r="E118" s="6">
        <v>49.826086956521742</v>
      </c>
      <c r="F118" s="6">
        <v>5.7391304347826084</v>
      </c>
      <c r="G118" s="6">
        <v>0.37771739130434784</v>
      </c>
      <c r="H118" s="6">
        <v>0</v>
      </c>
      <c r="I118" s="6">
        <v>0</v>
      </c>
      <c r="J118" s="6">
        <v>0</v>
      </c>
      <c r="K118" s="6">
        <v>0</v>
      </c>
      <c r="L118" s="6">
        <v>4.3043478260869561</v>
      </c>
      <c r="M118" s="6">
        <v>0</v>
      </c>
      <c r="N118" s="6">
        <v>15.69739130434783</v>
      </c>
      <c r="O118" s="6">
        <f>SUM(NonNurse[[#This Row],[Qualified Social Work Staff Hours]],NonNurse[[#This Row],[Other Social Work Staff Hours]])/NonNurse[[#This Row],[MDS Census]]</f>
        <v>0.31504363001745206</v>
      </c>
      <c r="P118" s="6">
        <v>5.3913043478260869</v>
      </c>
      <c r="Q118" s="6">
        <v>10.578152173913042</v>
      </c>
      <c r="R118" s="6">
        <f>SUM(NonNurse[[#This Row],[Qualified Activities Professional Hours]],NonNurse[[#This Row],[Other Activities Professional Hours]])/NonNurse[[#This Row],[MDS Census]]</f>
        <v>0.32050392670157063</v>
      </c>
      <c r="S118" s="6">
        <v>4.8410869565217398</v>
      </c>
      <c r="T118" s="6">
        <v>10.855434782608697</v>
      </c>
      <c r="U118" s="6">
        <v>0</v>
      </c>
      <c r="V118" s="6">
        <f>SUM(NonNurse[[#This Row],[Occupational Therapist Hours]],NonNurse[[#This Row],[OT Assistant Hours]],NonNurse[[#This Row],[OT Aide Hours]])/NonNurse[[#This Row],[MDS Census]]</f>
        <v>0.31502617801047123</v>
      </c>
      <c r="W118" s="6">
        <v>9.9643478260869554</v>
      </c>
      <c r="X118" s="6">
        <v>8.2635869565217419</v>
      </c>
      <c r="Y118" s="6">
        <v>9.4021739130434785</v>
      </c>
      <c r="Z118" s="6">
        <f>SUM(NonNurse[[#This Row],[Physical Therapist (PT) Hours]],NonNurse[[#This Row],[PT Assistant Hours]],NonNurse[[#This Row],[PT Aide Hours]])/NonNurse[[#This Row],[MDS Census]]</f>
        <v>0.55453097731239098</v>
      </c>
      <c r="AA118" s="6">
        <v>0</v>
      </c>
      <c r="AB118" s="6">
        <v>0</v>
      </c>
      <c r="AC118" s="6">
        <v>0</v>
      </c>
      <c r="AD118" s="6">
        <v>0</v>
      </c>
      <c r="AE118" s="6">
        <v>0</v>
      </c>
      <c r="AF118" s="6">
        <v>0</v>
      </c>
      <c r="AG118" s="6">
        <v>0</v>
      </c>
      <c r="AH118" s="1">
        <v>505081</v>
      </c>
      <c r="AI118">
        <v>10</v>
      </c>
    </row>
    <row r="119" spans="1:35" x14ac:dyDescent="0.25">
      <c r="A119" t="s">
        <v>239</v>
      </c>
      <c r="B119" t="s">
        <v>12</v>
      </c>
      <c r="C119" t="s">
        <v>298</v>
      </c>
      <c r="D119" t="s">
        <v>258</v>
      </c>
      <c r="E119" s="6">
        <v>96.478260869565219</v>
      </c>
      <c r="F119" s="6">
        <v>5.1304347826086953</v>
      </c>
      <c r="G119" s="6">
        <v>0.2391304347826087</v>
      </c>
      <c r="H119" s="6">
        <v>0.50869565217391299</v>
      </c>
      <c r="I119" s="6">
        <v>7.6304347826086953</v>
      </c>
      <c r="J119" s="6">
        <v>0</v>
      </c>
      <c r="K119" s="6">
        <v>0</v>
      </c>
      <c r="L119" s="6">
        <v>3.5646739130434795</v>
      </c>
      <c r="M119" s="6">
        <v>0</v>
      </c>
      <c r="N119" s="6">
        <v>0</v>
      </c>
      <c r="O119" s="6">
        <f>SUM(NonNurse[[#This Row],[Qualified Social Work Staff Hours]],NonNurse[[#This Row],[Other Social Work Staff Hours]])/NonNurse[[#This Row],[MDS Census]]</f>
        <v>0</v>
      </c>
      <c r="P119" s="6">
        <v>0</v>
      </c>
      <c r="Q119" s="6">
        <v>20.548913043478262</v>
      </c>
      <c r="R119" s="6">
        <f>SUM(NonNurse[[#This Row],[Qualified Activities Professional Hours]],NonNurse[[#This Row],[Other Activities Professional Hours]])/NonNurse[[#This Row],[MDS Census]]</f>
        <v>0.21299008562415503</v>
      </c>
      <c r="S119" s="6">
        <v>12.706739130434778</v>
      </c>
      <c r="T119" s="6">
        <v>7.4516304347826106</v>
      </c>
      <c r="U119" s="6">
        <v>0</v>
      </c>
      <c r="V119" s="6">
        <f>SUM(NonNurse[[#This Row],[Occupational Therapist Hours]],NonNurse[[#This Row],[OT Assistant Hours]],NonNurse[[#This Row],[OT Aide Hours]])/NonNurse[[#This Row],[MDS Census]]</f>
        <v>0.20894209103199635</v>
      </c>
      <c r="W119" s="6">
        <v>2.97945652173913</v>
      </c>
      <c r="X119" s="6">
        <v>9.5757608695652188</v>
      </c>
      <c r="Y119" s="6">
        <v>0</v>
      </c>
      <c r="Z119" s="6">
        <f>SUM(NonNurse[[#This Row],[Physical Therapist (PT) Hours]],NonNurse[[#This Row],[PT Assistant Hours]],NonNurse[[#This Row],[PT Aide Hours]])/NonNurse[[#This Row],[MDS Census]]</f>
        <v>0.13013519603424967</v>
      </c>
      <c r="AA119" s="6">
        <v>15.554347826086957</v>
      </c>
      <c r="AB119" s="6">
        <v>0</v>
      </c>
      <c r="AC119" s="6">
        <v>0</v>
      </c>
      <c r="AD119" s="6">
        <v>0</v>
      </c>
      <c r="AE119" s="6">
        <v>0</v>
      </c>
      <c r="AF119" s="6">
        <v>0</v>
      </c>
      <c r="AG119" s="6">
        <v>0</v>
      </c>
      <c r="AH119" s="1">
        <v>505059</v>
      </c>
      <c r="AI119">
        <v>10</v>
      </c>
    </row>
    <row r="120" spans="1:35" x14ac:dyDescent="0.25">
      <c r="A120" t="s">
        <v>239</v>
      </c>
      <c r="B120" t="s">
        <v>14</v>
      </c>
      <c r="C120" t="s">
        <v>299</v>
      </c>
      <c r="D120" t="s">
        <v>259</v>
      </c>
      <c r="E120" s="6">
        <v>69.532608695652172</v>
      </c>
      <c r="F120" s="6">
        <v>5.7391304347826084</v>
      </c>
      <c r="G120" s="6">
        <v>0.42391304347826086</v>
      </c>
      <c r="H120" s="6">
        <v>0.35249999999999998</v>
      </c>
      <c r="I120" s="6">
        <v>0.91304347826086951</v>
      </c>
      <c r="J120" s="6">
        <v>0</v>
      </c>
      <c r="K120" s="6">
        <v>0</v>
      </c>
      <c r="L120" s="6">
        <v>1.368586956521739</v>
      </c>
      <c r="M120" s="6">
        <v>0</v>
      </c>
      <c r="N120" s="6">
        <v>14.127608695652171</v>
      </c>
      <c r="O120" s="6">
        <f>SUM(NonNurse[[#This Row],[Qualified Social Work Staff Hours]],NonNurse[[#This Row],[Other Social Work Staff Hours]])/NonNurse[[#This Row],[MDS Census]]</f>
        <v>0.2031796154447397</v>
      </c>
      <c r="P120" s="6">
        <v>5.3010869565217407</v>
      </c>
      <c r="Q120" s="6">
        <v>6.5217391304347824E-2</v>
      </c>
      <c r="R120" s="6">
        <f>SUM(NonNurse[[#This Row],[Qualified Activities Professional Hours]],NonNurse[[#This Row],[Other Activities Professional Hours]])/NonNurse[[#This Row],[MDS Census]]</f>
        <v>7.7176801625762098E-2</v>
      </c>
      <c r="S120" s="6">
        <v>10.807065217391306</v>
      </c>
      <c r="T120" s="6">
        <v>2.6568478260869552</v>
      </c>
      <c r="U120" s="6">
        <v>0</v>
      </c>
      <c r="V120" s="6">
        <f>SUM(NonNurse[[#This Row],[Occupational Therapist Hours]],NonNurse[[#This Row],[OT Assistant Hours]],NonNurse[[#This Row],[OT Aide Hours]])/NonNurse[[#This Row],[MDS Census]]</f>
        <v>0.19363451617945912</v>
      </c>
      <c r="W120" s="6">
        <v>18.126304347826078</v>
      </c>
      <c r="X120" s="6">
        <v>0.86782608695652175</v>
      </c>
      <c r="Y120" s="6">
        <v>4.8478260869565215</v>
      </c>
      <c r="Z120" s="6">
        <f>SUM(NonNurse[[#This Row],[Physical Therapist (PT) Hours]],NonNurse[[#This Row],[PT Assistant Hours]],NonNurse[[#This Row],[PT Aide Hours]])/NonNurse[[#This Row],[MDS Census]]</f>
        <v>0.34288885415038284</v>
      </c>
      <c r="AA120" s="6">
        <v>0</v>
      </c>
      <c r="AB120" s="6">
        <v>0</v>
      </c>
      <c r="AC120" s="6">
        <v>0</v>
      </c>
      <c r="AD120" s="6">
        <v>0</v>
      </c>
      <c r="AE120" s="6">
        <v>0</v>
      </c>
      <c r="AF120" s="6">
        <v>0</v>
      </c>
      <c r="AG120" s="6">
        <v>0</v>
      </c>
      <c r="AH120" s="1">
        <v>505074</v>
      </c>
      <c r="AI120">
        <v>10</v>
      </c>
    </row>
    <row r="121" spans="1:35" x14ac:dyDescent="0.25">
      <c r="A121" t="s">
        <v>239</v>
      </c>
      <c r="B121" t="s">
        <v>2</v>
      </c>
      <c r="C121" t="s">
        <v>295</v>
      </c>
      <c r="D121" t="s">
        <v>254</v>
      </c>
      <c r="E121" s="6">
        <v>82.347826086956516</v>
      </c>
      <c r="F121" s="6">
        <v>33.234456521739133</v>
      </c>
      <c r="G121" s="6">
        <v>0</v>
      </c>
      <c r="H121" s="6">
        <v>0</v>
      </c>
      <c r="I121" s="6">
        <v>15.434782608695652</v>
      </c>
      <c r="J121" s="6">
        <v>0</v>
      </c>
      <c r="K121" s="6">
        <v>0</v>
      </c>
      <c r="L121" s="6">
        <v>4.9614130434782622</v>
      </c>
      <c r="M121" s="6">
        <v>0</v>
      </c>
      <c r="N121" s="6">
        <v>9.4131521739130406</v>
      </c>
      <c r="O121" s="6">
        <f>SUM(NonNurse[[#This Row],[Qualified Social Work Staff Hours]],NonNurse[[#This Row],[Other Social Work Staff Hours]])/NonNurse[[#This Row],[MDS Census]]</f>
        <v>0.11430966209081307</v>
      </c>
      <c r="P121" s="6">
        <v>0</v>
      </c>
      <c r="Q121" s="6">
        <v>0</v>
      </c>
      <c r="R121" s="6">
        <f>SUM(NonNurse[[#This Row],[Qualified Activities Professional Hours]],NonNurse[[#This Row],[Other Activities Professional Hours]])/NonNurse[[#This Row],[MDS Census]]</f>
        <v>0</v>
      </c>
      <c r="S121" s="6">
        <v>0</v>
      </c>
      <c r="T121" s="6">
        <v>0</v>
      </c>
      <c r="U121" s="6">
        <v>0</v>
      </c>
      <c r="V121" s="6">
        <f>SUM(NonNurse[[#This Row],[Occupational Therapist Hours]],NonNurse[[#This Row],[OT Assistant Hours]],NonNurse[[#This Row],[OT Aide Hours]])/NonNurse[[#This Row],[MDS Census]]</f>
        <v>0</v>
      </c>
      <c r="W121" s="6">
        <v>9.4952173913043492</v>
      </c>
      <c r="X121" s="6">
        <v>16.976739130434783</v>
      </c>
      <c r="Y121" s="6">
        <v>0</v>
      </c>
      <c r="Z121" s="6">
        <f>SUM(NonNurse[[#This Row],[Physical Therapist (PT) Hours]],NonNurse[[#This Row],[PT Assistant Hours]],NonNurse[[#This Row],[PT Aide Hours]])/NonNurse[[#This Row],[MDS Census]]</f>
        <v>0.32146515311510032</v>
      </c>
      <c r="AA121" s="6">
        <v>0</v>
      </c>
      <c r="AB121" s="6">
        <v>0</v>
      </c>
      <c r="AC121" s="6">
        <v>0</v>
      </c>
      <c r="AD121" s="6">
        <v>0</v>
      </c>
      <c r="AE121" s="6">
        <v>0</v>
      </c>
      <c r="AF121" s="6">
        <v>0</v>
      </c>
      <c r="AG121" s="6">
        <v>0</v>
      </c>
      <c r="AH121" s="1">
        <v>505009</v>
      </c>
      <c r="AI121">
        <v>10</v>
      </c>
    </row>
    <row r="122" spans="1:35" x14ac:dyDescent="0.25">
      <c r="A122" t="s">
        <v>239</v>
      </c>
      <c r="B122" t="s">
        <v>50</v>
      </c>
      <c r="C122" t="s">
        <v>304</v>
      </c>
      <c r="D122" t="s">
        <v>253</v>
      </c>
      <c r="E122" s="6">
        <v>78.532608695652172</v>
      </c>
      <c r="F122" s="6">
        <v>9.8702173913043509</v>
      </c>
      <c r="G122" s="6">
        <v>1.1413043478260869</v>
      </c>
      <c r="H122" s="6">
        <v>0.50456521739130433</v>
      </c>
      <c r="I122" s="6">
        <v>1.8043478260869565</v>
      </c>
      <c r="J122" s="6">
        <v>0</v>
      </c>
      <c r="K122" s="6">
        <v>0</v>
      </c>
      <c r="L122" s="6">
        <v>3.0422826086956527</v>
      </c>
      <c r="M122" s="6">
        <v>5.8673913043478265</v>
      </c>
      <c r="N122" s="6">
        <v>3.7455434782608679</v>
      </c>
      <c r="O122" s="6">
        <f>SUM(NonNurse[[#This Row],[Qualified Social Work Staff Hours]],NonNurse[[#This Row],[Other Social Work Staff Hours]])/NonNurse[[#This Row],[MDS Census]]</f>
        <v>0.12240692041522488</v>
      </c>
      <c r="P122" s="6">
        <v>4.1994565217391298</v>
      </c>
      <c r="Q122" s="6">
        <v>11.487173913043479</v>
      </c>
      <c r="R122" s="6">
        <f>SUM(NonNurse[[#This Row],[Qualified Activities Professional Hours]],NonNurse[[#This Row],[Other Activities Professional Hours]])/NonNurse[[#This Row],[MDS Census]]</f>
        <v>0.19974671280276818</v>
      </c>
      <c r="S122" s="6">
        <v>0.87989130434782581</v>
      </c>
      <c r="T122" s="6">
        <v>3.3366304347826086</v>
      </c>
      <c r="U122" s="6">
        <v>0</v>
      </c>
      <c r="V122" s="6">
        <f>SUM(NonNurse[[#This Row],[Occupational Therapist Hours]],NonNurse[[#This Row],[OT Assistant Hours]],NonNurse[[#This Row],[OT Aide Hours]])/NonNurse[[#This Row],[MDS Census]]</f>
        <v>5.3691349480968854E-2</v>
      </c>
      <c r="W122" s="6">
        <v>3.2677173913043474</v>
      </c>
      <c r="X122" s="6">
        <v>4.4558695652173919</v>
      </c>
      <c r="Y122" s="6">
        <v>0</v>
      </c>
      <c r="Z122" s="6">
        <f>SUM(NonNurse[[#This Row],[Physical Therapist (PT) Hours]],NonNurse[[#This Row],[PT Assistant Hours]],NonNurse[[#This Row],[PT Aide Hours]])/NonNurse[[#This Row],[MDS Census]]</f>
        <v>9.8348788927335645E-2</v>
      </c>
      <c r="AA122" s="6">
        <v>0</v>
      </c>
      <c r="AB122" s="6">
        <v>0</v>
      </c>
      <c r="AC122" s="6">
        <v>0</v>
      </c>
      <c r="AD122" s="6">
        <v>0</v>
      </c>
      <c r="AE122" s="6">
        <v>0</v>
      </c>
      <c r="AF122" s="6">
        <v>0</v>
      </c>
      <c r="AG122" s="6">
        <v>1.2119565217391304</v>
      </c>
      <c r="AH122" s="1">
        <v>505239</v>
      </c>
      <c r="AI122">
        <v>10</v>
      </c>
    </row>
    <row r="123" spans="1:35" x14ac:dyDescent="0.25">
      <c r="A123" t="s">
        <v>239</v>
      </c>
      <c r="B123" t="s">
        <v>163</v>
      </c>
      <c r="C123" t="s">
        <v>295</v>
      </c>
      <c r="D123" t="s">
        <v>254</v>
      </c>
      <c r="E123" s="6">
        <v>17.684782608695652</v>
      </c>
      <c r="F123" s="6">
        <v>5.0434782608695654</v>
      </c>
      <c r="G123" s="6">
        <v>0</v>
      </c>
      <c r="H123" s="6">
        <v>0</v>
      </c>
      <c r="I123" s="6">
        <v>0.11956521739130435</v>
      </c>
      <c r="J123" s="6">
        <v>0</v>
      </c>
      <c r="K123" s="6">
        <v>0.56521739130434778</v>
      </c>
      <c r="L123" s="6">
        <v>0.47347826086956529</v>
      </c>
      <c r="M123" s="6">
        <v>5.3043478260869561</v>
      </c>
      <c r="N123" s="6">
        <v>0</v>
      </c>
      <c r="O123" s="6">
        <f>SUM(NonNurse[[#This Row],[Qualified Social Work Staff Hours]],NonNurse[[#This Row],[Other Social Work Staff Hours]])/NonNurse[[#This Row],[MDS Census]]</f>
        <v>0.29993853718500307</v>
      </c>
      <c r="P123" s="6">
        <v>0</v>
      </c>
      <c r="Q123" s="6">
        <v>0</v>
      </c>
      <c r="R123" s="6">
        <f>SUM(NonNurse[[#This Row],[Qualified Activities Professional Hours]],NonNurse[[#This Row],[Other Activities Professional Hours]])/NonNurse[[#This Row],[MDS Census]]</f>
        <v>0</v>
      </c>
      <c r="S123" s="6">
        <v>0.51054347826086977</v>
      </c>
      <c r="T123" s="6">
        <v>1.8804347826086955E-2</v>
      </c>
      <c r="U123" s="6">
        <v>0</v>
      </c>
      <c r="V123" s="6">
        <f>SUM(NonNurse[[#This Row],[Occupational Therapist Hours]],NonNurse[[#This Row],[OT Assistant Hours]],NonNurse[[#This Row],[OT Aide Hours]])/NonNurse[[#This Row],[MDS Census]]</f>
        <v>2.9932390903503393E-2</v>
      </c>
      <c r="W123" s="6">
        <v>0.99684782608695666</v>
      </c>
      <c r="X123" s="6">
        <v>0.52728260869565224</v>
      </c>
      <c r="Y123" s="6">
        <v>0</v>
      </c>
      <c r="Z123" s="6">
        <f>SUM(NonNurse[[#This Row],[Physical Therapist (PT) Hours]],NonNurse[[#This Row],[PT Assistant Hours]],NonNurse[[#This Row],[PT Aide Hours]])/NonNurse[[#This Row],[MDS Census]]</f>
        <v>8.6183159188690864E-2</v>
      </c>
      <c r="AA123" s="6">
        <v>0</v>
      </c>
      <c r="AB123" s="6">
        <v>0</v>
      </c>
      <c r="AC123" s="6">
        <v>0</v>
      </c>
      <c r="AD123" s="6">
        <v>0</v>
      </c>
      <c r="AE123" s="6">
        <v>0</v>
      </c>
      <c r="AF123" s="6">
        <v>0</v>
      </c>
      <c r="AG123" s="6">
        <v>9.7826086956521743E-2</v>
      </c>
      <c r="AH123" s="1">
        <v>505493</v>
      </c>
      <c r="AI123">
        <v>10</v>
      </c>
    </row>
    <row r="124" spans="1:35" x14ac:dyDescent="0.25">
      <c r="A124" t="s">
        <v>239</v>
      </c>
      <c r="B124" t="s">
        <v>66</v>
      </c>
      <c r="C124" t="s">
        <v>295</v>
      </c>
      <c r="D124" t="s">
        <v>254</v>
      </c>
      <c r="E124" s="6">
        <v>86.293478260869563</v>
      </c>
      <c r="F124" s="6">
        <v>33.250869565217393</v>
      </c>
      <c r="G124" s="6">
        <v>3.3532608695652182</v>
      </c>
      <c r="H124" s="6">
        <v>0.43586956521739134</v>
      </c>
      <c r="I124" s="6">
        <v>12.630434782608695</v>
      </c>
      <c r="J124" s="6">
        <v>0</v>
      </c>
      <c r="K124" s="6">
        <v>0</v>
      </c>
      <c r="L124" s="6">
        <v>0</v>
      </c>
      <c r="M124" s="6">
        <v>0</v>
      </c>
      <c r="N124" s="6">
        <v>9.6521739130434767</v>
      </c>
      <c r="O124" s="6">
        <f>SUM(NonNurse[[#This Row],[Qualified Social Work Staff Hours]],NonNurse[[#This Row],[Other Social Work Staff Hours]])/NonNurse[[#This Row],[MDS Census]]</f>
        <v>0.11185287819624637</v>
      </c>
      <c r="P124" s="6">
        <v>0</v>
      </c>
      <c r="Q124" s="6">
        <v>0</v>
      </c>
      <c r="R124" s="6">
        <f>SUM(NonNurse[[#This Row],[Qualified Activities Professional Hours]],NonNurse[[#This Row],[Other Activities Professional Hours]])/NonNurse[[#This Row],[MDS Census]]</f>
        <v>0</v>
      </c>
      <c r="S124" s="6">
        <v>0</v>
      </c>
      <c r="T124" s="6">
        <v>0</v>
      </c>
      <c r="U124" s="6">
        <v>0</v>
      </c>
      <c r="V124" s="6">
        <f>SUM(NonNurse[[#This Row],[Occupational Therapist Hours]],NonNurse[[#This Row],[OT Assistant Hours]],NonNurse[[#This Row],[OT Aide Hours]])/NonNurse[[#This Row],[MDS Census]]</f>
        <v>0</v>
      </c>
      <c r="W124" s="6">
        <v>2.5929347826086953</v>
      </c>
      <c r="X124" s="6">
        <v>7.004891304347824</v>
      </c>
      <c r="Y124" s="6">
        <v>0</v>
      </c>
      <c r="Z124" s="6">
        <f>SUM(NonNurse[[#This Row],[Physical Therapist (PT) Hours]],NonNurse[[#This Row],[PT Assistant Hours]],NonNurse[[#This Row],[PT Aide Hours]])/NonNurse[[#This Row],[MDS Census]]</f>
        <v>0.11122307595415037</v>
      </c>
      <c r="AA124" s="6">
        <v>0</v>
      </c>
      <c r="AB124" s="6">
        <v>0</v>
      </c>
      <c r="AC124" s="6">
        <v>0</v>
      </c>
      <c r="AD124" s="6">
        <v>0</v>
      </c>
      <c r="AE124" s="6">
        <v>0</v>
      </c>
      <c r="AF124" s="6">
        <v>0</v>
      </c>
      <c r="AG124" s="6">
        <v>0.28260869565217389</v>
      </c>
      <c r="AH124" s="1">
        <v>505270</v>
      </c>
      <c r="AI124">
        <v>10</v>
      </c>
    </row>
    <row r="125" spans="1:35" x14ac:dyDescent="0.25">
      <c r="A125" t="s">
        <v>239</v>
      </c>
      <c r="B125" t="s">
        <v>68</v>
      </c>
      <c r="C125" t="s">
        <v>327</v>
      </c>
      <c r="D125" t="s">
        <v>247</v>
      </c>
      <c r="E125" s="6">
        <v>53.793478260869563</v>
      </c>
      <c r="F125" s="6">
        <v>6.8478260869565215</v>
      </c>
      <c r="G125" s="6">
        <v>0</v>
      </c>
      <c r="H125" s="6">
        <v>0</v>
      </c>
      <c r="I125" s="6">
        <v>1.3695652173913044</v>
      </c>
      <c r="J125" s="6">
        <v>0</v>
      </c>
      <c r="K125" s="6">
        <v>0</v>
      </c>
      <c r="L125" s="6">
        <v>2.9492391304347829</v>
      </c>
      <c r="M125" s="6">
        <v>7.0973913043478261</v>
      </c>
      <c r="N125" s="6">
        <v>0</v>
      </c>
      <c r="O125" s="6">
        <f>SUM(NonNurse[[#This Row],[Qualified Social Work Staff Hours]],NonNurse[[#This Row],[Other Social Work Staff Hours]])/NonNurse[[#This Row],[MDS Census]]</f>
        <v>0.13193776520509196</v>
      </c>
      <c r="P125" s="6">
        <v>4.7561956521739104</v>
      </c>
      <c r="Q125" s="6">
        <v>0</v>
      </c>
      <c r="R125" s="6">
        <f>SUM(NonNurse[[#This Row],[Qualified Activities Professional Hours]],NonNurse[[#This Row],[Other Activities Professional Hours]])/NonNurse[[#This Row],[MDS Census]]</f>
        <v>8.8415841584158369E-2</v>
      </c>
      <c r="S125" s="6">
        <v>5.7556521739130417</v>
      </c>
      <c r="T125" s="6">
        <v>0.24815217391304345</v>
      </c>
      <c r="U125" s="6">
        <v>0</v>
      </c>
      <c r="V125" s="6">
        <f>SUM(NonNurse[[#This Row],[Occupational Therapist Hours]],NonNurse[[#This Row],[OT Assistant Hours]],NonNurse[[#This Row],[OT Aide Hours]])/NonNurse[[#This Row],[MDS Census]]</f>
        <v>0.11160840573853301</v>
      </c>
      <c r="W125" s="6">
        <v>5.1385869565217401</v>
      </c>
      <c r="X125" s="6">
        <v>3.1553260869565221</v>
      </c>
      <c r="Y125" s="6">
        <v>0</v>
      </c>
      <c r="Z125" s="6">
        <f>SUM(NonNurse[[#This Row],[Physical Therapist (PT) Hours]],NonNurse[[#This Row],[PT Assistant Hours]],NonNurse[[#This Row],[PT Aide Hours]])/NonNurse[[#This Row],[MDS Census]]</f>
        <v>0.15418064255405137</v>
      </c>
      <c r="AA125" s="6">
        <v>0</v>
      </c>
      <c r="AB125" s="6">
        <v>0</v>
      </c>
      <c r="AC125" s="6">
        <v>0</v>
      </c>
      <c r="AD125" s="6">
        <v>0</v>
      </c>
      <c r="AE125" s="6">
        <v>0</v>
      </c>
      <c r="AF125" s="6">
        <v>0</v>
      </c>
      <c r="AG125" s="6">
        <v>0</v>
      </c>
      <c r="AH125" s="1">
        <v>505273</v>
      </c>
      <c r="AI125">
        <v>10</v>
      </c>
    </row>
    <row r="126" spans="1:35" x14ac:dyDescent="0.25">
      <c r="A126" t="s">
        <v>239</v>
      </c>
      <c r="B126" t="s">
        <v>69</v>
      </c>
      <c r="C126" t="s">
        <v>328</v>
      </c>
      <c r="D126" t="s">
        <v>251</v>
      </c>
      <c r="E126" s="6">
        <v>47.422535211267608</v>
      </c>
      <c r="F126" s="6">
        <v>4.436619718309859</v>
      </c>
      <c r="G126" s="6">
        <v>0</v>
      </c>
      <c r="H126" s="6">
        <v>0</v>
      </c>
      <c r="I126" s="6">
        <v>1.0985915492957747</v>
      </c>
      <c r="J126" s="6">
        <v>0</v>
      </c>
      <c r="K126" s="6">
        <v>0</v>
      </c>
      <c r="L126" s="6">
        <v>5.6077464788732394</v>
      </c>
      <c r="M126" s="6">
        <v>2.0521126760563377</v>
      </c>
      <c r="N126" s="6">
        <v>1.1919718309859155</v>
      </c>
      <c r="O126" s="6">
        <f>SUM(NonNurse[[#This Row],[Qualified Social Work Staff Hours]],NonNurse[[#This Row],[Other Social Work Staff Hours]])/NonNurse[[#This Row],[MDS Census]]</f>
        <v>6.8408078408078402E-2</v>
      </c>
      <c r="P126" s="6">
        <v>5.810845070422535</v>
      </c>
      <c r="Q126" s="6">
        <v>3.8381690140845071</v>
      </c>
      <c r="R126" s="6">
        <f>SUM(NonNurse[[#This Row],[Qualified Activities Professional Hours]],NonNurse[[#This Row],[Other Activities Professional Hours]])/NonNurse[[#This Row],[MDS Census]]</f>
        <v>0.20346896346896345</v>
      </c>
      <c r="S126" s="6">
        <v>0.70830985915492961</v>
      </c>
      <c r="T126" s="6">
        <v>5.8069014084507034</v>
      </c>
      <c r="U126" s="6">
        <v>0</v>
      </c>
      <c r="V126" s="6">
        <f>SUM(NonNurse[[#This Row],[Occupational Therapist Hours]],NonNurse[[#This Row],[OT Assistant Hours]],NonNurse[[#This Row],[OT Aide Hours]])/NonNurse[[#This Row],[MDS Census]]</f>
        <v>0.13738639738639735</v>
      </c>
      <c r="W126" s="6">
        <v>4.8839436619718297</v>
      </c>
      <c r="X126" s="6">
        <v>3.0390140845070426</v>
      </c>
      <c r="Y126" s="6">
        <v>0</v>
      </c>
      <c r="Z126" s="6">
        <f>SUM(NonNurse[[#This Row],[Physical Therapist (PT) Hours]],NonNurse[[#This Row],[PT Assistant Hours]],NonNurse[[#This Row],[PT Aide Hours]])/NonNurse[[#This Row],[MDS Census]]</f>
        <v>0.16707157707157705</v>
      </c>
      <c r="AA126" s="6">
        <v>0</v>
      </c>
      <c r="AB126" s="6">
        <v>0</v>
      </c>
      <c r="AC126" s="6">
        <v>0</v>
      </c>
      <c r="AD126" s="6">
        <v>0</v>
      </c>
      <c r="AE126" s="6">
        <v>0</v>
      </c>
      <c r="AF126" s="6">
        <v>0</v>
      </c>
      <c r="AG126" s="6">
        <v>0</v>
      </c>
      <c r="AH126" s="1">
        <v>505275</v>
      </c>
      <c r="AI126">
        <v>10</v>
      </c>
    </row>
    <row r="127" spans="1:35" x14ac:dyDescent="0.25">
      <c r="A127" t="s">
        <v>239</v>
      </c>
      <c r="B127" t="s">
        <v>46</v>
      </c>
      <c r="C127" t="s">
        <v>318</v>
      </c>
      <c r="D127" t="s">
        <v>255</v>
      </c>
      <c r="E127" s="6">
        <v>58.098591549295776</v>
      </c>
      <c r="F127" s="6">
        <v>5.387323943661972</v>
      </c>
      <c r="G127" s="6">
        <v>0</v>
      </c>
      <c r="H127" s="6">
        <v>0</v>
      </c>
      <c r="I127" s="6">
        <v>0.36619718309859156</v>
      </c>
      <c r="J127" s="6">
        <v>0</v>
      </c>
      <c r="K127" s="6">
        <v>0</v>
      </c>
      <c r="L127" s="6">
        <v>4.7274647887323953</v>
      </c>
      <c r="M127" s="6">
        <v>5.6728169014084484</v>
      </c>
      <c r="N127" s="6">
        <v>2.0754929577464787</v>
      </c>
      <c r="O127" s="6">
        <f>SUM(NonNurse[[#This Row],[Qualified Social Work Staff Hours]],NonNurse[[#This Row],[Other Social Work Staff Hours]])/NonNurse[[#This Row],[MDS Census]]</f>
        <v>0.13336484848484845</v>
      </c>
      <c r="P127" s="6">
        <v>4.1353521126760562</v>
      </c>
      <c r="Q127" s="6">
        <v>3.7083098591549297</v>
      </c>
      <c r="R127" s="6">
        <f>SUM(NonNurse[[#This Row],[Qualified Activities Professional Hours]],NonNurse[[#This Row],[Other Activities Professional Hours]])/NonNurse[[#This Row],[MDS Census]]</f>
        <v>0.1350060606060606</v>
      </c>
      <c r="S127" s="6">
        <v>2.4878873239436623</v>
      </c>
      <c r="T127" s="6">
        <v>6.524366197183098</v>
      </c>
      <c r="U127" s="6">
        <v>0</v>
      </c>
      <c r="V127" s="6">
        <f>SUM(NonNurse[[#This Row],[Occupational Therapist Hours]],NonNurse[[#This Row],[OT Assistant Hours]],NonNurse[[#This Row],[OT Aide Hours]])/NonNurse[[#This Row],[MDS Census]]</f>
        <v>0.15512000000000001</v>
      </c>
      <c r="W127" s="6">
        <v>7.1356338028169013</v>
      </c>
      <c r="X127" s="6">
        <v>5.7423943661971828</v>
      </c>
      <c r="Y127" s="6">
        <v>0</v>
      </c>
      <c r="Z127" s="6">
        <f>SUM(NonNurse[[#This Row],[Physical Therapist (PT) Hours]],NonNurse[[#This Row],[PT Assistant Hours]],NonNurse[[#This Row],[PT Aide Hours]])/NonNurse[[#This Row],[MDS Census]]</f>
        <v>0.22165818181818178</v>
      </c>
      <c r="AA127" s="6">
        <v>0</v>
      </c>
      <c r="AB127" s="6">
        <v>0</v>
      </c>
      <c r="AC127" s="6">
        <v>0</v>
      </c>
      <c r="AD127" s="6">
        <v>0</v>
      </c>
      <c r="AE127" s="6">
        <v>0</v>
      </c>
      <c r="AF127" s="6">
        <v>0</v>
      </c>
      <c r="AG127" s="6">
        <v>0</v>
      </c>
      <c r="AH127" s="1">
        <v>505226</v>
      </c>
      <c r="AI127">
        <v>10</v>
      </c>
    </row>
    <row r="128" spans="1:35" x14ac:dyDescent="0.25">
      <c r="A128" t="s">
        <v>239</v>
      </c>
      <c r="B128" t="s">
        <v>62</v>
      </c>
      <c r="C128" t="s">
        <v>325</v>
      </c>
      <c r="D128" t="s">
        <v>268</v>
      </c>
      <c r="E128" s="6">
        <v>50.456521739130437</v>
      </c>
      <c r="F128" s="6">
        <v>4.8097826086956523</v>
      </c>
      <c r="G128" s="6">
        <v>0</v>
      </c>
      <c r="H128" s="6">
        <v>0</v>
      </c>
      <c r="I128" s="6">
        <v>0.2608695652173913</v>
      </c>
      <c r="J128" s="6">
        <v>0</v>
      </c>
      <c r="K128" s="6">
        <v>0</v>
      </c>
      <c r="L128" s="6">
        <v>4.0444565217391313</v>
      </c>
      <c r="M128" s="6">
        <v>5.1021739130434778</v>
      </c>
      <c r="N128" s="6">
        <v>0</v>
      </c>
      <c r="O128" s="6">
        <f>SUM(NonNurse[[#This Row],[Qualified Social Work Staff Hours]],NonNurse[[#This Row],[Other Social Work Staff Hours]])/NonNurse[[#This Row],[MDS Census]]</f>
        <v>0.10112020680741059</v>
      </c>
      <c r="P128" s="6">
        <v>5.18836956521739</v>
      </c>
      <c r="Q128" s="6">
        <v>3.6333695652173925</v>
      </c>
      <c r="R128" s="6">
        <f>SUM(NonNurse[[#This Row],[Qualified Activities Professional Hours]],NonNurse[[#This Row],[Other Activities Professional Hours]])/NonNurse[[#This Row],[MDS Census]]</f>
        <v>0.17483843171046962</v>
      </c>
      <c r="S128" s="6">
        <v>1.7242391304347826</v>
      </c>
      <c r="T128" s="6">
        <v>3.2788043478260867</v>
      </c>
      <c r="U128" s="6">
        <v>0</v>
      </c>
      <c r="V128" s="6">
        <f>SUM(NonNurse[[#This Row],[Occupational Therapist Hours]],NonNurse[[#This Row],[OT Assistant Hours]],NonNurse[[#This Row],[OT Aide Hours]])/NonNurse[[#This Row],[MDS Census]]</f>
        <v>9.9155536406721229E-2</v>
      </c>
      <c r="W128" s="6">
        <v>3.6843478260869569</v>
      </c>
      <c r="X128" s="6">
        <v>9.231739130434784</v>
      </c>
      <c r="Y128" s="6">
        <v>0</v>
      </c>
      <c r="Z128" s="6">
        <f>SUM(NonNurse[[#This Row],[Physical Therapist (PT) Hours]],NonNurse[[#This Row],[PT Assistant Hours]],NonNurse[[#This Row],[PT Aide Hours]])/NonNurse[[#This Row],[MDS Census]]</f>
        <v>0.2559844894442051</v>
      </c>
      <c r="AA128" s="6">
        <v>0</v>
      </c>
      <c r="AB128" s="6">
        <v>0</v>
      </c>
      <c r="AC128" s="6">
        <v>0</v>
      </c>
      <c r="AD128" s="6">
        <v>0</v>
      </c>
      <c r="AE128" s="6">
        <v>0</v>
      </c>
      <c r="AF128" s="6">
        <v>0</v>
      </c>
      <c r="AG128" s="6">
        <v>0</v>
      </c>
      <c r="AH128" s="1">
        <v>505263</v>
      </c>
      <c r="AI128">
        <v>10</v>
      </c>
    </row>
    <row r="129" spans="1:35" x14ac:dyDescent="0.25">
      <c r="A129" t="s">
        <v>239</v>
      </c>
      <c r="B129" t="s">
        <v>114</v>
      </c>
      <c r="C129" t="s">
        <v>283</v>
      </c>
      <c r="D129" t="s">
        <v>252</v>
      </c>
      <c r="E129" s="6">
        <v>77.413043478260875</v>
      </c>
      <c r="F129" s="6">
        <v>4.9728260869565215</v>
      </c>
      <c r="G129" s="6">
        <v>9.7826086956521743E-2</v>
      </c>
      <c r="H129" s="6">
        <v>0.16304347826086957</v>
      </c>
      <c r="I129" s="6">
        <v>1.9130434782608696</v>
      </c>
      <c r="J129" s="6">
        <v>0</v>
      </c>
      <c r="K129" s="6">
        <v>0</v>
      </c>
      <c r="L129" s="6">
        <v>4.2576086956521735</v>
      </c>
      <c r="M129" s="6">
        <v>4.5163043478260869</v>
      </c>
      <c r="N129" s="6">
        <v>5.3685869565217406</v>
      </c>
      <c r="O129" s="6">
        <f>SUM(NonNurse[[#This Row],[Qualified Social Work Staff Hours]],NonNurse[[#This Row],[Other Social Work Staff Hours]])/NonNurse[[#This Row],[MDS Census]]</f>
        <v>0.1276902555461949</v>
      </c>
      <c r="P129" s="6">
        <v>4.3185869565217399</v>
      </c>
      <c r="Q129" s="6">
        <v>6.491956521739132</v>
      </c>
      <c r="R129" s="6">
        <f>SUM(NonNurse[[#This Row],[Qualified Activities Professional Hours]],NonNurse[[#This Row],[Other Activities Professional Hours]])/NonNurse[[#This Row],[MDS Census]]</f>
        <v>0.1396475709070486</v>
      </c>
      <c r="S129" s="6">
        <v>5.3392391304347839</v>
      </c>
      <c r="T129" s="6">
        <v>4.7405434782608697</v>
      </c>
      <c r="U129" s="6">
        <v>0</v>
      </c>
      <c r="V129" s="6">
        <f>SUM(NonNurse[[#This Row],[Occupational Therapist Hours]],NonNurse[[#This Row],[OT Assistant Hours]],NonNurse[[#This Row],[OT Aide Hours]])/NonNurse[[#This Row],[MDS Census]]</f>
        <v>0.13020780679584387</v>
      </c>
      <c r="W129" s="6">
        <v>5.0366304347826096</v>
      </c>
      <c r="X129" s="6">
        <v>12.484782608695651</v>
      </c>
      <c r="Y129" s="6">
        <v>3.1413043478260869</v>
      </c>
      <c r="Z129" s="6">
        <f>SUM(NonNurse[[#This Row],[Physical Therapist (PT) Hours]],NonNurse[[#This Row],[PT Assistant Hours]],NonNurse[[#This Row],[PT Aide Hours]])/NonNurse[[#This Row],[MDS Census]]</f>
        <v>0.26691519236169614</v>
      </c>
      <c r="AA129" s="6">
        <v>0</v>
      </c>
      <c r="AB129" s="6">
        <v>0</v>
      </c>
      <c r="AC129" s="6">
        <v>0.40217391304347827</v>
      </c>
      <c r="AD129" s="6">
        <v>0</v>
      </c>
      <c r="AE129" s="6">
        <v>0</v>
      </c>
      <c r="AF129" s="6">
        <v>0</v>
      </c>
      <c r="AG129" s="6">
        <v>0.50543478260869568</v>
      </c>
      <c r="AH129" s="1">
        <v>505373</v>
      </c>
      <c r="AI129">
        <v>10</v>
      </c>
    </row>
    <row r="130" spans="1:35" x14ac:dyDescent="0.25">
      <c r="A130" t="s">
        <v>239</v>
      </c>
      <c r="B130" t="s">
        <v>184</v>
      </c>
      <c r="C130" t="s">
        <v>319</v>
      </c>
      <c r="D130" t="s">
        <v>266</v>
      </c>
      <c r="E130" s="6">
        <v>66.673913043478265</v>
      </c>
      <c r="F130" s="6">
        <v>5.0543478260869561</v>
      </c>
      <c r="G130" s="6">
        <v>0</v>
      </c>
      <c r="H130" s="6">
        <v>0</v>
      </c>
      <c r="I130" s="6">
        <v>1.6413043478260869</v>
      </c>
      <c r="J130" s="6">
        <v>0</v>
      </c>
      <c r="K130" s="6">
        <v>1.8279347826086958</v>
      </c>
      <c r="L130" s="6">
        <v>5.1256521739130427</v>
      </c>
      <c r="M130" s="6">
        <v>13.622391304347829</v>
      </c>
      <c r="N130" s="6">
        <v>0</v>
      </c>
      <c r="O130" s="6">
        <f>SUM(NonNurse[[#This Row],[Qualified Social Work Staff Hours]],NonNurse[[#This Row],[Other Social Work Staff Hours]])/NonNurse[[#This Row],[MDS Census]]</f>
        <v>0.20431366155852629</v>
      </c>
      <c r="P130" s="6">
        <v>5.0596739130434791</v>
      </c>
      <c r="Q130" s="6">
        <v>3.9980434782608696</v>
      </c>
      <c r="R130" s="6">
        <f>SUM(NonNurse[[#This Row],[Qualified Activities Professional Hours]],NonNurse[[#This Row],[Other Activities Professional Hours]])/NonNurse[[#This Row],[MDS Census]]</f>
        <v>0.13585099445712423</v>
      </c>
      <c r="S130" s="6">
        <v>5.1369565217391289</v>
      </c>
      <c r="T130" s="6">
        <v>11.433260869565217</v>
      </c>
      <c r="U130" s="6">
        <v>0</v>
      </c>
      <c r="V130" s="6">
        <f>SUM(NonNurse[[#This Row],[Occupational Therapist Hours]],NonNurse[[#This Row],[OT Assistant Hours]],NonNurse[[#This Row],[OT Aide Hours]])/NonNurse[[#This Row],[MDS Census]]</f>
        <v>0.24852624714704921</v>
      </c>
      <c r="W130" s="6">
        <v>10.137934782608694</v>
      </c>
      <c r="X130" s="6">
        <v>16.665760869565226</v>
      </c>
      <c r="Y130" s="6">
        <v>0</v>
      </c>
      <c r="Z130" s="6">
        <f>SUM(NonNurse[[#This Row],[Physical Therapist (PT) Hours]],NonNurse[[#This Row],[PT Assistant Hours]],NonNurse[[#This Row],[PT Aide Hours]])/NonNurse[[#This Row],[MDS Census]]</f>
        <v>0.40201173785458111</v>
      </c>
      <c r="AA130" s="6">
        <v>0</v>
      </c>
      <c r="AB130" s="6">
        <v>0</v>
      </c>
      <c r="AC130" s="6">
        <v>0</v>
      </c>
      <c r="AD130" s="6">
        <v>0</v>
      </c>
      <c r="AE130" s="6">
        <v>0</v>
      </c>
      <c r="AF130" s="6">
        <v>0</v>
      </c>
      <c r="AG130" s="6">
        <v>0.97630434782608688</v>
      </c>
      <c r="AH130" s="1">
        <v>505527</v>
      </c>
      <c r="AI130">
        <v>10</v>
      </c>
    </row>
    <row r="131" spans="1:35" x14ac:dyDescent="0.25">
      <c r="A131" t="s">
        <v>239</v>
      </c>
      <c r="B131" t="s">
        <v>88</v>
      </c>
      <c r="C131" t="s">
        <v>297</v>
      </c>
      <c r="D131" t="s">
        <v>257</v>
      </c>
      <c r="E131" s="6">
        <v>67.413043478260875</v>
      </c>
      <c r="F131" s="6">
        <v>5.3043478260869561</v>
      </c>
      <c r="G131" s="6">
        <v>0.66032608695652173</v>
      </c>
      <c r="H131" s="6">
        <v>0</v>
      </c>
      <c r="I131" s="6">
        <v>2.0108695652173911</v>
      </c>
      <c r="J131" s="6">
        <v>0</v>
      </c>
      <c r="K131" s="6">
        <v>0</v>
      </c>
      <c r="L131" s="6">
        <v>0.75000000000000033</v>
      </c>
      <c r="M131" s="6">
        <v>0</v>
      </c>
      <c r="N131" s="6">
        <v>9.0271739130434749</v>
      </c>
      <c r="O131" s="6">
        <f>SUM(NonNurse[[#This Row],[Qualified Social Work Staff Hours]],NonNurse[[#This Row],[Other Social Work Staff Hours]])/NonNurse[[#This Row],[MDS Census]]</f>
        <v>0.13390841663979355</v>
      </c>
      <c r="P131" s="6">
        <v>0</v>
      </c>
      <c r="Q131" s="6">
        <v>9.500543478260866</v>
      </c>
      <c r="R131" s="6">
        <f>SUM(NonNurse[[#This Row],[Qualified Activities Professional Hours]],NonNurse[[#This Row],[Other Activities Professional Hours]])/NonNurse[[#This Row],[MDS Census]]</f>
        <v>0.14093034504998381</v>
      </c>
      <c r="S131" s="6">
        <v>9.2905434782608705</v>
      </c>
      <c r="T131" s="6">
        <v>0</v>
      </c>
      <c r="U131" s="6">
        <v>0</v>
      </c>
      <c r="V131" s="6">
        <f>SUM(NonNurse[[#This Row],[Occupational Therapist Hours]],NonNurse[[#This Row],[OT Assistant Hours]],NonNurse[[#This Row],[OT Aide Hours]])/NonNurse[[#This Row],[MDS Census]]</f>
        <v>0.13781522089648501</v>
      </c>
      <c r="W131" s="6">
        <v>8.0350000000000001</v>
      </c>
      <c r="X131" s="6">
        <v>4.8378260869565217</v>
      </c>
      <c r="Y131" s="6">
        <v>0</v>
      </c>
      <c r="Z131" s="6">
        <f>SUM(NonNurse[[#This Row],[Physical Therapist (PT) Hours]],NonNurse[[#This Row],[PT Assistant Hours]],NonNurse[[#This Row],[PT Aide Hours]])/NonNurse[[#This Row],[MDS Census]]</f>
        <v>0.19095453079651725</v>
      </c>
      <c r="AA131" s="6">
        <v>0</v>
      </c>
      <c r="AB131" s="6">
        <v>0</v>
      </c>
      <c r="AC131" s="6">
        <v>0</v>
      </c>
      <c r="AD131" s="6">
        <v>0</v>
      </c>
      <c r="AE131" s="6">
        <v>0</v>
      </c>
      <c r="AF131" s="6">
        <v>0</v>
      </c>
      <c r="AG131" s="6">
        <v>0</v>
      </c>
      <c r="AH131" s="1">
        <v>505322</v>
      </c>
      <c r="AI131">
        <v>10</v>
      </c>
    </row>
    <row r="132" spans="1:35" x14ac:dyDescent="0.25">
      <c r="A132" t="s">
        <v>239</v>
      </c>
      <c r="B132" t="s">
        <v>137</v>
      </c>
      <c r="C132" t="s">
        <v>294</v>
      </c>
      <c r="D132" t="s">
        <v>254</v>
      </c>
      <c r="E132" s="6">
        <v>65.260869565217391</v>
      </c>
      <c r="F132" s="6">
        <v>29.910869565217403</v>
      </c>
      <c r="G132" s="6">
        <v>0</v>
      </c>
      <c r="H132" s="6">
        <v>0</v>
      </c>
      <c r="I132" s="6">
        <v>0</v>
      </c>
      <c r="J132" s="6">
        <v>0</v>
      </c>
      <c r="K132" s="6">
        <v>0</v>
      </c>
      <c r="L132" s="6">
        <v>3.8940217391304337</v>
      </c>
      <c r="M132" s="6">
        <v>9.7336956521739122</v>
      </c>
      <c r="N132" s="6">
        <v>0</v>
      </c>
      <c r="O132" s="6">
        <f>SUM(NonNurse[[#This Row],[Qualified Social Work Staff Hours]],NonNurse[[#This Row],[Other Social Work Staff Hours]])/NonNurse[[#This Row],[MDS Census]]</f>
        <v>0.14915056628914056</v>
      </c>
      <c r="P132" s="6">
        <v>5.3913043478260869</v>
      </c>
      <c r="Q132" s="6">
        <v>0</v>
      </c>
      <c r="R132" s="6">
        <f>SUM(NonNurse[[#This Row],[Qualified Activities Professional Hours]],NonNurse[[#This Row],[Other Activities Professional Hours]])/NonNurse[[#This Row],[MDS Census]]</f>
        <v>8.2611592271818787E-2</v>
      </c>
      <c r="S132" s="6">
        <v>11.348695652173911</v>
      </c>
      <c r="T132" s="6">
        <v>7.1315217391304362</v>
      </c>
      <c r="U132" s="6">
        <v>0</v>
      </c>
      <c r="V132" s="6">
        <f>SUM(NonNurse[[#This Row],[Occupational Therapist Hours]],NonNurse[[#This Row],[OT Assistant Hours]],NonNurse[[#This Row],[OT Aide Hours]])/NonNurse[[#This Row],[MDS Census]]</f>
        <v>0.2831745502998001</v>
      </c>
      <c r="W132" s="6">
        <v>22.412608695652178</v>
      </c>
      <c r="X132" s="6">
        <v>3.8454347826086952</v>
      </c>
      <c r="Y132" s="6">
        <v>1.8695652173913044</v>
      </c>
      <c r="Z132" s="6">
        <f>SUM(NonNurse[[#This Row],[Physical Therapist (PT) Hours]],NonNurse[[#This Row],[PT Assistant Hours]],NonNurse[[#This Row],[PT Aide Hours]])/NonNurse[[#This Row],[MDS Census]]</f>
        <v>0.43100266489007333</v>
      </c>
      <c r="AA132" s="6">
        <v>0</v>
      </c>
      <c r="AB132" s="6">
        <v>0</v>
      </c>
      <c r="AC132" s="6">
        <v>0</v>
      </c>
      <c r="AD132" s="6">
        <v>0</v>
      </c>
      <c r="AE132" s="6">
        <v>0</v>
      </c>
      <c r="AF132" s="6">
        <v>0</v>
      </c>
      <c r="AG132" s="6">
        <v>0</v>
      </c>
      <c r="AH132" s="1">
        <v>505418</v>
      </c>
      <c r="AI132">
        <v>10</v>
      </c>
    </row>
    <row r="133" spans="1:35" x14ac:dyDescent="0.25">
      <c r="A133" t="s">
        <v>239</v>
      </c>
      <c r="B133" t="s">
        <v>120</v>
      </c>
      <c r="C133" t="s">
        <v>320</v>
      </c>
      <c r="D133" t="s">
        <v>258</v>
      </c>
      <c r="E133" s="6">
        <v>63.869565217391305</v>
      </c>
      <c r="F133" s="6">
        <v>45.733152173913062</v>
      </c>
      <c r="G133" s="6">
        <v>0</v>
      </c>
      <c r="H133" s="6">
        <v>7.021521739130435</v>
      </c>
      <c r="I133" s="6">
        <v>0</v>
      </c>
      <c r="J133" s="6">
        <v>0</v>
      </c>
      <c r="K133" s="6">
        <v>0</v>
      </c>
      <c r="L133" s="6">
        <v>3.4106521739130433</v>
      </c>
      <c r="M133" s="6">
        <v>19.110543478260869</v>
      </c>
      <c r="N133" s="6">
        <v>0</v>
      </c>
      <c r="O133" s="6">
        <f>SUM(NonNurse[[#This Row],[Qualified Social Work Staff Hours]],NonNurse[[#This Row],[Other Social Work Staff Hours]])/NonNurse[[#This Row],[MDS Census]]</f>
        <v>0.29921204901293397</v>
      </c>
      <c r="P133" s="6">
        <v>4.8695652173913047</v>
      </c>
      <c r="Q133" s="6">
        <v>13.51630434782609</v>
      </c>
      <c r="R133" s="6">
        <f>SUM(NonNurse[[#This Row],[Qualified Activities Professional Hours]],NonNurse[[#This Row],[Other Activities Professional Hours]])/NonNurse[[#This Row],[MDS Census]]</f>
        <v>0.28786589516678018</v>
      </c>
      <c r="S133" s="6">
        <v>14.864673913043481</v>
      </c>
      <c r="T133" s="6">
        <v>7.6936956521739113</v>
      </c>
      <c r="U133" s="6">
        <v>0</v>
      </c>
      <c r="V133" s="6">
        <f>SUM(NonNurse[[#This Row],[Occupational Therapist Hours]],NonNurse[[#This Row],[OT Assistant Hours]],NonNurse[[#This Row],[OT Aide Hours]])/NonNurse[[#This Row],[MDS Census]]</f>
        <v>0.35319434989788973</v>
      </c>
      <c r="W133" s="6">
        <v>26.782717391304349</v>
      </c>
      <c r="X133" s="6">
        <v>4.021521739130435</v>
      </c>
      <c r="Y133" s="6">
        <v>4.5760869565217392</v>
      </c>
      <c r="Z133" s="6">
        <f>SUM(NonNurse[[#This Row],[Physical Therapist (PT) Hours]],NonNurse[[#This Row],[PT Assistant Hours]],NonNurse[[#This Row],[PT Aide Hours]])/NonNurse[[#This Row],[MDS Census]]</f>
        <v>0.55394656228727024</v>
      </c>
      <c r="AA133" s="6">
        <v>0</v>
      </c>
      <c r="AB133" s="6">
        <v>0</v>
      </c>
      <c r="AC133" s="6">
        <v>0</v>
      </c>
      <c r="AD133" s="6">
        <v>0</v>
      </c>
      <c r="AE133" s="6">
        <v>0</v>
      </c>
      <c r="AF133" s="6">
        <v>0</v>
      </c>
      <c r="AG133" s="6">
        <v>0</v>
      </c>
      <c r="AH133" s="1">
        <v>505387</v>
      </c>
      <c r="AI133">
        <v>10</v>
      </c>
    </row>
    <row r="134" spans="1:35" x14ac:dyDescent="0.25">
      <c r="A134" t="s">
        <v>239</v>
      </c>
      <c r="B134" t="s">
        <v>33</v>
      </c>
      <c r="C134" t="s">
        <v>295</v>
      </c>
      <c r="D134" t="s">
        <v>254</v>
      </c>
      <c r="E134" s="6">
        <v>154.65217391304347</v>
      </c>
      <c r="F134" s="6">
        <v>247.18739130434781</v>
      </c>
      <c r="G134" s="6">
        <v>0</v>
      </c>
      <c r="H134" s="6">
        <v>0</v>
      </c>
      <c r="I134" s="6">
        <v>0</v>
      </c>
      <c r="J134" s="6">
        <v>0</v>
      </c>
      <c r="K134" s="6">
        <v>0</v>
      </c>
      <c r="L134" s="6">
        <v>8.8381521739130449</v>
      </c>
      <c r="M134" s="6">
        <v>22.282608695652176</v>
      </c>
      <c r="N134" s="6">
        <v>0</v>
      </c>
      <c r="O134" s="6">
        <f>SUM(NonNurse[[#This Row],[Qualified Social Work Staff Hours]],NonNurse[[#This Row],[Other Social Work Staff Hours]])/NonNurse[[#This Row],[MDS Census]]</f>
        <v>0.14408209165026709</v>
      </c>
      <c r="P134" s="6">
        <v>5.2173913043478262</v>
      </c>
      <c r="Q134" s="6">
        <v>32.555434782608693</v>
      </c>
      <c r="R134" s="6">
        <f>SUM(NonNurse[[#This Row],[Qualified Activities Professional Hours]],NonNurse[[#This Row],[Other Activities Professional Hours]])/NonNurse[[#This Row],[MDS Census]]</f>
        <v>0.24424374472870397</v>
      </c>
      <c r="S134" s="6">
        <v>14.584891304347826</v>
      </c>
      <c r="T134" s="6">
        <v>3.8797826086956522</v>
      </c>
      <c r="U134" s="6">
        <v>0</v>
      </c>
      <c r="V134" s="6">
        <f>SUM(NonNurse[[#This Row],[Occupational Therapist Hours]],NonNurse[[#This Row],[OT Assistant Hours]],NonNurse[[#This Row],[OT Aide Hours]])/NonNurse[[#This Row],[MDS Census]]</f>
        <v>0.11939485521506887</v>
      </c>
      <c r="W134" s="6">
        <v>29.984456521739133</v>
      </c>
      <c r="X134" s="6">
        <v>4.0123913043478252</v>
      </c>
      <c r="Y134" s="6">
        <v>0</v>
      </c>
      <c r="Z134" s="6">
        <f>SUM(NonNurse[[#This Row],[Physical Therapist (PT) Hours]],NonNurse[[#This Row],[PT Assistant Hours]],NonNurse[[#This Row],[PT Aide Hours]])/NonNurse[[#This Row],[MDS Census]]</f>
        <v>0.21982780432949114</v>
      </c>
      <c r="AA134" s="6">
        <v>0</v>
      </c>
      <c r="AB134" s="6">
        <v>0</v>
      </c>
      <c r="AC134" s="6">
        <v>0</v>
      </c>
      <c r="AD134" s="6">
        <v>0</v>
      </c>
      <c r="AE134" s="6">
        <v>0</v>
      </c>
      <c r="AF134" s="6">
        <v>0</v>
      </c>
      <c r="AG134" s="6">
        <v>0</v>
      </c>
      <c r="AH134" s="1">
        <v>505182</v>
      </c>
      <c r="AI134">
        <v>10</v>
      </c>
    </row>
    <row r="135" spans="1:35" x14ac:dyDescent="0.25">
      <c r="A135" t="s">
        <v>239</v>
      </c>
      <c r="B135" t="s">
        <v>134</v>
      </c>
      <c r="C135" t="s">
        <v>297</v>
      </c>
      <c r="D135" t="s">
        <v>257</v>
      </c>
      <c r="E135" s="6">
        <v>63.847826086956523</v>
      </c>
      <c r="F135" s="6">
        <v>45.590652173913035</v>
      </c>
      <c r="G135" s="6">
        <v>0</v>
      </c>
      <c r="H135" s="6">
        <v>0</v>
      </c>
      <c r="I135" s="6">
        <v>7.0652173913043477</v>
      </c>
      <c r="J135" s="6">
        <v>0</v>
      </c>
      <c r="K135" s="6">
        <v>0</v>
      </c>
      <c r="L135" s="6">
        <v>8.7065217391304373</v>
      </c>
      <c r="M135" s="6">
        <v>9.3880434782608706</v>
      </c>
      <c r="N135" s="6">
        <v>0</v>
      </c>
      <c r="O135" s="6">
        <f>SUM(NonNurse[[#This Row],[Qualified Social Work Staff Hours]],NonNurse[[#This Row],[Other Social Work Staff Hours]])/NonNurse[[#This Row],[MDS Census]]</f>
        <v>0.14703779366700717</v>
      </c>
      <c r="P135" s="6">
        <v>0</v>
      </c>
      <c r="Q135" s="6">
        <v>0</v>
      </c>
      <c r="R135" s="6">
        <f>SUM(NonNurse[[#This Row],[Qualified Activities Professional Hours]],NonNurse[[#This Row],[Other Activities Professional Hours]])/NonNurse[[#This Row],[MDS Census]]</f>
        <v>0</v>
      </c>
      <c r="S135" s="6">
        <v>14.202717391304343</v>
      </c>
      <c r="T135" s="6">
        <v>6.4866304347826107</v>
      </c>
      <c r="U135" s="6">
        <v>0</v>
      </c>
      <c r="V135" s="6">
        <f>SUM(NonNurse[[#This Row],[Occupational Therapist Hours]],NonNurse[[#This Row],[OT Assistant Hours]],NonNurse[[#This Row],[OT Aide Hours]])/NonNurse[[#This Row],[MDS Census]]</f>
        <v>0.3240415389853592</v>
      </c>
      <c r="W135" s="6">
        <v>27.315652173913048</v>
      </c>
      <c r="X135" s="6">
        <v>13.769782608695646</v>
      </c>
      <c r="Y135" s="6">
        <v>3.9565217391304346</v>
      </c>
      <c r="Z135" s="6">
        <f>SUM(NonNurse[[#This Row],[Physical Therapist (PT) Hours]],NonNurse[[#This Row],[PT Assistant Hours]],NonNurse[[#This Row],[PT Aide Hours]])/NonNurse[[#This Row],[MDS Census]]</f>
        <v>0.70545795028941094</v>
      </c>
      <c r="AA135" s="6">
        <v>0</v>
      </c>
      <c r="AB135" s="6">
        <v>0</v>
      </c>
      <c r="AC135" s="6">
        <v>4.3260869565217392</v>
      </c>
      <c r="AD135" s="6">
        <v>0</v>
      </c>
      <c r="AE135" s="6">
        <v>0</v>
      </c>
      <c r="AF135" s="6">
        <v>0</v>
      </c>
      <c r="AG135" s="6">
        <v>0</v>
      </c>
      <c r="AH135" s="1">
        <v>505414</v>
      </c>
      <c r="AI135">
        <v>10</v>
      </c>
    </row>
    <row r="136" spans="1:35" x14ac:dyDescent="0.25">
      <c r="A136" t="s">
        <v>239</v>
      </c>
      <c r="B136" t="s">
        <v>77</v>
      </c>
      <c r="C136" t="s">
        <v>320</v>
      </c>
      <c r="D136" t="s">
        <v>258</v>
      </c>
      <c r="E136" s="6">
        <v>75.021739130434781</v>
      </c>
      <c r="F136" s="6">
        <v>11.478260869565217</v>
      </c>
      <c r="G136" s="6">
        <v>0.4652173913043478</v>
      </c>
      <c r="H136" s="6">
        <v>0.48826086956521747</v>
      </c>
      <c r="I136" s="6">
        <v>0</v>
      </c>
      <c r="J136" s="6">
        <v>0</v>
      </c>
      <c r="K136" s="6">
        <v>0</v>
      </c>
      <c r="L136" s="6">
        <v>3.2608695652173911</v>
      </c>
      <c r="M136" s="6">
        <v>4.8695652173913047</v>
      </c>
      <c r="N136" s="6">
        <v>4.6971739130434784</v>
      </c>
      <c r="O136" s="6">
        <f>SUM(NonNurse[[#This Row],[Qualified Social Work Staff Hours]],NonNurse[[#This Row],[Other Social Work Staff Hours]])/NonNurse[[#This Row],[MDS Census]]</f>
        <v>0.12751955954795713</v>
      </c>
      <c r="P136" s="6">
        <v>4.792065217391305</v>
      </c>
      <c r="Q136" s="6">
        <v>9.7638043478260865</v>
      </c>
      <c r="R136" s="6">
        <f>SUM(NonNurse[[#This Row],[Qualified Activities Professional Hours]],NonNurse[[#This Row],[Other Activities Professional Hours]])/NonNurse[[#This Row],[MDS Census]]</f>
        <v>0.19402202260214432</v>
      </c>
      <c r="S136" s="6">
        <v>4.3278260869565219</v>
      </c>
      <c r="T136" s="6">
        <v>10.178913043478262</v>
      </c>
      <c r="U136" s="6">
        <v>0</v>
      </c>
      <c r="V136" s="6">
        <f>SUM(NonNurse[[#This Row],[Occupational Therapist Hours]],NonNurse[[#This Row],[OT Assistant Hours]],NonNurse[[#This Row],[OT Aide Hours]])/NonNurse[[#This Row],[MDS Census]]</f>
        <v>0.19336713995943208</v>
      </c>
      <c r="W136" s="6">
        <v>5.9824999999999973</v>
      </c>
      <c r="X136" s="6">
        <v>7.718260869565218</v>
      </c>
      <c r="Y136" s="6">
        <v>0</v>
      </c>
      <c r="Z136" s="6">
        <f>SUM(NonNurse[[#This Row],[Physical Therapist (PT) Hours]],NonNurse[[#This Row],[PT Assistant Hours]],NonNurse[[#This Row],[PT Aide Hours]])/NonNurse[[#This Row],[MDS Census]]</f>
        <v>0.18262387713706169</v>
      </c>
      <c r="AA136" s="6">
        <v>0</v>
      </c>
      <c r="AB136" s="6">
        <v>0</v>
      </c>
      <c r="AC136" s="6">
        <v>0</v>
      </c>
      <c r="AD136" s="6">
        <v>0</v>
      </c>
      <c r="AE136" s="6">
        <v>0</v>
      </c>
      <c r="AF136" s="6">
        <v>0</v>
      </c>
      <c r="AG136" s="6">
        <v>0</v>
      </c>
      <c r="AH136" s="1">
        <v>505299</v>
      </c>
      <c r="AI136">
        <v>10</v>
      </c>
    </row>
    <row r="137" spans="1:35" x14ac:dyDescent="0.25">
      <c r="A137" t="s">
        <v>239</v>
      </c>
      <c r="B137" t="s">
        <v>42</v>
      </c>
      <c r="C137" t="s">
        <v>316</v>
      </c>
      <c r="D137" t="s">
        <v>253</v>
      </c>
      <c r="E137" s="6">
        <v>58.271739130434781</v>
      </c>
      <c r="F137" s="6">
        <v>4.8260869565217392</v>
      </c>
      <c r="G137" s="6">
        <v>0.48369565217391303</v>
      </c>
      <c r="H137" s="6">
        <v>0</v>
      </c>
      <c r="I137" s="6">
        <v>0.71739130434782605</v>
      </c>
      <c r="J137" s="6">
        <v>0</v>
      </c>
      <c r="K137" s="6">
        <v>0</v>
      </c>
      <c r="L137" s="6">
        <v>4.2813043478260866</v>
      </c>
      <c r="M137" s="6">
        <v>4.8125</v>
      </c>
      <c r="N137" s="6">
        <v>5.3831521739130439</v>
      </c>
      <c r="O137" s="6">
        <f>SUM(NonNurse[[#This Row],[Qualified Social Work Staff Hours]],NonNurse[[#This Row],[Other Social Work Staff Hours]])/NonNurse[[#This Row],[MDS Census]]</f>
        <v>0.17496735683641113</v>
      </c>
      <c r="P137" s="6">
        <v>2.8260869565217392</v>
      </c>
      <c r="Q137" s="6">
        <v>4.2364130434782608</v>
      </c>
      <c r="R137" s="6">
        <f>SUM(NonNurse[[#This Row],[Qualified Activities Professional Hours]],NonNurse[[#This Row],[Other Activities Professional Hours]])/NonNurse[[#This Row],[MDS Census]]</f>
        <v>0.12119940309643723</v>
      </c>
      <c r="S137" s="6">
        <v>3.3795652173913044</v>
      </c>
      <c r="T137" s="6">
        <v>4.9378260869565231</v>
      </c>
      <c r="U137" s="6">
        <v>0</v>
      </c>
      <c r="V137" s="6">
        <f>SUM(NonNurse[[#This Row],[Occupational Therapist Hours]],NonNurse[[#This Row],[OT Assistant Hours]],NonNurse[[#This Row],[OT Aide Hours]])/NonNurse[[#This Row],[MDS Census]]</f>
        <v>0.14273456444693158</v>
      </c>
      <c r="W137" s="6">
        <v>4.3704347826086956</v>
      </c>
      <c r="X137" s="6">
        <v>6.6214130434782579</v>
      </c>
      <c r="Y137" s="6">
        <v>0</v>
      </c>
      <c r="Z137" s="6">
        <f>SUM(NonNurse[[#This Row],[Physical Therapist (PT) Hours]],NonNurse[[#This Row],[PT Assistant Hours]],NonNurse[[#This Row],[PT Aide Hours]])/NonNurse[[#This Row],[MDS Census]]</f>
        <v>0.18863085245290054</v>
      </c>
      <c r="AA137" s="6">
        <v>0.16304347826086957</v>
      </c>
      <c r="AB137" s="6">
        <v>0</v>
      </c>
      <c r="AC137" s="6">
        <v>0</v>
      </c>
      <c r="AD137" s="6">
        <v>0</v>
      </c>
      <c r="AE137" s="6">
        <v>0</v>
      </c>
      <c r="AF137" s="6">
        <v>0</v>
      </c>
      <c r="AG137" s="6">
        <v>0</v>
      </c>
      <c r="AH137" s="1">
        <v>505211</v>
      </c>
      <c r="AI137">
        <v>10</v>
      </c>
    </row>
    <row r="138" spans="1:35" x14ac:dyDescent="0.25">
      <c r="A138" t="s">
        <v>239</v>
      </c>
      <c r="B138" t="s">
        <v>39</v>
      </c>
      <c r="C138" t="s">
        <v>295</v>
      </c>
      <c r="D138" t="s">
        <v>254</v>
      </c>
      <c r="E138" s="6">
        <v>107.81521739130434</v>
      </c>
      <c r="F138" s="6">
        <v>5.1304347826086953</v>
      </c>
      <c r="G138" s="6">
        <v>0.60869565217391308</v>
      </c>
      <c r="H138" s="6">
        <v>0.53260869565217395</v>
      </c>
      <c r="I138" s="6">
        <v>1.576086956521739</v>
      </c>
      <c r="J138" s="6">
        <v>0</v>
      </c>
      <c r="K138" s="6">
        <v>2.6086956521739131</v>
      </c>
      <c r="L138" s="6">
        <v>5.3089130434782614</v>
      </c>
      <c r="M138" s="6">
        <v>5.5461956521739131</v>
      </c>
      <c r="N138" s="6">
        <v>14.413043478260869</v>
      </c>
      <c r="O138" s="6">
        <f>SUM(NonNurse[[#This Row],[Qualified Social Work Staff Hours]],NonNurse[[#This Row],[Other Social Work Staff Hours]])/NonNurse[[#This Row],[MDS Census]]</f>
        <v>0.18512450851900392</v>
      </c>
      <c r="P138" s="6">
        <v>6.3858695652173916</v>
      </c>
      <c r="Q138" s="6">
        <v>2.1440217391304346</v>
      </c>
      <c r="R138" s="6">
        <f>SUM(NonNurse[[#This Row],[Qualified Activities Professional Hours]],NonNurse[[#This Row],[Other Activities Professional Hours]])/NonNurse[[#This Row],[MDS Census]]</f>
        <v>7.9115838290150217E-2</v>
      </c>
      <c r="S138" s="6">
        <v>9.6196739130434761</v>
      </c>
      <c r="T138" s="6">
        <v>1.6927173913043474</v>
      </c>
      <c r="U138" s="6">
        <v>0</v>
      </c>
      <c r="V138" s="6">
        <f>SUM(NonNurse[[#This Row],[Occupational Therapist Hours]],NonNurse[[#This Row],[OT Assistant Hours]],NonNurse[[#This Row],[OT Aide Hours]])/NonNurse[[#This Row],[MDS Census]]</f>
        <v>0.10492388345599353</v>
      </c>
      <c r="W138" s="6">
        <v>10.150434782608697</v>
      </c>
      <c r="X138" s="6">
        <v>4.7538043478260859</v>
      </c>
      <c r="Y138" s="6">
        <v>0</v>
      </c>
      <c r="Z138" s="6">
        <f>SUM(NonNurse[[#This Row],[Physical Therapist (PT) Hours]],NonNurse[[#This Row],[PT Assistant Hours]],NonNurse[[#This Row],[PT Aide Hours]])/NonNurse[[#This Row],[MDS Census]]</f>
        <v>0.13823873374332091</v>
      </c>
      <c r="AA138" s="6">
        <v>0</v>
      </c>
      <c r="AB138" s="6">
        <v>0</v>
      </c>
      <c r="AC138" s="6">
        <v>0</v>
      </c>
      <c r="AD138" s="6">
        <v>0</v>
      </c>
      <c r="AE138" s="6">
        <v>0</v>
      </c>
      <c r="AF138" s="6">
        <v>0</v>
      </c>
      <c r="AG138" s="6">
        <v>0.51630434782608692</v>
      </c>
      <c r="AH138" s="1">
        <v>505204</v>
      </c>
      <c r="AI138">
        <v>10</v>
      </c>
    </row>
    <row r="139" spans="1:35" x14ac:dyDescent="0.25">
      <c r="A139" t="s">
        <v>239</v>
      </c>
      <c r="B139" t="s">
        <v>79</v>
      </c>
      <c r="C139" t="s">
        <v>316</v>
      </c>
      <c r="D139" t="s">
        <v>253</v>
      </c>
      <c r="E139" s="6">
        <v>95.304347826086953</v>
      </c>
      <c r="F139" s="6">
        <v>18</v>
      </c>
      <c r="G139" s="6">
        <v>1.4456521739130435</v>
      </c>
      <c r="H139" s="6">
        <v>0.48554347826086958</v>
      </c>
      <c r="I139" s="6">
        <v>2.5543478260869565</v>
      </c>
      <c r="J139" s="6">
        <v>0</v>
      </c>
      <c r="K139" s="6">
        <v>0</v>
      </c>
      <c r="L139" s="6">
        <v>9.4918478260869534</v>
      </c>
      <c r="M139" s="6">
        <v>0</v>
      </c>
      <c r="N139" s="6">
        <v>14.774456521739133</v>
      </c>
      <c r="O139" s="6">
        <f>SUM(NonNurse[[#This Row],[Qualified Social Work Staff Hours]],NonNurse[[#This Row],[Other Social Work Staff Hours]])/NonNurse[[#This Row],[MDS Census]]</f>
        <v>0.15502395072992703</v>
      </c>
      <c r="P139" s="6">
        <v>5.5489130434782608</v>
      </c>
      <c r="Q139" s="6">
        <v>8.9548913043478269</v>
      </c>
      <c r="R139" s="6">
        <f>SUM(NonNurse[[#This Row],[Qualified Activities Professional Hours]],NonNurse[[#This Row],[Other Activities Professional Hours]])/NonNurse[[#This Row],[MDS Census]]</f>
        <v>0.15218407846715329</v>
      </c>
      <c r="S139" s="6">
        <v>8.3322826086956532</v>
      </c>
      <c r="T139" s="6">
        <v>18.037608695652175</v>
      </c>
      <c r="U139" s="6">
        <v>0</v>
      </c>
      <c r="V139" s="6">
        <f>SUM(NonNurse[[#This Row],[Occupational Therapist Hours]],NonNurse[[#This Row],[OT Assistant Hours]],NonNurse[[#This Row],[OT Aide Hours]])/NonNurse[[#This Row],[MDS Census]]</f>
        <v>0.2766913777372263</v>
      </c>
      <c r="W139" s="6">
        <v>12.129239130434787</v>
      </c>
      <c r="X139" s="6">
        <v>16.645978260869573</v>
      </c>
      <c r="Y139" s="6">
        <v>4.5543478260869561</v>
      </c>
      <c r="Z139" s="6">
        <f>SUM(NonNurse[[#This Row],[Physical Therapist (PT) Hours]],NonNurse[[#This Row],[PT Assistant Hours]],NonNurse[[#This Row],[PT Aide Hours]])/NonNurse[[#This Row],[MDS Census]]</f>
        <v>0.34971715328467162</v>
      </c>
      <c r="AA139" s="6">
        <v>0</v>
      </c>
      <c r="AB139" s="6">
        <v>0</v>
      </c>
      <c r="AC139" s="6">
        <v>0</v>
      </c>
      <c r="AD139" s="6">
        <v>0</v>
      </c>
      <c r="AE139" s="6">
        <v>122.29347826086956</v>
      </c>
      <c r="AF139" s="6">
        <v>0</v>
      </c>
      <c r="AG139" s="6">
        <v>0</v>
      </c>
      <c r="AH139" s="1">
        <v>505304</v>
      </c>
      <c r="AI139">
        <v>10</v>
      </c>
    </row>
    <row r="140" spans="1:35" x14ac:dyDescent="0.25">
      <c r="A140" t="s">
        <v>239</v>
      </c>
      <c r="B140" t="s">
        <v>32</v>
      </c>
      <c r="C140" t="s">
        <v>292</v>
      </c>
      <c r="D140" t="s">
        <v>254</v>
      </c>
      <c r="E140" s="6">
        <v>64.869565217391298</v>
      </c>
      <c r="F140" s="6">
        <v>5.7391304347826084</v>
      </c>
      <c r="G140" s="6">
        <v>0.44021739130434784</v>
      </c>
      <c r="H140" s="6">
        <v>0.39380434782608714</v>
      </c>
      <c r="I140" s="6">
        <v>2.0869565217391304</v>
      </c>
      <c r="J140" s="6">
        <v>0</v>
      </c>
      <c r="K140" s="6">
        <v>0</v>
      </c>
      <c r="L140" s="6">
        <v>5.1924999999999999</v>
      </c>
      <c r="M140" s="6">
        <v>0</v>
      </c>
      <c r="N140" s="6">
        <v>17.217391304347824</v>
      </c>
      <c r="O140" s="6">
        <f>SUM(NonNurse[[#This Row],[Qualified Social Work Staff Hours]],NonNurse[[#This Row],[Other Social Work Staff Hours]])/NonNurse[[#This Row],[MDS Census]]</f>
        <v>0.26541554959785524</v>
      </c>
      <c r="P140" s="6">
        <v>4.9894565217391298</v>
      </c>
      <c r="Q140" s="6">
        <v>0</v>
      </c>
      <c r="R140" s="6">
        <f>SUM(NonNurse[[#This Row],[Qualified Activities Professional Hours]],NonNurse[[#This Row],[Other Activities Professional Hours]])/NonNurse[[#This Row],[MDS Census]]</f>
        <v>7.6915214477211793E-2</v>
      </c>
      <c r="S140" s="6">
        <v>9.0916304347826067</v>
      </c>
      <c r="T140" s="6">
        <v>10.241521739130436</v>
      </c>
      <c r="U140" s="6">
        <v>0</v>
      </c>
      <c r="V140" s="6">
        <f>SUM(NonNurse[[#This Row],[Occupational Therapist Hours]],NonNurse[[#This Row],[OT Assistant Hours]],NonNurse[[#This Row],[OT Aide Hours]])/NonNurse[[#This Row],[MDS Census]]</f>
        <v>0.29803116621983916</v>
      </c>
      <c r="W140" s="6">
        <v>16.233152173913041</v>
      </c>
      <c r="X140" s="6">
        <v>7.9280434782608671</v>
      </c>
      <c r="Y140" s="6">
        <v>3.3804347826086958</v>
      </c>
      <c r="Z140" s="6">
        <f>SUM(NonNurse[[#This Row],[Physical Therapist (PT) Hours]],NonNurse[[#This Row],[PT Assistant Hours]],NonNurse[[#This Row],[PT Aide Hours]])/NonNurse[[#This Row],[MDS Census]]</f>
        <v>0.42456936997319034</v>
      </c>
      <c r="AA140" s="6">
        <v>0</v>
      </c>
      <c r="AB140" s="6">
        <v>0</v>
      </c>
      <c r="AC140" s="6">
        <v>0</v>
      </c>
      <c r="AD140" s="6">
        <v>0</v>
      </c>
      <c r="AE140" s="6">
        <v>0</v>
      </c>
      <c r="AF140" s="6">
        <v>0</v>
      </c>
      <c r="AG140" s="6">
        <v>0</v>
      </c>
      <c r="AH140" s="1">
        <v>505181</v>
      </c>
      <c r="AI140">
        <v>10</v>
      </c>
    </row>
    <row r="141" spans="1:35" x14ac:dyDescent="0.25">
      <c r="A141" t="s">
        <v>239</v>
      </c>
      <c r="B141" t="s">
        <v>111</v>
      </c>
      <c r="C141" t="s">
        <v>297</v>
      </c>
      <c r="D141" t="s">
        <v>257</v>
      </c>
      <c r="E141" s="6">
        <v>84.184782608695656</v>
      </c>
      <c r="F141" s="6">
        <v>4.9571739130434791</v>
      </c>
      <c r="G141" s="6">
        <v>0.43478260869565216</v>
      </c>
      <c r="H141" s="6">
        <v>0</v>
      </c>
      <c r="I141" s="6">
        <v>5.9782608695652177</v>
      </c>
      <c r="J141" s="6">
        <v>0</v>
      </c>
      <c r="K141" s="6">
        <v>0</v>
      </c>
      <c r="L141" s="6">
        <v>3.5267391304347835</v>
      </c>
      <c r="M141" s="6">
        <v>5.1570652173913043</v>
      </c>
      <c r="N141" s="6">
        <v>4.0789130434782592</v>
      </c>
      <c r="O141" s="6">
        <f>SUM(NonNurse[[#This Row],[Qualified Social Work Staff Hours]],NonNurse[[#This Row],[Other Social Work Staff Hours]])/NonNurse[[#This Row],[MDS Census]]</f>
        <v>0.10971078114912844</v>
      </c>
      <c r="P141" s="6">
        <v>3.5</v>
      </c>
      <c r="Q141" s="6">
        <v>12.403043478260869</v>
      </c>
      <c r="R141" s="6">
        <f>SUM(NonNurse[[#This Row],[Qualified Activities Professional Hours]],NonNurse[[#This Row],[Other Activities Professional Hours]])/NonNurse[[#This Row],[MDS Census]]</f>
        <v>0.18890639122014202</v>
      </c>
      <c r="S141" s="6">
        <v>4.9982608695652173</v>
      </c>
      <c r="T141" s="6">
        <v>6.665978260869565</v>
      </c>
      <c r="U141" s="6">
        <v>0</v>
      </c>
      <c r="V141" s="6">
        <f>SUM(NonNurse[[#This Row],[Occupational Therapist Hours]],NonNurse[[#This Row],[OT Assistant Hours]],NonNurse[[#This Row],[OT Aide Hours]])/NonNurse[[#This Row],[MDS Census]]</f>
        <v>0.13855519690122661</v>
      </c>
      <c r="W141" s="6">
        <v>9.7820652173913025</v>
      </c>
      <c r="X141" s="6">
        <v>14.128260869565223</v>
      </c>
      <c r="Y141" s="6">
        <v>0</v>
      </c>
      <c r="Z141" s="6">
        <f>SUM(NonNurse[[#This Row],[Physical Therapist (PT) Hours]],NonNurse[[#This Row],[PT Assistant Hours]],NonNurse[[#This Row],[PT Aide Hours]])/NonNurse[[#This Row],[MDS Census]]</f>
        <v>0.28402194964493221</v>
      </c>
      <c r="AA141" s="6">
        <v>0</v>
      </c>
      <c r="AB141" s="6">
        <v>0</v>
      </c>
      <c r="AC141" s="6">
        <v>0</v>
      </c>
      <c r="AD141" s="6">
        <v>0</v>
      </c>
      <c r="AE141" s="6">
        <v>0</v>
      </c>
      <c r="AF141" s="6">
        <v>0</v>
      </c>
      <c r="AG141" s="6">
        <v>0</v>
      </c>
      <c r="AH141" s="1">
        <v>505369</v>
      </c>
      <c r="AI141">
        <v>10</v>
      </c>
    </row>
    <row r="142" spans="1:35" x14ac:dyDescent="0.25">
      <c r="A142" t="s">
        <v>239</v>
      </c>
      <c r="B142" t="s">
        <v>15</v>
      </c>
      <c r="C142" t="s">
        <v>300</v>
      </c>
      <c r="D142" t="s">
        <v>259</v>
      </c>
      <c r="E142" s="6">
        <v>66.141304347826093</v>
      </c>
      <c r="F142" s="6">
        <v>4.6965217391304339</v>
      </c>
      <c r="G142" s="6">
        <v>0</v>
      </c>
      <c r="H142" s="6">
        <v>0.28804347826086957</v>
      </c>
      <c r="I142" s="6">
        <v>1.4782608695652173</v>
      </c>
      <c r="J142" s="6">
        <v>0</v>
      </c>
      <c r="K142" s="6">
        <v>0</v>
      </c>
      <c r="L142" s="6">
        <v>0.97217391304347844</v>
      </c>
      <c r="M142" s="6">
        <v>5.1684782608695654</v>
      </c>
      <c r="N142" s="6">
        <v>4.9541304347826101</v>
      </c>
      <c r="O142" s="6">
        <f>SUM(NonNurse[[#This Row],[Qualified Social Work Staff Hours]],NonNurse[[#This Row],[Other Social Work Staff Hours]])/NonNurse[[#This Row],[MDS Census]]</f>
        <v>0.15304519309778145</v>
      </c>
      <c r="P142" s="6">
        <v>6.0272826086956517</v>
      </c>
      <c r="Q142" s="6">
        <v>48.306739130434806</v>
      </c>
      <c r="R142" s="6">
        <f>SUM(NonNurse[[#This Row],[Qualified Activities Professional Hours]],NonNurse[[#This Row],[Other Activities Professional Hours]])/NonNurse[[#This Row],[MDS Census]]</f>
        <v>0.821483976992605</v>
      </c>
      <c r="S142" s="6">
        <v>0.8395652173913043</v>
      </c>
      <c r="T142" s="6">
        <v>8.5208695652173922</v>
      </c>
      <c r="U142" s="6">
        <v>0</v>
      </c>
      <c r="V142" s="6">
        <f>SUM(NonNurse[[#This Row],[Occupational Therapist Hours]],NonNurse[[#This Row],[OT Assistant Hours]],NonNurse[[#This Row],[OT Aide Hours]])/NonNurse[[#This Row],[MDS Census]]</f>
        <v>0.14152177485620376</v>
      </c>
      <c r="W142" s="6">
        <v>5.5284782608695648</v>
      </c>
      <c r="X142" s="6">
        <v>12.655978260869562</v>
      </c>
      <c r="Y142" s="6">
        <v>0</v>
      </c>
      <c r="Z142" s="6">
        <f>SUM(NonNurse[[#This Row],[Physical Therapist (PT) Hours]],NonNurse[[#This Row],[PT Assistant Hours]],NonNurse[[#This Row],[PT Aide Hours]])/NonNurse[[#This Row],[MDS Census]]</f>
        <v>0.27493344289235816</v>
      </c>
      <c r="AA142" s="6">
        <v>0</v>
      </c>
      <c r="AB142" s="6">
        <v>0</v>
      </c>
      <c r="AC142" s="6">
        <v>0</v>
      </c>
      <c r="AD142" s="6">
        <v>0</v>
      </c>
      <c r="AE142" s="6">
        <v>0</v>
      </c>
      <c r="AF142" s="6">
        <v>0</v>
      </c>
      <c r="AG142" s="6">
        <v>3.7717391304347827</v>
      </c>
      <c r="AH142" s="1">
        <v>505075</v>
      </c>
      <c r="AI142">
        <v>10</v>
      </c>
    </row>
    <row r="143" spans="1:35" x14ac:dyDescent="0.25">
      <c r="A143" t="s">
        <v>239</v>
      </c>
      <c r="B143" t="s">
        <v>113</v>
      </c>
      <c r="C143" t="s">
        <v>301</v>
      </c>
      <c r="D143" t="s">
        <v>245</v>
      </c>
      <c r="E143" s="6">
        <v>30.369565217391305</v>
      </c>
      <c r="F143" s="6">
        <v>4.521847826086959</v>
      </c>
      <c r="G143" s="6">
        <v>0</v>
      </c>
      <c r="H143" s="6">
        <v>0</v>
      </c>
      <c r="I143" s="6">
        <v>1.2608695652173914</v>
      </c>
      <c r="J143" s="6">
        <v>0</v>
      </c>
      <c r="K143" s="6">
        <v>0</v>
      </c>
      <c r="L143" s="6">
        <v>5.2139130434782626</v>
      </c>
      <c r="M143" s="6">
        <v>4.7609782608695657</v>
      </c>
      <c r="N143" s="6">
        <v>0</v>
      </c>
      <c r="O143" s="6">
        <f>SUM(NonNurse[[#This Row],[Qualified Social Work Staff Hours]],NonNurse[[#This Row],[Other Social Work Staff Hours]])/NonNurse[[#This Row],[MDS Census]]</f>
        <v>0.15676807444523982</v>
      </c>
      <c r="P143" s="6">
        <v>5.1358695652173898</v>
      </c>
      <c r="Q143" s="6">
        <v>3.8029347826086961</v>
      </c>
      <c r="R143" s="6">
        <f>SUM(NonNurse[[#This Row],[Qualified Activities Professional Hours]],NonNurse[[#This Row],[Other Activities Professional Hours]])/NonNurse[[#This Row],[MDS Census]]</f>
        <v>0.29433428775948456</v>
      </c>
      <c r="S143" s="6">
        <v>3.580326086956521</v>
      </c>
      <c r="T143" s="6">
        <v>12.475978260869569</v>
      </c>
      <c r="U143" s="6">
        <v>0</v>
      </c>
      <c r="V143" s="6">
        <f>SUM(NonNurse[[#This Row],[Occupational Therapist Hours]],NonNurse[[#This Row],[OT Assistant Hours]],NonNurse[[#This Row],[OT Aide Hours]])/NonNurse[[#This Row],[MDS Census]]</f>
        <v>0.52869720830350753</v>
      </c>
      <c r="W143" s="6">
        <v>12.865326086956523</v>
      </c>
      <c r="X143" s="6">
        <v>0.92663043478260865</v>
      </c>
      <c r="Y143" s="6">
        <v>0</v>
      </c>
      <c r="Z143" s="6">
        <f>SUM(NonNurse[[#This Row],[Physical Therapist (PT) Hours]],NonNurse[[#This Row],[PT Assistant Hours]],NonNurse[[#This Row],[PT Aide Hours]])/NonNurse[[#This Row],[MDS Census]]</f>
        <v>0.45413743736578388</v>
      </c>
      <c r="AA143" s="6">
        <v>0</v>
      </c>
      <c r="AB143" s="6">
        <v>0</v>
      </c>
      <c r="AC143" s="6">
        <v>0</v>
      </c>
      <c r="AD143" s="6">
        <v>0</v>
      </c>
      <c r="AE143" s="6">
        <v>0</v>
      </c>
      <c r="AF143" s="6">
        <v>0</v>
      </c>
      <c r="AG143" s="6">
        <v>0.15000000000000002</v>
      </c>
      <c r="AH143" s="1">
        <v>505372</v>
      </c>
      <c r="AI143">
        <v>10</v>
      </c>
    </row>
    <row r="144" spans="1:35" x14ac:dyDescent="0.25">
      <c r="A144" t="s">
        <v>239</v>
      </c>
      <c r="B144" t="s">
        <v>104</v>
      </c>
      <c r="C144" t="s">
        <v>277</v>
      </c>
      <c r="D144" t="s">
        <v>266</v>
      </c>
      <c r="E144" s="6">
        <v>65.271739130434781</v>
      </c>
      <c r="F144" s="6">
        <v>5.1738043478260849</v>
      </c>
      <c r="G144" s="6">
        <v>0.77717391304347827</v>
      </c>
      <c r="H144" s="6">
        <v>0.23641304347826086</v>
      </c>
      <c r="I144" s="6">
        <v>1.1847826086956521</v>
      </c>
      <c r="J144" s="6">
        <v>0</v>
      </c>
      <c r="K144" s="6">
        <v>0</v>
      </c>
      <c r="L144" s="6">
        <v>2.1243478260869559</v>
      </c>
      <c r="M144" s="6">
        <v>8.8018478260869593</v>
      </c>
      <c r="N144" s="6">
        <v>0</v>
      </c>
      <c r="O144" s="6">
        <f>SUM(NonNurse[[#This Row],[Qualified Social Work Staff Hours]],NonNurse[[#This Row],[Other Social Work Staff Hours]])/NonNurse[[#This Row],[MDS Census]]</f>
        <v>0.13484929225645301</v>
      </c>
      <c r="P144" s="6">
        <v>5.1483695652173918</v>
      </c>
      <c r="Q144" s="6">
        <v>8.2983695652173939</v>
      </c>
      <c r="R144" s="6">
        <f>SUM(NonNurse[[#This Row],[Qualified Activities Professional Hours]],NonNurse[[#This Row],[Other Activities Professional Hours]])/NonNurse[[#This Row],[MDS Census]]</f>
        <v>0.20601165695253959</v>
      </c>
      <c r="S144" s="6">
        <v>2.841195652173913</v>
      </c>
      <c r="T144" s="6">
        <v>7.9100000000000019</v>
      </c>
      <c r="U144" s="6">
        <v>0</v>
      </c>
      <c r="V144" s="6">
        <f>SUM(NonNurse[[#This Row],[Occupational Therapist Hours]],NonNurse[[#This Row],[OT Assistant Hours]],NonNurse[[#This Row],[OT Aide Hours]])/NonNurse[[#This Row],[MDS Census]]</f>
        <v>0.16471440466278106</v>
      </c>
      <c r="W144" s="6">
        <v>1.715217391304348</v>
      </c>
      <c r="X144" s="6">
        <v>8.8522826086956528</v>
      </c>
      <c r="Y144" s="6">
        <v>0</v>
      </c>
      <c r="Z144" s="6">
        <f>SUM(NonNurse[[#This Row],[Physical Therapist (PT) Hours]],NonNurse[[#This Row],[PT Assistant Hours]],NonNurse[[#This Row],[PT Aide Hours]])/NonNurse[[#This Row],[MDS Census]]</f>
        <v>0.16190008326394673</v>
      </c>
      <c r="AA144" s="6">
        <v>0</v>
      </c>
      <c r="AB144" s="6">
        <v>0</v>
      </c>
      <c r="AC144" s="6">
        <v>0</v>
      </c>
      <c r="AD144" s="6">
        <v>0</v>
      </c>
      <c r="AE144" s="6">
        <v>0</v>
      </c>
      <c r="AF144" s="6">
        <v>0</v>
      </c>
      <c r="AG144" s="6">
        <v>0</v>
      </c>
      <c r="AH144" s="1">
        <v>505350</v>
      </c>
      <c r="AI144">
        <v>10</v>
      </c>
    </row>
    <row r="145" spans="1:35" x14ac:dyDescent="0.25">
      <c r="A145" t="s">
        <v>239</v>
      </c>
      <c r="B145" t="s">
        <v>81</v>
      </c>
      <c r="C145" t="s">
        <v>331</v>
      </c>
      <c r="D145" t="s">
        <v>271</v>
      </c>
      <c r="E145" s="6">
        <v>53.195652173913047</v>
      </c>
      <c r="F145" s="6">
        <v>4.5218478260869572</v>
      </c>
      <c r="G145" s="6">
        <v>0.11413043478260869</v>
      </c>
      <c r="H145" s="6">
        <v>0.22021739130434784</v>
      </c>
      <c r="I145" s="6">
        <v>1.9456521739130435</v>
      </c>
      <c r="J145" s="6">
        <v>0</v>
      </c>
      <c r="K145" s="6">
        <v>0</v>
      </c>
      <c r="L145" s="6">
        <v>0</v>
      </c>
      <c r="M145" s="6">
        <v>4.2614130434782611</v>
      </c>
      <c r="N145" s="6">
        <v>0</v>
      </c>
      <c r="O145" s="6">
        <f>SUM(NonNurse[[#This Row],[Qualified Social Work Staff Hours]],NonNurse[[#This Row],[Other Social Work Staff Hours]])/NonNurse[[#This Row],[MDS Census]]</f>
        <v>8.0108295872496932E-2</v>
      </c>
      <c r="P145" s="6">
        <v>4.2094565217391304</v>
      </c>
      <c r="Q145" s="6">
        <v>4.0733695652173898</v>
      </c>
      <c r="R145" s="6">
        <f>SUM(NonNurse[[#This Row],[Qualified Activities Professional Hours]],NonNurse[[#This Row],[Other Activities Professional Hours]])/NonNurse[[#This Row],[MDS Census]]</f>
        <v>0.15570494483040453</v>
      </c>
      <c r="S145" s="6">
        <v>0</v>
      </c>
      <c r="T145" s="6">
        <v>0</v>
      </c>
      <c r="U145" s="6">
        <v>0</v>
      </c>
      <c r="V145" s="6">
        <f>SUM(NonNurse[[#This Row],[Occupational Therapist Hours]],NonNurse[[#This Row],[OT Assistant Hours]],NonNurse[[#This Row],[OT Aide Hours]])/NonNurse[[#This Row],[MDS Census]]</f>
        <v>0</v>
      </c>
      <c r="W145" s="6">
        <v>0</v>
      </c>
      <c r="X145" s="6">
        <v>0</v>
      </c>
      <c r="Y145" s="6">
        <v>0</v>
      </c>
      <c r="Z145" s="6">
        <f>SUM(NonNurse[[#This Row],[Physical Therapist (PT) Hours]],NonNurse[[#This Row],[PT Assistant Hours]],NonNurse[[#This Row],[PT Aide Hours]])/NonNurse[[#This Row],[MDS Census]]</f>
        <v>0</v>
      </c>
      <c r="AA145" s="6">
        <v>0</v>
      </c>
      <c r="AB145" s="6">
        <v>0</v>
      </c>
      <c r="AC145" s="6">
        <v>0</v>
      </c>
      <c r="AD145" s="6">
        <v>0</v>
      </c>
      <c r="AE145" s="6">
        <v>0</v>
      </c>
      <c r="AF145" s="6">
        <v>0</v>
      </c>
      <c r="AG145" s="6">
        <v>0</v>
      </c>
      <c r="AH145" s="1">
        <v>505309</v>
      </c>
      <c r="AI145">
        <v>10</v>
      </c>
    </row>
    <row r="146" spans="1:35" x14ac:dyDescent="0.25">
      <c r="A146" t="s">
        <v>239</v>
      </c>
      <c r="B146" t="s">
        <v>139</v>
      </c>
      <c r="C146" t="s">
        <v>288</v>
      </c>
      <c r="D146" t="s">
        <v>270</v>
      </c>
      <c r="E146" s="6">
        <v>39.130434782608695</v>
      </c>
      <c r="F146" s="6">
        <v>4.9575000000000031</v>
      </c>
      <c r="G146" s="6">
        <v>0.16032608695652173</v>
      </c>
      <c r="H146" s="6">
        <v>0</v>
      </c>
      <c r="I146" s="6">
        <v>0</v>
      </c>
      <c r="J146" s="6">
        <v>0</v>
      </c>
      <c r="K146" s="6">
        <v>0</v>
      </c>
      <c r="L146" s="6">
        <v>1.2144565217391303</v>
      </c>
      <c r="M146" s="6">
        <v>4.9616304347826077</v>
      </c>
      <c r="N146" s="6">
        <v>0</v>
      </c>
      <c r="O146" s="6">
        <f>SUM(NonNurse[[#This Row],[Qualified Social Work Staff Hours]],NonNurse[[#This Row],[Other Social Work Staff Hours]])/NonNurse[[#This Row],[MDS Census]]</f>
        <v>0.1267972222222222</v>
      </c>
      <c r="P146" s="6">
        <v>4.9398913043478272</v>
      </c>
      <c r="Q146" s="6">
        <v>0</v>
      </c>
      <c r="R146" s="6">
        <f>SUM(NonNurse[[#This Row],[Qualified Activities Professional Hours]],NonNurse[[#This Row],[Other Activities Professional Hours]])/NonNurse[[#This Row],[MDS Census]]</f>
        <v>0.1262416666666667</v>
      </c>
      <c r="S146" s="6">
        <v>0.50826086956521721</v>
      </c>
      <c r="T146" s="6">
        <v>1.1805434782608693</v>
      </c>
      <c r="U146" s="6">
        <v>0</v>
      </c>
      <c r="V146" s="6">
        <f>SUM(NonNurse[[#This Row],[Occupational Therapist Hours]],NonNurse[[#This Row],[OT Assistant Hours]],NonNurse[[#This Row],[OT Aide Hours]])/NonNurse[[#This Row],[MDS Census]]</f>
        <v>4.3158333333333319E-2</v>
      </c>
      <c r="W146" s="6">
        <v>2.655217391304348</v>
      </c>
      <c r="X146" s="6">
        <v>4.9782608695652174E-2</v>
      </c>
      <c r="Y146" s="6">
        <v>0</v>
      </c>
      <c r="Z146" s="6">
        <f>SUM(NonNurse[[#This Row],[Physical Therapist (PT) Hours]],NonNurse[[#This Row],[PT Assistant Hours]],NonNurse[[#This Row],[PT Aide Hours]])/NonNurse[[#This Row],[MDS Census]]</f>
        <v>6.9127777777777774E-2</v>
      </c>
      <c r="AA146" s="6">
        <v>0</v>
      </c>
      <c r="AB146" s="6">
        <v>0</v>
      </c>
      <c r="AC146" s="6">
        <v>0</v>
      </c>
      <c r="AD146" s="6">
        <v>0</v>
      </c>
      <c r="AE146" s="6">
        <v>0</v>
      </c>
      <c r="AF146" s="6">
        <v>0</v>
      </c>
      <c r="AG146" s="6">
        <v>0</v>
      </c>
      <c r="AH146" s="1">
        <v>505430</v>
      </c>
      <c r="AI146">
        <v>10</v>
      </c>
    </row>
    <row r="147" spans="1:35" x14ac:dyDescent="0.25">
      <c r="A147" t="s">
        <v>239</v>
      </c>
      <c r="B147" t="s">
        <v>176</v>
      </c>
      <c r="C147" t="s">
        <v>320</v>
      </c>
      <c r="D147" t="s">
        <v>258</v>
      </c>
      <c r="E147" s="6">
        <v>19.184782608695652</v>
      </c>
      <c r="F147" s="6">
        <v>4.5097826086956507</v>
      </c>
      <c r="G147" s="6">
        <v>0.5</v>
      </c>
      <c r="H147" s="6">
        <v>4.3478260869565216E-2</v>
      </c>
      <c r="I147" s="6">
        <v>0.56521739130434778</v>
      </c>
      <c r="J147" s="6">
        <v>0</v>
      </c>
      <c r="K147" s="6">
        <v>0</v>
      </c>
      <c r="L147" s="6">
        <v>1.8346739130434782</v>
      </c>
      <c r="M147" s="6">
        <v>5.2286956521739132</v>
      </c>
      <c r="N147" s="6">
        <v>0</v>
      </c>
      <c r="O147" s="6">
        <f>SUM(NonNurse[[#This Row],[Qualified Social Work Staff Hours]],NonNurse[[#This Row],[Other Social Work Staff Hours]])/NonNurse[[#This Row],[MDS Census]]</f>
        <v>0.27254390934844192</v>
      </c>
      <c r="P147" s="6">
        <v>4.1265217391304345</v>
      </c>
      <c r="Q147" s="6">
        <v>0</v>
      </c>
      <c r="R147" s="6">
        <f>SUM(NonNurse[[#This Row],[Qualified Activities Professional Hours]],NonNurse[[#This Row],[Other Activities Professional Hours]])/NonNurse[[#This Row],[MDS Census]]</f>
        <v>0.21509348441926343</v>
      </c>
      <c r="S147" s="6">
        <v>1.5131521739130436</v>
      </c>
      <c r="T147" s="6">
        <v>2.7293478260869564</v>
      </c>
      <c r="U147" s="6">
        <v>0</v>
      </c>
      <c r="V147" s="6">
        <f>SUM(NonNurse[[#This Row],[Occupational Therapist Hours]],NonNurse[[#This Row],[OT Assistant Hours]],NonNurse[[#This Row],[OT Aide Hours]])/NonNurse[[#This Row],[MDS Census]]</f>
        <v>0.22113881019830026</v>
      </c>
      <c r="W147" s="6">
        <v>0.89293478260869552</v>
      </c>
      <c r="X147" s="6">
        <v>7.5935869565217402</v>
      </c>
      <c r="Y147" s="6">
        <v>0</v>
      </c>
      <c r="Z147" s="6">
        <f>SUM(NonNurse[[#This Row],[Physical Therapist (PT) Hours]],NonNurse[[#This Row],[PT Assistant Hours]],NonNurse[[#This Row],[PT Aide Hours]])/NonNurse[[#This Row],[MDS Census]]</f>
        <v>0.44235694050991503</v>
      </c>
      <c r="AA147" s="6">
        <v>0</v>
      </c>
      <c r="AB147" s="6">
        <v>0</v>
      </c>
      <c r="AC147" s="6">
        <v>0</v>
      </c>
      <c r="AD147" s="6">
        <v>0</v>
      </c>
      <c r="AE147" s="6">
        <v>0</v>
      </c>
      <c r="AF147" s="6">
        <v>0</v>
      </c>
      <c r="AG147" s="6">
        <v>0</v>
      </c>
      <c r="AH147" s="1">
        <v>505515</v>
      </c>
      <c r="AI147">
        <v>10</v>
      </c>
    </row>
    <row r="148" spans="1:35" x14ac:dyDescent="0.25">
      <c r="A148" t="s">
        <v>239</v>
      </c>
      <c r="B148" t="s">
        <v>78</v>
      </c>
      <c r="C148" t="s">
        <v>329</v>
      </c>
      <c r="D148" t="s">
        <v>270</v>
      </c>
      <c r="E148" s="6">
        <v>36.445652173913047</v>
      </c>
      <c r="F148" s="6">
        <v>4.8697826086956528</v>
      </c>
      <c r="G148" s="6">
        <v>4.8913043478260872E-2</v>
      </c>
      <c r="H148" s="6">
        <v>7.6956521739130437E-2</v>
      </c>
      <c r="I148" s="6">
        <v>1.1847826086956521</v>
      </c>
      <c r="J148" s="6">
        <v>0</v>
      </c>
      <c r="K148" s="6">
        <v>0</v>
      </c>
      <c r="L148" s="6">
        <v>1.546086956521739</v>
      </c>
      <c r="M148" s="6">
        <v>5.3011956521739112</v>
      </c>
      <c r="N148" s="6">
        <v>4.7761956521739135</v>
      </c>
      <c r="O148" s="6">
        <f>SUM(NonNurse[[#This Row],[Qualified Social Work Staff Hours]],NonNurse[[#This Row],[Other Social Work Staff Hours]])/NonNurse[[#This Row],[MDS Census]]</f>
        <v>0.27650462272591703</v>
      </c>
      <c r="P148" s="6">
        <v>4.6138043478260888</v>
      </c>
      <c r="Q148" s="6">
        <v>0</v>
      </c>
      <c r="R148" s="6">
        <f>SUM(NonNurse[[#This Row],[Qualified Activities Professional Hours]],NonNurse[[#This Row],[Other Activities Professional Hours]])/NonNurse[[#This Row],[MDS Census]]</f>
        <v>0.12659409484044143</v>
      </c>
      <c r="S148" s="6">
        <v>0.84184782608695641</v>
      </c>
      <c r="T148" s="6">
        <v>2.2826086956521734</v>
      </c>
      <c r="U148" s="6">
        <v>0</v>
      </c>
      <c r="V148" s="6">
        <f>SUM(NonNurse[[#This Row],[Occupational Therapist Hours]],NonNurse[[#This Row],[OT Assistant Hours]],NonNurse[[#This Row],[OT Aide Hours]])/NonNurse[[#This Row],[MDS Census]]</f>
        <v>8.5729197733373064E-2</v>
      </c>
      <c r="W148" s="6">
        <v>2.0247826086956526</v>
      </c>
      <c r="X148" s="6">
        <v>0</v>
      </c>
      <c r="Y148" s="6">
        <v>0</v>
      </c>
      <c r="Z148" s="6">
        <f>SUM(NonNurse[[#This Row],[Physical Therapist (PT) Hours]],NonNurse[[#This Row],[PT Assistant Hours]],NonNurse[[#This Row],[PT Aide Hours]])/NonNurse[[#This Row],[MDS Census]]</f>
        <v>5.5556218311959449E-2</v>
      </c>
      <c r="AA148" s="6">
        <v>0</v>
      </c>
      <c r="AB148" s="6">
        <v>0</v>
      </c>
      <c r="AC148" s="6">
        <v>0</v>
      </c>
      <c r="AD148" s="6">
        <v>0</v>
      </c>
      <c r="AE148" s="6">
        <v>0</v>
      </c>
      <c r="AF148" s="6">
        <v>0</v>
      </c>
      <c r="AG148" s="6">
        <v>0</v>
      </c>
      <c r="AH148" s="1">
        <v>505303</v>
      </c>
      <c r="AI148">
        <v>10</v>
      </c>
    </row>
    <row r="149" spans="1:35" x14ac:dyDescent="0.25">
      <c r="A149" t="s">
        <v>239</v>
      </c>
      <c r="B149" t="s">
        <v>117</v>
      </c>
      <c r="C149" t="s">
        <v>340</v>
      </c>
      <c r="D149" t="s">
        <v>263</v>
      </c>
      <c r="E149" s="6">
        <v>35.5</v>
      </c>
      <c r="F149" s="6">
        <v>4.9889130434782611</v>
      </c>
      <c r="G149" s="6">
        <v>0</v>
      </c>
      <c r="H149" s="6">
        <v>0</v>
      </c>
      <c r="I149" s="6">
        <v>4.9456521739130439</v>
      </c>
      <c r="J149" s="6">
        <v>0</v>
      </c>
      <c r="K149" s="6">
        <v>0</v>
      </c>
      <c r="L149" s="6">
        <v>4.1339130434782607</v>
      </c>
      <c r="M149" s="6">
        <v>5.4466304347826062</v>
      </c>
      <c r="N149" s="6">
        <v>0</v>
      </c>
      <c r="O149" s="6">
        <f>SUM(NonNurse[[#This Row],[Qualified Social Work Staff Hours]],NonNurse[[#This Row],[Other Social Work Staff Hours]])/NonNurse[[#This Row],[MDS Census]]</f>
        <v>0.15342620943049595</v>
      </c>
      <c r="P149" s="6">
        <v>5.2333695652173917</v>
      </c>
      <c r="Q149" s="6">
        <v>1.813260869565217</v>
      </c>
      <c r="R149" s="6">
        <f>SUM(NonNurse[[#This Row],[Qualified Activities Professional Hours]],NonNurse[[#This Row],[Other Activities Professional Hours]])/NonNurse[[#This Row],[MDS Census]]</f>
        <v>0.19849663196570727</v>
      </c>
      <c r="S149" s="6">
        <v>3.1133695652173907</v>
      </c>
      <c r="T149" s="6">
        <v>5.7019565217391284</v>
      </c>
      <c r="U149" s="6">
        <v>0</v>
      </c>
      <c r="V149" s="6">
        <f>SUM(NonNurse[[#This Row],[Occupational Therapist Hours]],NonNurse[[#This Row],[OT Assistant Hours]],NonNurse[[#This Row],[OT Aide Hours]])/NonNurse[[#This Row],[MDS Census]]</f>
        <v>0.24831904470300054</v>
      </c>
      <c r="W149" s="6">
        <v>6.1061956521739145</v>
      </c>
      <c r="X149" s="6">
        <v>3.5940217391304343</v>
      </c>
      <c r="Y149" s="6">
        <v>0</v>
      </c>
      <c r="Z149" s="6">
        <f>SUM(NonNurse[[#This Row],[Physical Therapist (PT) Hours]],NonNurse[[#This Row],[PT Assistant Hours]],NonNurse[[#This Row],[PT Aide Hours]])/NonNurse[[#This Row],[MDS Census]]</f>
        <v>0.27324556031843239</v>
      </c>
      <c r="AA149" s="6">
        <v>0</v>
      </c>
      <c r="AB149" s="6">
        <v>0</v>
      </c>
      <c r="AC149" s="6">
        <v>0</v>
      </c>
      <c r="AD149" s="6">
        <v>0</v>
      </c>
      <c r="AE149" s="6">
        <v>0</v>
      </c>
      <c r="AF149" s="6">
        <v>0</v>
      </c>
      <c r="AG149" s="6">
        <v>0</v>
      </c>
      <c r="AH149" s="1">
        <v>505382</v>
      </c>
      <c r="AI149">
        <v>10</v>
      </c>
    </row>
    <row r="150" spans="1:35" x14ac:dyDescent="0.25">
      <c r="A150" t="s">
        <v>239</v>
      </c>
      <c r="B150" t="s">
        <v>175</v>
      </c>
      <c r="C150" t="s">
        <v>278</v>
      </c>
      <c r="D150" t="s">
        <v>245</v>
      </c>
      <c r="E150" s="6">
        <v>63.450704225352112</v>
      </c>
      <c r="F150" s="6">
        <v>8.0602816901408438</v>
      </c>
      <c r="G150" s="6">
        <v>0</v>
      </c>
      <c r="H150" s="6">
        <v>0</v>
      </c>
      <c r="I150" s="6">
        <v>4.23943661971831</v>
      </c>
      <c r="J150" s="6">
        <v>0</v>
      </c>
      <c r="K150" s="6">
        <v>0</v>
      </c>
      <c r="L150" s="6">
        <v>8.7408450704225356</v>
      </c>
      <c r="M150" s="6">
        <v>9.23</v>
      </c>
      <c r="N150" s="6">
        <v>0</v>
      </c>
      <c r="O150" s="6">
        <f>SUM(NonNurse[[#This Row],[Qualified Social Work Staff Hours]],NonNurse[[#This Row],[Other Social Work Staff Hours]])/NonNurse[[#This Row],[MDS Census]]</f>
        <v>0.14546725860155385</v>
      </c>
      <c r="P150" s="6">
        <v>5.7136619718309865</v>
      </c>
      <c r="Q150" s="6">
        <v>4.1994366197183099</v>
      </c>
      <c r="R150" s="6">
        <f>SUM(NonNurse[[#This Row],[Qualified Activities Professional Hours]],NonNurse[[#This Row],[Other Activities Professional Hours]])/NonNurse[[#This Row],[MDS Census]]</f>
        <v>0.15623307436182021</v>
      </c>
      <c r="S150" s="6">
        <v>11.273661971830986</v>
      </c>
      <c r="T150" s="6">
        <v>18.721267605633802</v>
      </c>
      <c r="U150" s="6">
        <v>0</v>
      </c>
      <c r="V150" s="6">
        <f>SUM(NonNurse[[#This Row],[Occupational Therapist Hours]],NonNurse[[#This Row],[OT Assistant Hours]],NonNurse[[#This Row],[OT Aide Hours]])/NonNurse[[#This Row],[MDS Census]]</f>
        <v>0.47272807991120974</v>
      </c>
      <c r="W150" s="6">
        <v>14.583380281690141</v>
      </c>
      <c r="X150" s="6">
        <v>20.268732394366193</v>
      </c>
      <c r="Y150" s="6">
        <v>0</v>
      </c>
      <c r="Z150" s="6">
        <f>SUM(NonNurse[[#This Row],[Physical Therapist (PT) Hours]],NonNurse[[#This Row],[PT Assistant Hours]],NonNurse[[#This Row],[PT Aide Hours]])/NonNurse[[#This Row],[MDS Census]]</f>
        <v>0.54927857935627078</v>
      </c>
      <c r="AA150" s="6">
        <v>0</v>
      </c>
      <c r="AB150" s="6">
        <v>0</v>
      </c>
      <c r="AC150" s="6">
        <v>0</v>
      </c>
      <c r="AD150" s="6">
        <v>0</v>
      </c>
      <c r="AE150" s="6">
        <v>0</v>
      </c>
      <c r="AF150" s="6">
        <v>0</v>
      </c>
      <c r="AG150" s="6">
        <v>0</v>
      </c>
      <c r="AH150" s="1">
        <v>505514</v>
      </c>
      <c r="AI150">
        <v>10</v>
      </c>
    </row>
    <row r="151" spans="1:35" x14ac:dyDescent="0.25">
      <c r="A151" t="s">
        <v>239</v>
      </c>
      <c r="B151" t="s">
        <v>161</v>
      </c>
      <c r="C151" t="s">
        <v>353</v>
      </c>
      <c r="D151" t="s">
        <v>254</v>
      </c>
      <c r="E151" s="6">
        <v>99.695652173913047</v>
      </c>
      <c r="F151" s="6">
        <v>5.4782608695652177</v>
      </c>
      <c r="G151" s="6">
        <v>0.52173913043478259</v>
      </c>
      <c r="H151" s="6">
        <v>0</v>
      </c>
      <c r="I151" s="6">
        <v>2.7608695652173911</v>
      </c>
      <c r="J151" s="6">
        <v>0</v>
      </c>
      <c r="K151" s="6">
        <v>0</v>
      </c>
      <c r="L151" s="6">
        <v>2.113695652173913</v>
      </c>
      <c r="M151" s="6">
        <v>5.4782608695652177</v>
      </c>
      <c r="N151" s="6">
        <v>5.4782608695652177</v>
      </c>
      <c r="O151" s="6">
        <f>SUM(NonNurse[[#This Row],[Qualified Social Work Staff Hours]],NonNurse[[#This Row],[Other Social Work Staff Hours]])/NonNurse[[#This Row],[MDS Census]]</f>
        <v>0.10989969472307022</v>
      </c>
      <c r="P151" s="6">
        <v>5.6875</v>
      </c>
      <c r="Q151" s="6">
        <v>5.1467391304347823</v>
      </c>
      <c r="R151" s="6">
        <f>SUM(NonNurse[[#This Row],[Qualified Activities Professional Hours]],NonNurse[[#This Row],[Other Activities Professional Hours]])/NonNurse[[#This Row],[MDS Census]]</f>
        <v>0.10867313563017879</v>
      </c>
      <c r="S151" s="6">
        <v>8.1732608695652171</v>
      </c>
      <c r="T151" s="6">
        <v>3.1125000000000003</v>
      </c>
      <c r="U151" s="6">
        <v>0</v>
      </c>
      <c r="V151" s="6">
        <f>SUM(NonNurse[[#This Row],[Occupational Therapist Hours]],NonNurse[[#This Row],[OT Assistant Hours]],NonNurse[[#This Row],[OT Aide Hours]])/NonNurse[[#This Row],[MDS Census]]</f>
        <v>0.1132021369385085</v>
      </c>
      <c r="W151" s="6">
        <v>9.9056521739130439</v>
      </c>
      <c r="X151" s="6">
        <v>4.0714130434782607</v>
      </c>
      <c r="Y151" s="6">
        <v>0</v>
      </c>
      <c r="Z151" s="6">
        <f>SUM(NonNurse[[#This Row],[Physical Therapist (PT) Hours]],NonNurse[[#This Row],[PT Assistant Hours]],NonNurse[[#This Row],[PT Aide Hours]])/NonNurse[[#This Row],[MDS Census]]</f>
        <v>0.14019733972961185</v>
      </c>
      <c r="AA151" s="6">
        <v>0</v>
      </c>
      <c r="AB151" s="6">
        <v>0</v>
      </c>
      <c r="AC151" s="6">
        <v>0</v>
      </c>
      <c r="AD151" s="6">
        <v>0</v>
      </c>
      <c r="AE151" s="6">
        <v>0</v>
      </c>
      <c r="AF151" s="6">
        <v>0</v>
      </c>
      <c r="AG151" s="6">
        <v>0</v>
      </c>
      <c r="AH151" s="1">
        <v>505488</v>
      </c>
      <c r="AI151">
        <v>10</v>
      </c>
    </row>
    <row r="152" spans="1:35" x14ac:dyDescent="0.25">
      <c r="A152" t="s">
        <v>239</v>
      </c>
      <c r="B152" t="s">
        <v>107</v>
      </c>
      <c r="C152" t="s">
        <v>283</v>
      </c>
      <c r="D152" t="s">
        <v>252</v>
      </c>
      <c r="E152" s="6">
        <v>47.793478260869563</v>
      </c>
      <c r="F152" s="6">
        <v>5.7391304347826084</v>
      </c>
      <c r="G152" s="6">
        <v>0.50869565217391299</v>
      </c>
      <c r="H152" s="6">
        <v>0.29271739130434787</v>
      </c>
      <c r="I152" s="6">
        <v>0.28260869565217389</v>
      </c>
      <c r="J152" s="6">
        <v>0</v>
      </c>
      <c r="K152" s="6">
        <v>0</v>
      </c>
      <c r="L152" s="6">
        <v>1.9565217391304348</v>
      </c>
      <c r="M152" s="6">
        <v>5.3913043478260869</v>
      </c>
      <c r="N152" s="6">
        <v>0</v>
      </c>
      <c r="O152" s="6">
        <f>SUM(NonNurse[[#This Row],[Qualified Social Work Staff Hours]],NonNurse[[#This Row],[Other Social Work Staff Hours]])/NonNurse[[#This Row],[MDS Census]]</f>
        <v>0.11280418467136685</v>
      </c>
      <c r="P152" s="6">
        <v>4.3069565217391297</v>
      </c>
      <c r="Q152" s="6">
        <v>0</v>
      </c>
      <c r="R152" s="6">
        <f>SUM(NonNurse[[#This Row],[Qualified Activities Professional Hours]],NonNurse[[#This Row],[Other Activities Professional Hours]])/NonNurse[[#This Row],[MDS Census]]</f>
        <v>9.0115988173754824E-2</v>
      </c>
      <c r="S152" s="6">
        <v>0.6019565217391305</v>
      </c>
      <c r="T152" s="6">
        <v>3.2327173913043477</v>
      </c>
      <c r="U152" s="6">
        <v>0</v>
      </c>
      <c r="V152" s="6">
        <f>SUM(NonNurse[[#This Row],[Occupational Therapist Hours]],NonNurse[[#This Row],[OT Assistant Hours]],NonNurse[[#This Row],[OT Aide Hours]])/NonNurse[[#This Row],[MDS Census]]</f>
        <v>8.0234250625426426E-2</v>
      </c>
      <c r="W152" s="6">
        <v>3.4930434782608697</v>
      </c>
      <c r="X152" s="6">
        <v>1.163695652173913</v>
      </c>
      <c r="Y152" s="6">
        <v>0</v>
      </c>
      <c r="Z152" s="6">
        <f>SUM(NonNurse[[#This Row],[Physical Therapist (PT) Hours]],NonNurse[[#This Row],[PT Assistant Hours]],NonNurse[[#This Row],[PT Aide Hours]])/NonNurse[[#This Row],[MDS Census]]</f>
        <v>9.7434614509893117E-2</v>
      </c>
      <c r="AA152" s="6">
        <v>0</v>
      </c>
      <c r="AB152" s="6">
        <v>0</v>
      </c>
      <c r="AC152" s="6">
        <v>0</v>
      </c>
      <c r="AD152" s="6">
        <v>0</v>
      </c>
      <c r="AE152" s="6">
        <v>0</v>
      </c>
      <c r="AF152" s="6">
        <v>0</v>
      </c>
      <c r="AG152" s="6">
        <v>0</v>
      </c>
      <c r="AH152" s="1">
        <v>505358</v>
      </c>
      <c r="AI152">
        <v>10</v>
      </c>
    </row>
    <row r="153" spans="1:35" x14ac:dyDescent="0.25">
      <c r="A153" t="s">
        <v>239</v>
      </c>
      <c r="B153" t="s">
        <v>10</v>
      </c>
      <c r="C153" t="s">
        <v>297</v>
      </c>
      <c r="D153" t="s">
        <v>257</v>
      </c>
      <c r="E153" s="6">
        <v>28.130434782608695</v>
      </c>
      <c r="F153" s="6">
        <v>1.923913043478261</v>
      </c>
      <c r="G153" s="6">
        <v>0</v>
      </c>
      <c r="H153" s="6">
        <v>0</v>
      </c>
      <c r="I153" s="6">
        <v>5.3913043478260869</v>
      </c>
      <c r="J153" s="6">
        <v>0</v>
      </c>
      <c r="K153" s="6">
        <v>0</v>
      </c>
      <c r="L153" s="6">
        <v>0.84521739130434792</v>
      </c>
      <c r="M153" s="6">
        <v>5.0434782608695654</v>
      </c>
      <c r="N153" s="6">
        <v>0</v>
      </c>
      <c r="O153" s="6">
        <f>SUM(NonNurse[[#This Row],[Qualified Social Work Staff Hours]],NonNurse[[#This Row],[Other Social Work Staff Hours]])/NonNurse[[#This Row],[MDS Census]]</f>
        <v>0.17928902627511592</v>
      </c>
      <c r="P153" s="6">
        <v>15.612173913043483</v>
      </c>
      <c r="Q153" s="6">
        <v>0</v>
      </c>
      <c r="R153" s="6">
        <f>SUM(NonNurse[[#This Row],[Qualified Activities Professional Hours]],NonNurse[[#This Row],[Other Activities Professional Hours]])/NonNurse[[#This Row],[MDS Census]]</f>
        <v>0.55499227202472967</v>
      </c>
      <c r="S153" s="6">
        <v>1.8467391304347824</v>
      </c>
      <c r="T153" s="6">
        <v>1.389891304347826</v>
      </c>
      <c r="U153" s="6">
        <v>0</v>
      </c>
      <c r="V153" s="6">
        <f>SUM(NonNurse[[#This Row],[Occupational Therapist Hours]],NonNurse[[#This Row],[OT Assistant Hours]],NonNurse[[#This Row],[OT Aide Hours]])/NonNurse[[#This Row],[MDS Census]]</f>
        <v>0.11505795981452858</v>
      </c>
      <c r="W153" s="6">
        <v>3.1458695652173909</v>
      </c>
      <c r="X153" s="6">
        <v>1.8371739130434777</v>
      </c>
      <c r="Y153" s="6">
        <v>0</v>
      </c>
      <c r="Z153" s="6">
        <f>SUM(NonNurse[[#This Row],[Physical Therapist (PT) Hours]],NonNurse[[#This Row],[PT Assistant Hours]],NonNurse[[#This Row],[PT Aide Hours]])/NonNurse[[#This Row],[MDS Census]]</f>
        <v>0.1771406491499227</v>
      </c>
      <c r="AA153" s="6">
        <v>0</v>
      </c>
      <c r="AB153" s="6">
        <v>0</v>
      </c>
      <c r="AC153" s="6">
        <v>0</v>
      </c>
      <c r="AD153" s="6">
        <v>0</v>
      </c>
      <c r="AE153" s="6">
        <v>0</v>
      </c>
      <c r="AF153" s="6">
        <v>0</v>
      </c>
      <c r="AG153" s="6">
        <v>0</v>
      </c>
      <c r="AH153" s="1">
        <v>505033</v>
      </c>
      <c r="AI153">
        <v>10</v>
      </c>
    </row>
    <row r="154" spans="1:35" x14ac:dyDescent="0.25">
      <c r="A154" t="s">
        <v>239</v>
      </c>
      <c r="B154" t="s">
        <v>56</v>
      </c>
      <c r="C154" t="s">
        <v>298</v>
      </c>
      <c r="D154" t="s">
        <v>258</v>
      </c>
      <c r="E154" s="6">
        <v>53.021739130434781</v>
      </c>
      <c r="F154" s="6">
        <v>4.2608695652173916</v>
      </c>
      <c r="G154" s="6">
        <v>0</v>
      </c>
      <c r="H154" s="6">
        <v>0</v>
      </c>
      <c r="I154" s="6">
        <v>1</v>
      </c>
      <c r="J154" s="6">
        <v>0</v>
      </c>
      <c r="K154" s="6">
        <v>0</v>
      </c>
      <c r="L154" s="6">
        <v>0</v>
      </c>
      <c r="M154" s="6">
        <v>5.5979347826086947</v>
      </c>
      <c r="N154" s="6">
        <v>0</v>
      </c>
      <c r="O154" s="6">
        <f>SUM(NonNurse[[#This Row],[Qualified Social Work Staff Hours]],NonNurse[[#This Row],[Other Social Work Staff Hours]])/NonNurse[[#This Row],[MDS Census]]</f>
        <v>0.10557810578105779</v>
      </c>
      <c r="P154" s="6">
        <v>5.469565217391307</v>
      </c>
      <c r="Q154" s="6">
        <v>3.2333695652173917</v>
      </c>
      <c r="R154" s="6">
        <f>SUM(NonNurse[[#This Row],[Qualified Activities Professional Hours]],NonNurse[[#This Row],[Other Activities Professional Hours]])/NonNurse[[#This Row],[MDS Census]]</f>
        <v>0.16413899138991395</v>
      </c>
      <c r="S154" s="6">
        <v>0</v>
      </c>
      <c r="T154" s="6">
        <v>0</v>
      </c>
      <c r="U154" s="6">
        <v>0</v>
      </c>
      <c r="V154" s="6">
        <f>SUM(NonNurse[[#This Row],[Occupational Therapist Hours]],NonNurse[[#This Row],[OT Assistant Hours]],NonNurse[[#This Row],[OT Aide Hours]])/NonNurse[[#This Row],[MDS Census]]</f>
        <v>0</v>
      </c>
      <c r="W154" s="6">
        <v>0</v>
      </c>
      <c r="X154" s="6">
        <v>0</v>
      </c>
      <c r="Y154" s="6">
        <v>0</v>
      </c>
      <c r="Z154" s="6">
        <f>SUM(NonNurse[[#This Row],[Physical Therapist (PT) Hours]],NonNurse[[#This Row],[PT Assistant Hours]],NonNurse[[#This Row],[PT Aide Hours]])/NonNurse[[#This Row],[MDS Census]]</f>
        <v>0</v>
      </c>
      <c r="AA154" s="6">
        <v>0</v>
      </c>
      <c r="AB154" s="6">
        <v>0</v>
      </c>
      <c r="AC154" s="6">
        <v>0</v>
      </c>
      <c r="AD154" s="6">
        <v>0</v>
      </c>
      <c r="AE154" s="6">
        <v>0</v>
      </c>
      <c r="AF154" s="6">
        <v>0</v>
      </c>
      <c r="AG154" s="6">
        <v>0</v>
      </c>
      <c r="AH154" s="1">
        <v>505254</v>
      </c>
      <c r="AI154">
        <v>10</v>
      </c>
    </row>
    <row r="155" spans="1:35" x14ac:dyDescent="0.25">
      <c r="A155" t="s">
        <v>239</v>
      </c>
      <c r="B155" t="s">
        <v>116</v>
      </c>
      <c r="C155" t="s">
        <v>297</v>
      </c>
      <c r="D155" t="s">
        <v>257</v>
      </c>
      <c r="E155" s="6">
        <v>103.83695652173913</v>
      </c>
      <c r="F155" s="6">
        <v>5.0434782608695654</v>
      </c>
      <c r="G155" s="6">
        <v>0</v>
      </c>
      <c r="H155" s="6">
        <v>0</v>
      </c>
      <c r="I155" s="6">
        <v>0</v>
      </c>
      <c r="J155" s="6">
        <v>0</v>
      </c>
      <c r="K155" s="6">
        <v>0</v>
      </c>
      <c r="L155" s="6">
        <v>3.1244565217391309</v>
      </c>
      <c r="M155" s="6">
        <v>13.638586956521738</v>
      </c>
      <c r="N155" s="6">
        <v>0</v>
      </c>
      <c r="O155" s="6">
        <f>SUM(NonNurse[[#This Row],[Qualified Social Work Staff Hours]],NonNurse[[#This Row],[Other Social Work Staff Hours]])/NonNurse[[#This Row],[MDS Census]]</f>
        <v>0.13134617397676124</v>
      </c>
      <c r="P155" s="6">
        <v>5.1222826086956523</v>
      </c>
      <c r="Q155" s="6">
        <v>15.508152173913043</v>
      </c>
      <c r="R155" s="6">
        <f>SUM(NonNurse[[#This Row],[Qualified Activities Professional Hours]],NonNurse[[#This Row],[Other Activities Professional Hours]])/NonNurse[[#This Row],[MDS Census]]</f>
        <v>0.19868104260441746</v>
      </c>
      <c r="S155" s="6">
        <v>6.1378260869565215</v>
      </c>
      <c r="T155" s="6">
        <v>4.8371739130434772</v>
      </c>
      <c r="U155" s="6">
        <v>0</v>
      </c>
      <c r="V155" s="6">
        <f>SUM(NonNurse[[#This Row],[Occupational Therapist Hours]],NonNurse[[#This Row],[OT Assistant Hours]],NonNurse[[#This Row],[OT Aide Hours]])/NonNurse[[#This Row],[MDS Census]]</f>
        <v>0.10569454621584841</v>
      </c>
      <c r="W155" s="6">
        <v>9.8568478260869554</v>
      </c>
      <c r="X155" s="6">
        <v>5.3610869565217403</v>
      </c>
      <c r="Y155" s="6">
        <v>0</v>
      </c>
      <c r="Z155" s="6">
        <f>SUM(NonNurse[[#This Row],[Physical Therapist (PT) Hours]],NonNurse[[#This Row],[PT Assistant Hours]],NonNurse[[#This Row],[PT Aide Hours]])/NonNurse[[#This Row],[MDS Census]]</f>
        <v>0.14655605568931226</v>
      </c>
      <c r="AA155" s="6">
        <v>0</v>
      </c>
      <c r="AB155" s="6">
        <v>0</v>
      </c>
      <c r="AC155" s="6">
        <v>0</v>
      </c>
      <c r="AD155" s="6">
        <v>0</v>
      </c>
      <c r="AE155" s="6">
        <v>0</v>
      </c>
      <c r="AF155" s="6">
        <v>0</v>
      </c>
      <c r="AG155" s="6">
        <v>0</v>
      </c>
      <c r="AH155" s="1">
        <v>505379</v>
      </c>
      <c r="AI155">
        <v>10</v>
      </c>
    </row>
    <row r="156" spans="1:35" x14ac:dyDescent="0.25">
      <c r="A156" t="s">
        <v>239</v>
      </c>
      <c r="B156" t="s">
        <v>136</v>
      </c>
      <c r="C156" t="s">
        <v>295</v>
      </c>
      <c r="D156" t="s">
        <v>254</v>
      </c>
      <c r="E156" s="6">
        <v>27.478260869565219</v>
      </c>
      <c r="F156" s="6">
        <v>6.3885869565217392</v>
      </c>
      <c r="G156" s="6">
        <v>0.24728260869565216</v>
      </c>
      <c r="H156" s="6">
        <v>0.2608695652173913</v>
      </c>
      <c r="I156" s="6">
        <v>8.6956521739130432E-2</v>
      </c>
      <c r="J156" s="6">
        <v>0</v>
      </c>
      <c r="K156" s="6">
        <v>0</v>
      </c>
      <c r="L156" s="6">
        <v>0.77347826086956506</v>
      </c>
      <c r="M156" s="6">
        <v>3.6453260869565218</v>
      </c>
      <c r="N156" s="6">
        <v>0</v>
      </c>
      <c r="O156" s="6">
        <f>SUM(NonNurse[[#This Row],[Qualified Social Work Staff Hours]],NonNurse[[#This Row],[Other Social Work Staff Hours]])/NonNurse[[#This Row],[MDS Census]]</f>
        <v>0.13266218354430379</v>
      </c>
      <c r="P156" s="6">
        <v>2.9701086956521738</v>
      </c>
      <c r="Q156" s="6">
        <v>7.1576086956521738</v>
      </c>
      <c r="R156" s="6">
        <f>SUM(NonNurse[[#This Row],[Qualified Activities Professional Hours]],NonNurse[[#This Row],[Other Activities Professional Hours]])/NonNurse[[#This Row],[MDS Census]]</f>
        <v>0.36857199367088606</v>
      </c>
      <c r="S156" s="6">
        <v>0.32999999999999996</v>
      </c>
      <c r="T156" s="6">
        <v>2.5668478260869567</v>
      </c>
      <c r="U156" s="6">
        <v>0</v>
      </c>
      <c r="V156" s="6">
        <f>SUM(NonNurse[[#This Row],[Occupational Therapist Hours]],NonNurse[[#This Row],[OT Assistant Hours]],NonNurse[[#This Row],[OT Aide Hours]])/NonNurse[[#This Row],[MDS Census]]</f>
        <v>0.10542325949367089</v>
      </c>
      <c r="W156" s="6">
        <v>1.1416304347826087</v>
      </c>
      <c r="X156" s="6">
        <v>5.7391304347826084</v>
      </c>
      <c r="Y156" s="6">
        <v>0</v>
      </c>
      <c r="Z156" s="6">
        <f>SUM(NonNurse[[#This Row],[Physical Therapist (PT) Hours]],NonNurse[[#This Row],[PT Assistant Hours]],NonNurse[[#This Row],[PT Aide Hours]])/NonNurse[[#This Row],[MDS Census]]</f>
        <v>0.25040743670886073</v>
      </c>
      <c r="AA156" s="6">
        <v>0</v>
      </c>
      <c r="AB156" s="6">
        <v>0</v>
      </c>
      <c r="AC156" s="6">
        <v>0</v>
      </c>
      <c r="AD156" s="6">
        <v>0</v>
      </c>
      <c r="AE156" s="6">
        <v>0</v>
      </c>
      <c r="AF156" s="6">
        <v>0</v>
      </c>
      <c r="AG156" s="6">
        <v>0</v>
      </c>
      <c r="AH156" s="1">
        <v>505417</v>
      </c>
      <c r="AI156">
        <v>10</v>
      </c>
    </row>
    <row r="157" spans="1:35" x14ac:dyDescent="0.25">
      <c r="A157" t="s">
        <v>239</v>
      </c>
      <c r="B157" t="s">
        <v>82</v>
      </c>
      <c r="C157" t="s">
        <v>295</v>
      </c>
      <c r="D157" t="s">
        <v>254</v>
      </c>
      <c r="E157" s="6">
        <v>84.206521739130437</v>
      </c>
      <c r="F157" s="6">
        <v>5.4782608695652177</v>
      </c>
      <c r="G157" s="6">
        <v>0</v>
      </c>
      <c r="H157" s="6">
        <v>0</v>
      </c>
      <c r="I157" s="6">
        <v>0</v>
      </c>
      <c r="J157" s="6">
        <v>0</v>
      </c>
      <c r="K157" s="6">
        <v>0</v>
      </c>
      <c r="L157" s="6">
        <v>3.5269565217391299</v>
      </c>
      <c r="M157" s="6">
        <v>11.516304347826088</v>
      </c>
      <c r="N157" s="6">
        <v>0</v>
      </c>
      <c r="O157" s="6">
        <f>SUM(NonNurse[[#This Row],[Qualified Social Work Staff Hours]],NonNurse[[#This Row],[Other Social Work Staff Hours]])/NonNurse[[#This Row],[MDS Census]]</f>
        <v>0.13676261778753065</v>
      </c>
      <c r="P157" s="6">
        <v>3.5244565217391304</v>
      </c>
      <c r="Q157" s="6">
        <v>0</v>
      </c>
      <c r="R157" s="6">
        <f>SUM(NonNurse[[#This Row],[Qualified Activities Professional Hours]],NonNurse[[#This Row],[Other Activities Professional Hours]])/NonNurse[[#This Row],[MDS Census]]</f>
        <v>4.1854911578675616E-2</v>
      </c>
      <c r="S157" s="6">
        <v>4.2126086956521736</v>
      </c>
      <c r="T157" s="6">
        <v>3.413369565217391</v>
      </c>
      <c r="U157" s="6">
        <v>0</v>
      </c>
      <c r="V157" s="6">
        <f>SUM(NonNurse[[#This Row],[Occupational Therapist Hours]],NonNurse[[#This Row],[OT Assistant Hours]],NonNurse[[#This Row],[OT Aide Hours]])/NonNurse[[#This Row],[MDS Census]]</f>
        <v>9.0562798502646175E-2</v>
      </c>
      <c r="W157" s="6">
        <v>3.6272826086956513</v>
      </c>
      <c r="X157" s="6">
        <v>2.6613043478260869</v>
      </c>
      <c r="Y157" s="6">
        <v>0</v>
      </c>
      <c r="Z157" s="6">
        <f>SUM(NonNurse[[#This Row],[Physical Therapist (PT) Hours]],NonNurse[[#This Row],[PT Assistant Hours]],NonNurse[[#This Row],[PT Aide Hours]])/NonNurse[[#This Row],[MDS Census]]</f>
        <v>7.4680521492190524E-2</v>
      </c>
      <c r="AA157" s="6">
        <v>0</v>
      </c>
      <c r="AB157" s="6">
        <v>0</v>
      </c>
      <c r="AC157" s="6">
        <v>0</v>
      </c>
      <c r="AD157" s="6">
        <v>0</v>
      </c>
      <c r="AE157" s="6">
        <v>0</v>
      </c>
      <c r="AF157" s="6">
        <v>0</v>
      </c>
      <c r="AG157" s="6">
        <v>0</v>
      </c>
      <c r="AH157" s="1">
        <v>505311</v>
      </c>
      <c r="AI157">
        <v>10</v>
      </c>
    </row>
    <row r="158" spans="1:35" x14ac:dyDescent="0.25">
      <c r="A158" t="s">
        <v>239</v>
      </c>
      <c r="B158" t="s">
        <v>28</v>
      </c>
      <c r="C158" t="s">
        <v>309</v>
      </c>
      <c r="D158" t="s">
        <v>262</v>
      </c>
      <c r="E158" s="6">
        <v>72.021739130434781</v>
      </c>
      <c r="F158" s="6">
        <v>6.1739130434782608</v>
      </c>
      <c r="G158" s="6">
        <v>0.46630434782608687</v>
      </c>
      <c r="H158" s="6">
        <v>0.47641304347826086</v>
      </c>
      <c r="I158" s="6">
        <v>1.1413043478260869</v>
      </c>
      <c r="J158" s="6">
        <v>0</v>
      </c>
      <c r="K158" s="6">
        <v>0</v>
      </c>
      <c r="L158" s="6">
        <v>4.2826086956521738</v>
      </c>
      <c r="M158" s="6">
        <v>2.1680434782608695</v>
      </c>
      <c r="N158" s="6">
        <v>8.4021739130434732</v>
      </c>
      <c r="O158" s="6">
        <f>SUM(NonNurse[[#This Row],[Qualified Social Work Staff Hours]],NonNurse[[#This Row],[Other Social Work Staff Hours]])/NonNurse[[#This Row],[MDS Census]]</f>
        <v>0.1467642619981889</v>
      </c>
      <c r="P158" s="6">
        <v>5.482717391304349</v>
      </c>
      <c r="Q158" s="6">
        <v>6.081739130434781</v>
      </c>
      <c r="R158" s="6">
        <f>SUM(NonNurse[[#This Row],[Qualified Activities Professional Hours]],NonNurse[[#This Row],[Other Activities Professional Hours]])/NonNurse[[#This Row],[MDS Census]]</f>
        <v>0.16056897072140053</v>
      </c>
      <c r="S158" s="6">
        <v>6.0938043478260893</v>
      </c>
      <c r="T158" s="6">
        <v>5.4591304347826073</v>
      </c>
      <c r="U158" s="6">
        <v>0</v>
      </c>
      <c r="V158" s="6">
        <f>SUM(NonNurse[[#This Row],[Occupational Therapist Hours]],NonNurse[[#This Row],[OT Assistant Hours]],NonNurse[[#This Row],[OT Aide Hours]])/NonNurse[[#This Row],[MDS Census]]</f>
        <v>0.16040899486869908</v>
      </c>
      <c r="W158" s="6">
        <v>5.5518478260869566</v>
      </c>
      <c r="X158" s="6">
        <v>13.30282608695652</v>
      </c>
      <c r="Y158" s="6">
        <v>0</v>
      </c>
      <c r="Z158" s="6">
        <f>SUM(NonNurse[[#This Row],[Physical Therapist (PT) Hours]],NonNurse[[#This Row],[PT Assistant Hours]],NonNurse[[#This Row],[PT Aide Hours]])/NonNurse[[#This Row],[MDS Census]]</f>
        <v>0.26179142770902503</v>
      </c>
      <c r="AA158" s="6">
        <v>0</v>
      </c>
      <c r="AB158" s="6">
        <v>0</v>
      </c>
      <c r="AC158" s="6">
        <v>0</v>
      </c>
      <c r="AD158" s="6">
        <v>0</v>
      </c>
      <c r="AE158" s="6">
        <v>0</v>
      </c>
      <c r="AF158" s="6">
        <v>0</v>
      </c>
      <c r="AG158" s="6">
        <v>0</v>
      </c>
      <c r="AH158" s="1">
        <v>505128</v>
      </c>
      <c r="AI158">
        <v>10</v>
      </c>
    </row>
    <row r="159" spans="1:35" x14ac:dyDescent="0.25">
      <c r="A159" t="s">
        <v>239</v>
      </c>
      <c r="B159" t="s">
        <v>1</v>
      </c>
      <c r="C159" t="s">
        <v>283</v>
      </c>
      <c r="D159" t="s">
        <v>252</v>
      </c>
      <c r="E159" s="6">
        <v>32.239130434782609</v>
      </c>
      <c r="F159" s="6">
        <v>38.829130434782606</v>
      </c>
      <c r="G159" s="6">
        <v>0</v>
      </c>
      <c r="H159" s="6">
        <v>0</v>
      </c>
      <c r="I159" s="6">
        <v>0.81521739130434778</v>
      </c>
      <c r="J159" s="6">
        <v>0</v>
      </c>
      <c r="K159" s="6">
        <v>0</v>
      </c>
      <c r="L159" s="6">
        <v>3.0992391304347819</v>
      </c>
      <c r="M159" s="6">
        <v>0</v>
      </c>
      <c r="N159" s="6">
        <v>7.744782608695651</v>
      </c>
      <c r="O159" s="6">
        <f>SUM(NonNurse[[#This Row],[Qualified Social Work Staff Hours]],NonNurse[[#This Row],[Other Social Work Staff Hours]])/NonNurse[[#This Row],[MDS Census]]</f>
        <v>0.24022926500337149</v>
      </c>
      <c r="P159" s="6">
        <v>0</v>
      </c>
      <c r="Q159" s="6">
        <v>6.2356521739130466</v>
      </c>
      <c r="R159" s="6">
        <f>SUM(NonNurse[[#This Row],[Qualified Activities Professional Hours]],NonNurse[[#This Row],[Other Activities Professional Hours]])/NonNurse[[#This Row],[MDS Census]]</f>
        <v>0.19341874578556989</v>
      </c>
      <c r="S159" s="6">
        <v>6.3051086956521756</v>
      </c>
      <c r="T159" s="6">
        <v>2.8205434782608698</v>
      </c>
      <c r="U159" s="6">
        <v>0</v>
      </c>
      <c r="V159" s="6">
        <f>SUM(NonNurse[[#This Row],[Occupational Therapist Hours]],NonNurse[[#This Row],[OT Assistant Hours]],NonNurse[[#This Row],[OT Aide Hours]])/NonNurse[[#This Row],[MDS Census]]</f>
        <v>0.28306136210384364</v>
      </c>
      <c r="W159" s="6">
        <v>5.2783695652173916</v>
      </c>
      <c r="X159" s="6">
        <v>4.3836956521739125</v>
      </c>
      <c r="Y159" s="6">
        <v>0</v>
      </c>
      <c r="Z159" s="6">
        <f>SUM(NonNurse[[#This Row],[Physical Therapist (PT) Hours]],NonNurse[[#This Row],[PT Assistant Hours]],NonNurse[[#This Row],[PT Aide Hours]])/NonNurse[[#This Row],[MDS Census]]</f>
        <v>0.29969993256911664</v>
      </c>
      <c r="AA159" s="6">
        <v>0</v>
      </c>
      <c r="AB159" s="6">
        <v>0</v>
      </c>
      <c r="AC159" s="6">
        <v>0</v>
      </c>
      <c r="AD159" s="6">
        <v>0</v>
      </c>
      <c r="AE159" s="6">
        <v>0</v>
      </c>
      <c r="AF159" s="6">
        <v>0</v>
      </c>
      <c r="AG159" s="6">
        <v>0</v>
      </c>
      <c r="AH159" s="1">
        <v>505429</v>
      </c>
      <c r="AI159">
        <v>10</v>
      </c>
    </row>
    <row r="160" spans="1:35" x14ac:dyDescent="0.25">
      <c r="A160" t="s">
        <v>239</v>
      </c>
      <c r="B160" t="s">
        <v>170</v>
      </c>
      <c r="C160" t="s">
        <v>276</v>
      </c>
      <c r="D160" t="s">
        <v>250</v>
      </c>
      <c r="E160" s="6">
        <v>41.413043478260867</v>
      </c>
      <c r="F160" s="6">
        <v>3.652173913043478</v>
      </c>
      <c r="G160" s="6">
        <v>0</v>
      </c>
      <c r="H160" s="6">
        <v>0</v>
      </c>
      <c r="I160" s="6">
        <v>0</v>
      </c>
      <c r="J160" s="6">
        <v>0</v>
      </c>
      <c r="K160" s="6">
        <v>0</v>
      </c>
      <c r="L160" s="6">
        <v>0.16978260869565218</v>
      </c>
      <c r="M160" s="6">
        <v>3.1195652173913042</v>
      </c>
      <c r="N160" s="6">
        <v>0</v>
      </c>
      <c r="O160" s="6">
        <f>SUM(NonNurse[[#This Row],[Qualified Social Work Staff Hours]],NonNurse[[#This Row],[Other Social Work Staff Hours]])/NonNurse[[#This Row],[MDS Census]]</f>
        <v>7.5328083989501318E-2</v>
      </c>
      <c r="P160" s="6">
        <v>3.6875</v>
      </c>
      <c r="Q160" s="6">
        <v>5.7744565217391308</v>
      </c>
      <c r="R160" s="6">
        <f>SUM(NonNurse[[#This Row],[Qualified Activities Professional Hours]],NonNurse[[#This Row],[Other Activities Professional Hours]])/NonNurse[[#This Row],[MDS Census]]</f>
        <v>0.22847769028871392</v>
      </c>
      <c r="S160" s="6">
        <v>5.0064130434782603</v>
      </c>
      <c r="T160" s="6">
        <v>0.9468478260869565</v>
      </c>
      <c r="U160" s="6">
        <v>0</v>
      </c>
      <c r="V160" s="6">
        <f>SUM(NonNurse[[#This Row],[Occupational Therapist Hours]],NonNurse[[#This Row],[OT Assistant Hours]],NonNurse[[#This Row],[OT Aide Hours]])/NonNurse[[#This Row],[MDS Census]]</f>
        <v>0.143753280839895</v>
      </c>
      <c r="W160" s="6">
        <v>3.8714130434782623</v>
      </c>
      <c r="X160" s="6">
        <v>4.6797826086956507</v>
      </c>
      <c r="Y160" s="6">
        <v>0</v>
      </c>
      <c r="Z160" s="6">
        <f>SUM(NonNurse[[#This Row],[Physical Therapist (PT) Hours]],NonNurse[[#This Row],[PT Assistant Hours]],NonNurse[[#This Row],[PT Aide Hours]])/NonNurse[[#This Row],[MDS Census]]</f>
        <v>0.20648556430446194</v>
      </c>
      <c r="AA160" s="6">
        <v>0</v>
      </c>
      <c r="AB160" s="6">
        <v>0</v>
      </c>
      <c r="AC160" s="6">
        <v>0</v>
      </c>
      <c r="AD160" s="6">
        <v>0</v>
      </c>
      <c r="AE160" s="6">
        <v>0</v>
      </c>
      <c r="AF160" s="6">
        <v>0</v>
      </c>
      <c r="AG160" s="6">
        <v>0</v>
      </c>
      <c r="AH160" s="1">
        <v>505507</v>
      </c>
      <c r="AI160">
        <v>10</v>
      </c>
    </row>
    <row r="161" spans="1:35" x14ac:dyDescent="0.25">
      <c r="A161" t="s">
        <v>239</v>
      </c>
      <c r="B161" t="s">
        <v>61</v>
      </c>
      <c r="C161" t="s">
        <v>295</v>
      </c>
      <c r="D161" t="s">
        <v>254</v>
      </c>
      <c r="E161" s="6">
        <v>79.891304347826093</v>
      </c>
      <c r="F161" s="6">
        <v>4.6956521739130439</v>
      </c>
      <c r="G161" s="6">
        <v>0.10597826086956522</v>
      </c>
      <c r="H161" s="6">
        <v>0</v>
      </c>
      <c r="I161" s="6">
        <v>0</v>
      </c>
      <c r="J161" s="6">
        <v>0</v>
      </c>
      <c r="K161" s="6">
        <v>0</v>
      </c>
      <c r="L161" s="6">
        <v>4.7524999999999995</v>
      </c>
      <c r="M161" s="6">
        <v>0</v>
      </c>
      <c r="N161" s="6">
        <v>15.55836956521739</v>
      </c>
      <c r="O161" s="6">
        <f>SUM(NonNurse[[#This Row],[Qualified Social Work Staff Hours]],NonNurse[[#This Row],[Other Social Work Staff Hours]])/NonNurse[[#This Row],[MDS Census]]</f>
        <v>0.19474421768707481</v>
      </c>
      <c r="P161" s="6">
        <v>4.6705434782608686</v>
      </c>
      <c r="Q161" s="6">
        <v>0</v>
      </c>
      <c r="R161" s="6">
        <f>SUM(NonNurse[[#This Row],[Qualified Activities Professional Hours]],NonNurse[[#This Row],[Other Activities Professional Hours]])/NonNurse[[#This Row],[MDS Census]]</f>
        <v>5.8461224489795904E-2</v>
      </c>
      <c r="S161" s="6">
        <v>9.0729347826086979</v>
      </c>
      <c r="T161" s="6">
        <v>0.26</v>
      </c>
      <c r="U161" s="6">
        <v>0</v>
      </c>
      <c r="V161" s="6">
        <f>SUM(NonNurse[[#This Row],[Occupational Therapist Hours]],NonNurse[[#This Row],[OT Assistant Hours]],NonNurse[[#This Row],[OT Aide Hours]])/NonNurse[[#This Row],[MDS Census]]</f>
        <v>0.11682040816326532</v>
      </c>
      <c r="W161" s="6">
        <v>6.9799999999999995</v>
      </c>
      <c r="X161" s="6">
        <v>8.9873913043478293</v>
      </c>
      <c r="Y161" s="6">
        <v>0</v>
      </c>
      <c r="Z161" s="6">
        <f>SUM(NonNurse[[#This Row],[Physical Therapist (PT) Hours]],NonNurse[[#This Row],[PT Assistant Hours]],NonNurse[[#This Row],[PT Aide Hours]])/NonNurse[[#This Row],[MDS Census]]</f>
        <v>0.19986394557823131</v>
      </c>
      <c r="AA161" s="6">
        <v>0</v>
      </c>
      <c r="AB161" s="6">
        <v>0</v>
      </c>
      <c r="AC161" s="6">
        <v>0</v>
      </c>
      <c r="AD161" s="6">
        <v>0</v>
      </c>
      <c r="AE161" s="6">
        <v>0</v>
      </c>
      <c r="AF161" s="6">
        <v>0</v>
      </c>
      <c r="AG161" s="6">
        <v>0</v>
      </c>
      <c r="AH161" s="1">
        <v>505262</v>
      </c>
      <c r="AI161">
        <v>10</v>
      </c>
    </row>
    <row r="162" spans="1:35" x14ac:dyDescent="0.25">
      <c r="A162" t="s">
        <v>239</v>
      </c>
      <c r="B162" t="s">
        <v>23</v>
      </c>
      <c r="C162" t="s">
        <v>303</v>
      </c>
      <c r="D162" t="s">
        <v>260</v>
      </c>
      <c r="E162" s="6">
        <v>30.347826086956523</v>
      </c>
      <c r="F162" s="6">
        <v>5.3913043478260869</v>
      </c>
      <c r="G162" s="6">
        <v>0.41304347826086957</v>
      </c>
      <c r="H162" s="6">
        <v>0</v>
      </c>
      <c r="I162" s="6">
        <v>0</v>
      </c>
      <c r="J162" s="6">
        <v>0</v>
      </c>
      <c r="K162" s="6">
        <v>0</v>
      </c>
      <c r="L162" s="6">
        <v>3.777173913043478</v>
      </c>
      <c r="M162" s="6">
        <v>0</v>
      </c>
      <c r="N162" s="6">
        <v>4.6114130434782608</v>
      </c>
      <c r="O162" s="6">
        <f>SUM(NonNurse[[#This Row],[Qualified Social Work Staff Hours]],NonNurse[[#This Row],[Other Social Work Staff Hours]])/NonNurse[[#This Row],[MDS Census]]</f>
        <v>0.15195200573065901</v>
      </c>
      <c r="P162" s="6">
        <v>2.2826086956521738</v>
      </c>
      <c r="Q162" s="6">
        <v>4.0271739130434785</v>
      </c>
      <c r="R162" s="6">
        <f>SUM(NonNurse[[#This Row],[Qualified Activities Professional Hours]],NonNurse[[#This Row],[Other Activities Professional Hours]])/NonNurse[[#This Row],[MDS Census]]</f>
        <v>0.20791547277936961</v>
      </c>
      <c r="S162" s="6">
        <v>6.4538043478260869</v>
      </c>
      <c r="T162" s="6">
        <v>0</v>
      </c>
      <c r="U162" s="6">
        <v>0</v>
      </c>
      <c r="V162" s="6">
        <f>SUM(NonNurse[[#This Row],[Occupational Therapist Hours]],NonNurse[[#This Row],[OT Assistant Hours]],NonNurse[[#This Row],[OT Aide Hours]])/NonNurse[[#This Row],[MDS Census]]</f>
        <v>0.21266117478510027</v>
      </c>
      <c r="W162" s="6">
        <v>1.986413043478261</v>
      </c>
      <c r="X162" s="6">
        <v>5.8152173913043477</v>
      </c>
      <c r="Y162" s="6">
        <v>0</v>
      </c>
      <c r="Z162" s="6">
        <f>SUM(NonNurse[[#This Row],[Physical Therapist (PT) Hours]],NonNurse[[#This Row],[PT Assistant Hours]],NonNurse[[#This Row],[PT Aide Hours]])/NonNurse[[#This Row],[MDS Census]]</f>
        <v>0.25707378223495697</v>
      </c>
      <c r="AA162" s="6">
        <v>0</v>
      </c>
      <c r="AB162" s="6">
        <v>0</v>
      </c>
      <c r="AC162" s="6">
        <v>0</v>
      </c>
      <c r="AD162" s="6">
        <v>0</v>
      </c>
      <c r="AE162" s="6">
        <v>0</v>
      </c>
      <c r="AF162" s="6">
        <v>0</v>
      </c>
      <c r="AG162" s="6">
        <v>0</v>
      </c>
      <c r="AH162" s="1">
        <v>505098</v>
      </c>
      <c r="AI162">
        <v>10</v>
      </c>
    </row>
    <row r="163" spans="1:35" x14ac:dyDescent="0.25">
      <c r="A163" t="s">
        <v>239</v>
      </c>
      <c r="B163" t="s">
        <v>96</v>
      </c>
      <c r="C163" t="s">
        <v>337</v>
      </c>
      <c r="D163" t="s">
        <v>266</v>
      </c>
      <c r="E163" s="6">
        <v>60.326086956521742</v>
      </c>
      <c r="F163" s="6">
        <v>5.2173913043478262</v>
      </c>
      <c r="G163" s="6">
        <v>0</v>
      </c>
      <c r="H163" s="6">
        <v>0</v>
      </c>
      <c r="I163" s="6">
        <v>0</v>
      </c>
      <c r="J163" s="6">
        <v>0</v>
      </c>
      <c r="K163" s="6">
        <v>0</v>
      </c>
      <c r="L163" s="6">
        <v>3.0560869565217392</v>
      </c>
      <c r="M163" s="6">
        <v>9.0135869565217384</v>
      </c>
      <c r="N163" s="6">
        <v>0</v>
      </c>
      <c r="O163" s="6">
        <f>SUM(NonNurse[[#This Row],[Qualified Social Work Staff Hours]],NonNurse[[#This Row],[Other Social Work Staff Hours]])/NonNurse[[#This Row],[MDS Census]]</f>
        <v>0.14941441441441439</v>
      </c>
      <c r="P163" s="6">
        <v>4.0407608695652177</v>
      </c>
      <c r="Q163" s="6">
        <v>2.8614130434782608</v>
      </c>
      <c r="R163" s="6">
        <f>SUM(NonNurse[[#This Row],[Qualified Activities Professional Hours]],NonNurse[[#This Row],[Other Activities Professional Hours]])/NonNurse[[#This Row],[MDS Census]]</f>
        <v>0.11441441441441441</v>
      </c>
      <c r="S163" s="6">
        <v>1.7703260869565218</v>
      </c>
      <c r="T163" s="6">
        <v>2.4401086956521736</v>
      </c>
      <c r="U163" s="6">
        <v>0</v>
      </c>
      <c r="V163" s="6">
        <f>SUM(NonNurse[[#This Row],[Occupational Therapist Hours]],NonNurse[[#This Row],[OT Assistant Hours]],NonNurse[[#This Row],[OT Aide Hours]])/NonNurse[[#This Row],[MDS Census]]</f>
        <v>6.9794594594594583E-2</v>
      </c>
      <c r="W163" s="6">
        <v>3.8858695652173911</v>
      </c>
      <c r="X163" s="6">
        <v>8.9518478260869525</v>
      </c>
      <c r="Y163" s="6">
        <v>0</v>
      </c>
      <c r="Z163" s="6">
        <f>SUM(NonNurse[[#This Row],[Physical Therapist (PT) Hours]],NonNurse[[#This Row],[PT Assistant Hours]],NonNurse[[#This Row],[PT Aide Hours]])/NonNurse[[#This Row],[MDS Census]]</f>
        <v>0.21280540540540532</v>
      </c>
      <c r="AA163" s="6">
        <v>0</v>
      </c>
      <c r="AB163" s="6">
        <v>0</v>
      </c>
      <c r="AC163" s="6">
        <v>0</v>
      </c>
      <c r="AD163" s="6">
        <v>0</v>
      </c>
      <c r="AE163" s="6">
        <v>0</v>
      </c>
      <c r="AF163" s="6">
        <v>0</v>
      </c>
      <c r="AG163" s="6">
        <v>0</v>
      </c>
      <c r="AH163" s="1">
        <v>505338</v>
      </c>
      <c r="AI163">
        <v>10</v>
      </c>
    </row>
    <row r="164" spans="1:35" x14ac:dyDescent="0.25">
      <c r="A164" t="s">
        <v>239</v>
      </c>
      <c r="B164" t="s">
        <v>43</v>
      </c>
      <c r="C164" t="s">
        <v>317</v>
      </c>
      <c r="D164" t="s">
        <v>264</v>
      </c>
      <c r="E164" s="6">
        <v>30.826086956521738</v>
      </c>
      <c r="F164" s="6">
        <v>5.4782608695652177</v>
      </c>
      <c r="G164" s="6">
        <v>0.2391304347826087</v>
      </c>
      <c r="H164" s="6">
        <v>0.25543478260869568</v>
      </c>
      <c r="I164" s="6">
        <v>0.96739130434782605</v>
      </c>
      <c r="J164" s="6">
        <v>0</v>
      </c>
      <c r="K164" s="6">
        <v>0</v>
      </c>
      <c r="L164" s="6">
        <v>8.6956521739130432E-2</v>
      </c>
      <c r="M164" s="6">
        <v>0</v>
      </c>
      <c r="N164" s="6">
        <v>6.0163043478260869</v>
      </c>
      <c r="O164" s="6">
        <f>SUM(NonNurse[[#This Row],[Qualified Social Work Staff Hours]],NonNurse[[#This Row],[Other Social Work Staff Hours]])/NonNurse[[#This Row],[MDS Census]]</f>
        <v>0.19516925246826516</v>
      </c>
      <c r="P164" s="6">
        <v>4.0516304347826084</v>
      </c>
      <c r="Q164" s="6">
        <v>0.3641304347826087</v>
      </c>
      <c r="R164" s="6">
        <f>SUM(NonNurse[[#This Row],[Qualified Activities Professional Hours]],NonNurse[[#This Row],[Other Activities Professional Hours]])/NonNurse[[#This Row],[MDS Census]]</f>
        <v>0.14324753173483779</v>
      </c>
      <c r="S164" s="6">
        <v>10.195652173913043</v>
      </c>
      <c r="T164" s="6">
        <v>4.3559782608695654</v>
      </c>
      <c r="U164" s="6">
        <v>0</v>
      </c>
      <c r="V164" s="6">
        <f>SUM(NonNurse[[#This Row],[Occupational Therapist Hours]],NonNurse[[#This Row],[OT Assistant Hours]],NonNurse[[#This Row],[OT Aide Hours]])/NonNurse[[#This Row],[MDS Census]]</f>
        <v>0.47205571227080401</v>
      </c>
      <c r="W164" s="6">
        <v>9.008152173913043</v>
      </c>
      <c r="X164" s="6">
        <v>3.8070652173913042</v>
      </c>
      <c r="Y164" s="6">
        <v>0</v>
      </c>
      <c r="Z164" s="6">
        <f>SUM(NonNurse[[#This Row],[Physical Therapist (PT) Hours]],NonNurse[[#This Row],[PT Assistant Hours]],NonNurse[[#This Row],[PT Aide Hours]])/NonNurse[[#This Row],[MDS Census]]</f>
        <v>0.41572637517630467</v>
      </c>
      <c r="AA164" s="6">
        <v>0</v>
      </c>
      <c r="AB164" s="6">
        <v>0</v>
      </c>
      <c r="AC164" s="6">
        <v>0</v>
      </c>
      <c r="AD164" s="6">
        <v>0</v>
      </c>
      <c r="AE164" s="6">
        <v>0</v>
      </c>
      <c r="AF164" s="6">
        <v>0</v>
      </c>
      <c r="AG164" s="6">
        <v>0</v>
      </c>
      <c r="AH164" s="1">
        <v>505216</v>
      </c>
      <c r="AI164">
        <v>10</v>
      </c>
    </row>
    <row r="165" spans="1:35" x14ac:dyDescent="0.25">
      <c r="A165" t="s">
        <v>239</v>
      </c>
      <c r="B165" t="s">
        <v>171</v>
      </c>
      <c r="C165" t="s">
        <v>297</v>
      </c>
      <c r="D165" t="s">
        <v>257</v>
      </c>
      <c r="E165" s="6">
        <v>64.021739130434781</v>
      </c>
      <c r="F165" s="6">
        <v>0</v>
      </c>
      <c r="G165" s="6">
        <v>0.82608695652173914</v>
      </c>
      <c r="H165" s="6">
        <v>0</v>
      </c>
      <c r="I165" s="6">
        <v>0</v>
      </c>
      <c r="J165" s="6">
        <v>0</v>
      </c>
      <c r="K165" s="6">
        <v>0</v>
      </c>
      <c r="L165" s="6">
        <v>3.7472826086956523</v>
      </c>
      <c r="M165" s="6">
        <v>0</v>
      </c>
      <c r="N165" s="6">
        <v>2.6684782608695654</v>
      </c>
      <c r="O165" s="6">
        <f>SUM(NonNurse[[#This Row],[Qualified Social Work Staff Hours]],NonNurse[[#This Row],[Other Social Work Staff Hours]])/NonNurse[[#This Row],[MDS Census]]</f>
        <v>4.1680814940577252E-2</v>
      </c>
      <c r="P165" s="6">
        <v>0</v>
      </c>
      <c r="Q165" s="6">
        <v>4.3967391304347823</v>
      </c>
      <c r="R165" s="6">
        <f>SUM(NonNurse[[#This Row],[Qualified Activities Professional Hours]],NonNurse[[#This Row],[Other Activities Professional Hours]])/NonNurse[[#This Row],[MDS Census]]</f>
        <v>6.8675721561969438E-2</v>
      </c>
      <c r="S165" s="6">
        <v>1.0166304347826085</v>
      </c>
      <c r="T165" s="6">
        <v>3.8103260869565214</v>
      </c>
      <c r="U165" s="6">
        <v>0</v>
      </c>
      <c r="V165" s="6">
        <f>SUM(NonNurse[[#This Row],[Occupational Therapist Hours]],NonNurse[[#This Row],[OT Assistant Hours]],NonNurse[[#This Row],[OT Aide Hours]])/NonNurse[[#This Row],[MDS Census]]</f>
        <v>7.5395585738539897E-2</v>
      </c>
      <c r="W165" s="6">
        <v>4.9895652173913048</v>
      </c>
      <c r="X165" s="6">
        <v>5.1028260869565205</v>
      </c>
      <c r="Y165" s="6">
        <v>0</v>
      </c>
      <c r="Z165" s="6">
        <f>SUM(NonNurse[[#This Row],[Physical Therapist (PT) Hours]],NonNurse[[#This Row],[PT Assistant Hours]],NonNurse[[#This Row],[PT Aide Hours]])/NonNurse[[#This Row],[MDS Census]]</f>
        <v>0.15764006791171475</v>
      </c>
      <c r="AA165" s="6">
        <v>0</v>
      </c>
      <c r="AB165" s="6">
        <v>8.6956521739130432E-2</v>
      </c>
      <c r="AC165" s="6">
        <v>0</v>
      </c>
      <c r="AD165" s="6">
        <v>0</v>
      </c>
      <c r="AE165" s="6">
        <v>0</v>
      </c>
      <c r="AF165" s="6">
        <v>0</v>
      </c>
      <c r="AG165" s="6">
        <v>4.0434782608695654</v>
      </c>
      <c r="AH165" s="1">
        <v>505509</v>
      </c>
      <c r="AI165">
        <v>10</v>
      </c>
    </row>
    <row r="166" spans="1:35" x14ac:dyDescent="0.25">
      <c r="A166" t="s">
        <v>239</v>
      </c>
      <c r="B166" t="s">
        <v>112</v>
      </c>
      <c r="C166" t="s">
        <v>282</v>
      </c>
      <c r="D166" t="s">
        <v>254</v>
      </c>
      <c r="E166" s="6">
        <v>23.815217391304348</v>
      </c>
      <c r="F166" s="6">
        <v>0</v>
      </c>
      <c r="G166" s="6">
        <v>0</v>
      </c>
      <c r="H166" s="6">
        <v>5.1630434782608696E-2</v>
      </c>
      <c r="I166" s="6">
        <v>0.55434782608695654</v>
      </c>
      <c r="J166" s="6">
        <v>0</v>
      </c>
      <c r="K166" s="6">
        <v>0</v>
      </c>
      <c r="L166" s="6">
        <v>3.478478260869565</v>
      </c>
      <c r="M166" s="6">
        <v>10.733804347826085</v>
      </c>
      <c r="N166" s="6">
        <v>0</v>
      </c>
      <c r="O166" s="6">
        <f>SUM(NonNurse[[#This Row],[Qualified Social Work Staff Hours]],NonNurse[[#This Row],[Other Social Work Staff Hours]])/NonNurse[[#This Row],[MDS Census]]</f>
        <v>0.45071200365130071</v>
      </c>
      <c r="P166" s="6">
        <v>0</v>
      </c>
      <c r="Q166" s="6">
        <v>3.8129347826086959</v>
      </c>
      <c r="R166" s="6">
        <f>SUM(NonNurse[[#This Row],[Qualified Activities Professional Hours]],NonNurse[[#This Row],[Other Activities Professional Hours]])/NonNurse[[#This Row],[MDS Census]]</f>
        <v>0.16010497489730718</v>
      </c>
      <c r="S166" s="6">
        <v>4.4972826086956506</v>
      </c>
      <c r="T166" s="6">
        <v>7.7419565217391328</v>
      </c>
      <c r="U166" s="6">
        <v>0</v>
      </c>
      <c r="V166" s="6">
        <f>SUM(NonNurse[[#This Row],[Occupational Therapist Hours]],NonNurse[[#This Row],[OT Assistant Hours]],NonNurse[[#This Row],[OT Aide Hours]])/NonNurse[[#This Row],[MDS Census]]</f>
        <v>0.51392514833409397</v>
      </c>
      <c r="W166" s="6">
        <v>3.1992391304347825</v>
      </c>
      <c r="X166" s="6">
        <v>9.65</v>
      </c>
      <c r="Y166" s="6">
        <v>0</v>
      </c>
      <c r="Z166" s="6">
        <f>SUM(NonNurse[[#This Row],[Physical Therapist (PT) Hours]],NonNurse[[#This Row],[PT Assistant Hours]],NonNurse[[#This Row],[PT Aide Hours]])/NonNurse[[#This Row],[MDS Census]]</f>
        <v>0.5395390232770424</v>
      </c>
      <c r="AA166" s="6">
        <v>0</v>
      </c>
      <c r="AB166" s="6">
        <v>0</v>
      </c>
      <c r="AC166" s="6">
        <v>0</v>
      </c>
      <c r="AD166" s="6">
        <v>0</v>
      </c>
      <c r="AE166" s="6">
        <v>0</v>
      </c>
      <c r="AF166" s="6">
        <v>0</v>
      </c>
      <c r="AG166" s="6">
        <v>0</v>
      </c>
      <c r="AH166" s="1">
        <v>505371</v>
      </c>
      <c r="AI166">
        <v>10</v>
      </c>
    </row>
    <row r="167" spans="1:35" x14ac:dyDescent="0.25">
      <c r="A167" t="s">
        <v>239</v>
      </c>
      <c r="B167" t="s">
        <v>76</v>
      </c>
      <c r="C167" t="s">
        <v>303</v>
      </c>
      <c r="D167" t="s">
        <v>260</v>
      </c>
      <c r="E167" s="6">
        <v>61.608695652173914</v>
      </c>
      <c r="F167" s="6">
        <v>5.2173913043478262</v>
      </c>
      <c r="G167" s="6">
        <v>0</v>
      </c>
      <c r="H167" s="6">
        <v>0</v>
      </c>
      <c r="I167" s="6">
        <v>3.0652173913043477</v>
      </c>
      <c r="J167" s="6">
        <v>0</v>
      </c>
      <c r="K167" s="6">
        <v>0</v>
      </c>
      <c r="L167" s="6">
        <v>5.4507608695652188</v>
      </c>
      <c r="M167" s="6">
        <v>5.6521739130434785</v>
      </c>
      <c r="N167" s="6">
        <v>0</v>
      </c>
      <c r="O167" s="6">
        <f>SUM(NonNurse[[#This Row],[Qualified Social Work Staff Hours]],NonNurse[[#This Row],[Other Social Work Staff Hours]])/NonNurse[[#This Row],[MDS Census]]</f>
        <v>9.1743119266055051E-2</v>
      </c>
      <c r="P167" s="6">
        <v>5.7065217391304346</v>
      </c>
      <c r="Q167" s="6">
        <v>6.6114130434782608</v>
      </c>
      <c r="R167" s="6">
        <f>SUM(NonNurse[[#This Row],[Qualified Activities Professional Hours]],NonNurse[[#This Row],[Other Activities Professional Hours]])/NonNurse[[#This Row],[MDS Census]]</f>
        <v>0.19993824982357092</v>
      </c>
      <c r="S167" s="6">
        <v>4.5342391304347816</v>
      </c>
      <c r="T167" s="6">
        <v>0.59347826086956512</v>
      </c>
      <c r="U167" s="6">
        <v>0</v>
      </c>
      <c r="V167" s="6">
        <f>SUM(NonNurse[[#This Row],[Occupational Therapist Hours]],NonNurse[[#This Row],[OT Assistant Hours]],NonNurse[[#This Row],[OT Aide Hours]])/NonNurse[[#This Row],[MDS Census]]</f>
        <v>8.3230416372618188E-2</v>
      </c>
      <c r="W167" s="6">
        <v>6.1585869565217379</v>
      </c>
      <c r="X167" s="6">
        <v>5.0830434782608673</v>
      </c>
      <c r="Y167" s="6">
        <v>1.6413043478260869</v>
      </c>
      <c r="Z167" s="6">
        <f>SUM(NonNurse[[#This Row],[Physical Therapist (PT) Hours]],NonNurse[[#This Row],[PT Assistant Hours]],NonNurse[[#This Row],[PT Aide Hours]])/NonNurse[[#This Row],[MDS Census]]</f>
        <v>0.20910903316866616</v>
      </c>
      <c r="AA167" s="6">
        <v>0</v>
      </c>
      <c r="AB167" s="6">
        <v>0</v>
      </c>
      <c r="AC167" s="6">
        <v>0</v>
      </c>
      <c r="AD167" s="6">
        <v>0</v>
      </c>
      <c r="AE167" s="6">
        <v>0</v>
      </c>
      <c r="AF167" s="6">
        <v>0</v>
      </c>
      <c r="AG167" s="6">
        <v>0</v>
      </c>
      <c r="AH167" s="1">
        <v>505296</v>
      </c>
      <c r="AI167">
        <v>10</v>
      </c>
    </row>
    <row r="168" spans="1:35" x14ac:dyDescent="0.25">
      <c r="A168" t="s">
        <v>239</v>
      </c>
      <c r="B168" t="s">
        <v>174</v>
      </c>
      <c r="C168" t="s">
        <v>279</v>
      </c>
      <c r="D168" t="s">
        <v>254</v>
      </c>
      <c r="E168" s="6">
        <v>73.195652173913047</v>
      </c>
      <c r="F168" s="6">
        <v>5.0434782608695654</v>
      </c>
      <c r="G168" s="6">
        <v>3.8586956521739131</v>
      </c>
      <c r="H168" s="6">
        <v>0.49239130434782608</v>
      </c>
      <c r="I168" s="6">
        <v>1.5978260869565217</v>
      </c>
      <c r="J168" s="6">
        <v>0</v>
      </c>
      <c r="K168" s="6">
        <v>1.1847826086956521</v>
      </c>
      <c r="L168" s="6">
        <v>3.0943478260869552</v>
      </c>
      <c r="M168" s="6">
        <v>0</v>
      </c>
      <c r="N168" s="6">
        <v>7.5027173913043477</v>
      </c>
      <c r="O168" s="6">
        <f>SUM(NonNurse[[#This Row],[Qualified Social Work Staff Hours]],NonNurse[[#This Row],[Other Social Work Staff Hours]])/NonNurse[[#This Row],[MDS Census]]</f>
        <v>0.1025022275022275</v>
      </c>
      <c r="P168" s="6">
        <v>7.0407608695652177</v>
      </c>
      <c r="Q168" s="6">
        <v>0</v>
      </c>
      <c r="R168" s="6">
        <f>SUM(NonNurse[[#This Row],[Qualified Activities Professional Hours]],NonNurse[[#This Row],[Other Activities Professional Hours]])/NonNurse[[#This Row],[MDS Census]]</f>
        <v>9.6190971190971197E-2</v>
      </c>
      <c r="S168" s="6">
        <v>4.7340217391304344</v>
      </c>
      <c r="T168" s="6">
        <v>3.859565217391304</v>
      </c>
      <c r="U168" s="6">
        <v>0</v>
      </c>
      <c r="V168" s="6">
        <f>SUM(NonNurse[[#This Row],[Occupational Therapist Hours]],NonNurse[[#This Row],[OT Assistant Hours]],NonNurse[[#This Row],[OT Aide Hours]])/NonNurse[[#This Row],[MDS Census]]</f>
        <v>0.11740570240570239</v>
      </c>
      <c r="W168" s="6">
        <v>6.5363043478260847</v>
      </c>
      <c r="X168" s="6">
        <v>4.4054347826086966</v>
      </c>
      <c r="Y168" s="6">
        <v>0</v>
      </c>
      <c r="Z168" s="6">
        <f>SUM(NonNurse[[#This Row],[Physical Therapist (PT) Hours]],NonNurse[[#This Row],[PT Assistant Hours]],NonNurse[[#This Row],[PT Aide Hours]])/NonNurse[[#This Row],[MDS Census]]</f>
        <v>0.14948618948618947</v>
      </c>
      <c r="AA168" s="6">
        <v>0</v>
      </c>
      <c r="AB168" s="6">
        <v>0</v>
      </c>
      <c r="AC168" s="6">
        <v>0</v>
      </c>
      <c r="AD168" s="6">
        <v>0</v>
      </c>
      <c r="AE168" s="6">
        <v>0</v>
      </c>
      <c r="AF168" s="6">
        <v>0</v>
      </c>
      <c r="AG168" s="6">
        <v>4.3478260869565216E-2</v>
      </c>
      <c r="AH168" s="1">
        <v>505513</v>
      </c>
      <c r="AI168">
        <v>10</v>
      </c>
    </row>
    <row r="169" spans="1:35" x14ac:dyDescent="0.25">
      <c r="A169" t="s">
        <v>239</v>
      </c>
      <c r="B169" t="s">
        <v>74</v>
      </c>
      <c r="C169" t="s">
        <v>307</v>
      </c>
      <c r="D169" t="s">
        <v>261</v>
      </c>
      <c r="E169" s="6">
        <v>81.967391304347828</v>
      </c>
      <c r="F169" s="6">
        <v>4.8695652173913047</v>
      </c>
      <c r="G169" s="6">
        <v>0.2608695652173913</v>
      </c>
      <c r="H169" s="6">
        <v>0</v>
      </c>
      <c r="I169" s="6">
        <v>0.84782608695652173</v>
      </c>
      <c r="J169" s="6">
        <v>0</v>
      </c>
      <c r="K169" s="6">
        <v>0</v>
      </c>
      <c r="L169" s="6">
        <v>1.3559782608695652</v>
      </c>
      <c r="M169" s="6">
        <v>0</v>
      </c>
      <c r="N169" s="6">
        <v>10.035326086956522</v>
      </c>
      <c r="O169" s="6">
        <f>SUM(NonNurse[[#This Row],[Qualified Social Work Staff Hours]],NonNurse[[#This Row],[Other Social Work Staff Hours]])/NonNurse[[#This Row],[MDS Census]]</f>
        <v>0.12243071210714759</v>
      </c>
      <c r="P169" s="6">
        <v>4.6277173913043477</v>
      </c>
      <c r="Q169" s="6">
        <v>0</v>
      </c>
      <c r="R169" s="6">
        <f>SUM(NonNurse[[#This Row],[Qualified Activities Professional Hours]],NonNurse[[#This Row],[Other Activities Professional Hours]])/NonNurse[[#This Row],[MDS Census]]</f>
        <v>5.6458029439066436E-2</v>
      </c>
      <c r="S169" s="6">
        <v>4.0384782608695655</v>
      </c>
      <c r="T169" s="6">
        <v>4.3520652173913037</v>
      </c>
      <c r="U169" s="6">
        <v>0</v>
      </c>
      <c r="V169" s="6">
        <f>SUM(NonNurse[[#This Row],[Occupational Therapist Hours]],NonNurse[[#This Row],[OT Assistant Hours]],NonNurse[[#This Row],[OT Aide Hours]])/NonNurse[[#This Row],[MDS Census]]</f>
        <v>0.10236440790346109</v>
      </c>
      <c r="W169" s="6">
        <v>3.6811956521739146</v>
      </c>
      <c r="X169" s="6">
        <v>8.4143478260869546</v>
      </c>
      <c r="Y169" s="6">
        <v>0</v>
      </c>
      <c r="Z169" s="6">
        <f>SUM(NonNurse[[#This Row],[Physical Therapist (PT) Hours]],NonNurse[[#This Row],[PT Assistant Hours]],NonNurse[[#This Row],[PT Aide Hours]])/NonNurse[[#This Row],[MDS Census]]</f>
        <v>0.14756530964063119</v>
      </c>
      <c r="AA169" s="6">
        <v>0.16304347826086957</v>
      </c>
      <c r="AB169" s="6">
        <v>0</v>
      </c>
      <c r="AC169" s="6">
        <v>0</v>
      </c>
      <c r="AD169" s="6">
        <v>0</v>
      </c>
      <c r="AE169" s="6">
        <v>0</v>
      </c>
      <c r="AF169" s="6">
        <v>0</v>
      </c>
      <c r="AG169" s="6">
        <v>0</v>
      </c>
      <c r="AH169" s="1">
        <v>505290</v>
      </c>
      <c r="AI169">
        <v>10</v>
      </c>
    </row>
    <row r="170" spans="1:35" x14ac:dyDescent="0.25">
      <c r="A170" t="s">
        <v>239</v>
      </c>
      <c r="B170" t="s">
        <v>44</v>
      </c>
      <c r="C170" t="s">
        <v>315</v>
      </c>
      <c r="D170" t="s">
        <v>261</v>
      </c>
      <c r="E170" s="6">
        <v>74.293478260869563</v>
      </c>
      <c r="F170" s="6">
        <v>5.4782608695652177</v>
      </c>
      <c r="G170" s="6">
        <v>0</v>
      </c>
      <c r="H170" s="6">
        <v>0</v>
      </c>
      <c r="I170" s="6">
        <v>1.0543478260869565</v>
      </c>
      <c r="J170" s="6">
        <v>0</v>
      </c>
      <c r="K170" s="6">
        <v>0.44565217391304346</v>
      </c>
      <c r="L170" s="6">
        <v>1.6744565217391303</v>
      </c>
      <c r="M170" s="6">
        <v>0</v>
      </c>
      <c r="N170" s="6">
        <v>9.008152173913043</v>
      </c>
      <c r="O170" s="6">
        <f>SUM(NonNurse[[#This Row],[Qualified Social Work Staff Hours]],NonNurse[[#This Row],[Other Social Work Staff Hours]])/NonNurse[[#This Row],[MDS Census]]</f>
        <v>0.12125091441111924</v>
      </c>
      <c r="P170" s="6">
        <v>5.0978260869565215</v>
      </c>
      <c r="Q170" s="6">
        <v>0</v>
      </c>
      <c r="R170" s="6">
        <f>SUM(NonNurse[[#This Row],[Qualified Activities Professional Hours]],NonNurse[[#This Row],[Other Activities Professional Hours]])/NonNurse[[#This Row],[MDS Census]]</f>
        <v>6.8617410387710312E-2</v>
      </c>
      <c r="S170" s="6">
        <v>4.7095652173913054</v>
      </c>
      <c r="T170" s="6">
        <v>4.107499999999999</v>
      </c>
      <c r="U170" s="6">
        <v>0</v>
      </c>
      <c r="V170" s="6">
        <f>SUM(NonNurse[[#This Row],[Occupational Therapist Hours]],NonNurse[[#This Row],[OT Assistant Hours]],NonNurse[[#This Row],[OT Aide Hours]])/NonNurse[[#This Row],[MDS Census]]</f>
        <v>0.1186788588149232</v>
      </c>
      <c r="W170" s="6">
        <v>3.8314130434782605</v>
      </c>
      <c r="X170" s="6">
        <v>8.3810869565217399</v>
      </c>
      <c r="Y170" s="6">
        <v>0</v>
      </c>
      <c r="Z170" s="6">
        <f>SUM(NonNurse[[#This Row],[Physical Therapist (PT) Hours]],NonNurse[[#This Row],[PT Assistant Hours]],NonNurse[[#This Row],[PT Aide Hours]])/NonNurse[[#This Row],[MDS Census]]</f>
        <v>0.16438185808339431</v>
      </c>
      <c r="AA170" s="6">
        <v>0</v>
      </c>
      <c r="AB170" s="6">
        <v>0</v>
      </c>
      <c r="AC170" s="6">
        <v>0</v>
      </c>
      <c r="AD170" s="6">
        <v>0</v>
      </c>
      <c r="AE170" s="6">
        <v>0</v>
      </c>
      <c r="AF170" s="6">
        <v>0</v>
      </c>
      <c r="AG170" s="6">
        <v>0</v>
      </c>
      <c r="AH170" s="1">
        <v>505217</v>
      </c>
      <c r="AI170">
        <v>10</v>
      </c>
    </row>
    <row r="171" spans="1:35" x14ac:dyDescent="0.25">
      <c r="A171" t="s">
        <v>239</v>
      </c>
      <c r="B171" t="s">
        <v>118</v>
      </c>
      <c r="C171" t="s">
        <v>297</v>
      </c>
      <c r="D171" t="s">
        <v>257</v>
      </c>
      <c r="E171" s="6">
        <v>91.352112676056336</v>
      </c>
      <c r="F171" s="6">
        <v>5.387323943661972</v>
      </c>
      <c r="G171" s="6">
        <v>0</v>
      </c>
      <c r="H171" s="6">
        <v>0</v>
      </c>
      <c r="I171" s="6">
        <v>4.126760563380282</v>
      </c>
      <c r="J171" s="6">
        <v>0</v>
      </c>
      <c r="K171" s="6">
        <v>0</v>
      </c>
      <c r="L171" s="6">
        <v>6.0654929577464802</v>
      </c>
      <c r="M171" s="6">
        <v>9.62985915492958</v>
      </c>
      <c r="N171" s="6">
        <v>0.22535211267605634</v>
      </c>
      <c r="O171" s="6">
        <f>SUM(NonNurse[[#This Row],[Qualified Social Work Staff Hours]],NonNurse[[#This Row],[Other Social Work Staff Hours]])/NonNurse[[#This Row],[MDS Census]]</f>
        <v>0.10788159111933397</v>
      </c>
      <c r="P171" s="6">
        <v>4.301549295774648</v>
      </c>
      <c r="Q171" s="6">
        <v>7.5743661971830978</v>
      </c>
      <c r="R171" s="6">
        <f>SUM(NonNurse[[#This Row],[Qualified Activities Professional Hours]],NonNurse[[#This Row],[Other Activities Professional Hours]])/NonNurse[[#This Row],[MDS Census]]</f>
        <v>0.13000154178230033</v>
      </c>
      <c r="S171" s="6">
        <v>7.1325352112676068</v>
      </c>
      <c r="T171" s="6">
        <v>5.7259154929577463</v>
      </c>
      <c r="U171" s="6">
        <v>0</v>
      </c>
      <c r="V171" s="6">
        <f>SUM(NonNurse[[#This Row],[Occupational Therapist Hours]],NonNurse[[#This Row],[OT Assistant Hours]],NonNurse[[#This Row],[OT Aide Hours]])/NonNurse[[#This Row],[MDS Census]]</f>
        <v>0.14075701510946656</v>
      </c>
      <c r="W171" s="6">
        <v>4.9936619718309849</v>
      </c>
      <c r="X171" s="6">
        <v>7.5499999999999989</v>
      </c>
      <c r="Y171" s="6">
        <v>0</v>
      </c>
      <c r="Z171" s="6">
        <f>SUM(NonNurse[[#This Row],[Physical Therapist (PT) Hours]],NonNurse[[#This Row],[PT Assistant Hours]],NonNurse[[#This Row],[PT Aide Hours]])/NonNurse[[#This Row],[MDS Census]]</f>
        <v>0.13731113166820844</v>
      </c>
      <c r="AA171" s="6">
        <v>0</v>
      </c>
      <c r="AB171" s="6">
        <v>0</v>
      </c>
      <c r="AC171" s="6">
        <v>0</v>
      </c>
      <c r="AD171" s="6">
        <v>0</v>
      </c>
      <c r="AE171" s="6">
        <v>0</v>
      </c>
      <c r="AF171" s="6">
        <v>0</v>
      </c>
      <c r="AG171" s="6">
        <v>0</v>
      </c>
      <c r="AH171" s="1">
        <v>505383</v>
      </c>
      <c r="AI171">
        <v>10</v>
      </c>
    </row>
    <row r="172" spans="1:35" x14ac:dyDescent="0.25">
      <c r="A172" t="s">
        <v>239</v>
      </c>
      <c r="B172" t="s">
        <v>131</v>
      </c>
      <c r="C172" t="s">
        <v>296</v>
      </c>
      <c r="D172" t="s">
        <v>255</v>
      </c>
      <c r="E172" s="6">
        <v>43.978260869565219</v>
      </c>
      <c r="F172" s="6">
        <v>1.1666304347826086</v>
      </c>
      <c r="G172" s="6">
        <v>1.0434782608695652</v>
      </c>
      <c r="H172" s="6">
        <v>0.21195652173913043</v>
      </c>
      <c r="I172" s="6">
        <v>0.71739130434782605</v>
      </c>
      <c r="J172" s="6">
        <v>0</v>
      </c>
      <c r="K172" s="6">
        <v>0</v>
      </c>
      <c r="L172" s="6">
        <v>0.31228260869565216</v>
      </c>
      <c r="M172" s="6">
        <v>0</v>
      </c>
      <c r="N172" s="6">
        <v>9.858586956521739</v>
      </c>
      <c r="O172" s="6">
        <f>SUM(NonNurse[[#This Row],[Qualified Social Work Staff Hours]],NonNurse[[#This Row],[Other Social Work Staff Hours]])/NonNurse[[#This Row],[MDS Census]]</f>
        <v>0.22416955017301038</v>
      </c>
      <c r="P172" s="6">
        <v>0</v>
      </c>
      <c r="Q172" s="6">
        <v>9.7056521739130446</v>
      </c>
      <c r="R172" s="6">
        <f>SUM(NonNurse[[#This Row],[Qualified Activities Professional Hours]],NonNurse[[#This Row],[Other Activities Professional Hours]])/NonNurse[[#This Row],[MDS Census]]</f>
        <v>0.22069204152249136</v>
      </c>
      <c r="S172" s="6">
        <v>0.93130434782608706</v>
      </c>
      <c r="T172" s="6">
        <v>4.9253260869565221</v>
      </c>
      <c r="U172" s="6">
        <v>0</v>
      </c>
      <c r="V172" s="6">
        <f>SUM(NonNurse[[#This Row],[Occupational Therapist Hours]],NonNurse[[#This Row],[OT Assistant Hours]],NonNurse[[#This Row],[OT Aide Hours]])/NonNurse[[#This Row],[MDS Census]]</f>
        <v>0.13317103311913001</v>
      </c>
      <c r="W172" s="6">
        <v>0.38532608695652176</v>
      </c>
      <c r="X172" s="6">
        <v>1.5257608695652174</v>
      </c>
      <c r="Y172" s="6">
        <v>0</v>
      </c>
      <c r="Z172" s="6">
        <f>SUM(NonNurse[[#This Row],[Physical Therapist (PT) Hours]],NonNurse[[#This Row],[PT Assistant Hours]],NonNurse[[#This Row],[PT Aide Hours]])/NonNurse[[#This Row],[MDS Census]]</f>
        <v>4.345526445872467E-2</v>
      </c>
      <c r="AA172" s="6">
        <v>0</v>
      </c>
      <c r="AB172" s="6">
        <v>0</v>
      </c>
      <c r="AC172" s="6">
        <v>0</v>
      </c>
      <c r="AD172" s="6">
        <v>0</v>
      </c>
      <c r="AE172" s="6">
        <v>0</v>
      </c>
      <c r="AF172" s="6">
        <v>0</v>
      </c>
      <c r="AG172" s="6">
        <v>0</v>
      </c>
      <c r="AH172" s="1">
        <v>505409</v>
      </c>
      <c r="AI172">
        <v>10</v>
      </c>
    </row>
    <row r="173" spans="1:35" x14ac:dyDescent="0.25">
      <c r="A173" t="s">
        <v>239</v>
      </c>
      <c r="B173" t="s">
        <v>150</v>
      </c>
      <c r="C173" t="s">
        <v>286</v>
      </c>
      <c r="D173" t="s">
        <v>266</v>
      </c>
      <c r="E173" s="6">
        <v>49.347826086956523</v>
      </c>
      <c r="F173" s="6">
        <v>3.8874999999999997</v>
      </c>
      <c r="G173" s="6">
        <v>0</v>
      </c>
      <c r="H173" s="6">
        <v>0</v>
      </c>
      <c r="I173" s="6">
        <v>0.66304347826086951</v>
      </c>
      <c r="J173" s="6">
        <v>0</v>
      </c>
      <c r="K173" s="6">
        <v>0</v>
      </c>
      <c r="L173" s="6">
        <v>2.6082608695652176</v>
      </c>
      <c r="M173" s="6">
        <v>0</v>
      </c>
      <c r="N173" s="6">
        <v>4.5597826086956523</v>
      </c>
      <c r="O173" s="6">
        <f>SUM(NonNurse[[#This Row],[Qualified Social Work Staff Hours]],NonNurse[[#This Row],[Other Social Work Staff Hours]])/NonNurse[[#This Row],[MDS Census]]</f>
        <v>9.2400881057268722E-2</v>
      </c>
      <c r="P173" s="6">
        <v>0</v>
      </c>
      <c r="Q173" s="6">
        <v>8.2364130434782616</v>
      </c>
      <c r="R173" s="6">
        <f>SUM(NonNurse[[#This Row],[Qualified Activities Professional Hours]],NonNurse[[#This Row],[Other Activities Professional Hours]])/NonNurse[[#This Row],[MDS Census]]</f>
        <v>0.16690528634361235</v>
      </c>
      <c r="S173" s="6">
        <v>1.4015217391304344</v>
      </c>
      <c r="T173" s="6">
        <v>3.6392391304347838</v>
      </c>
      <c r="U173" s="6">
        <v>0</v>
      </c>
      <c r="V173" s="6">
        <f>SUM(NonNurse[[#This Row],[Occupational Therapist Hours]],NonNurse[[#This Row],[OT Assistant Hours]],NonNurse[[#This Row],[OT Aide Hours]])/NonNurse[[#This Row],[MDS Census]]</f>
        <v>0.10214757709251103</v>
      </c>
      <c r="W173" s="6">
        <v>5.310217391304346</v>
      </c>
      <c r="X173" s="6">
        <v>3.9766304347826078</v>
      </c>
      <c r="Y173" s="6">
        <v>0</v>
      </c>
      <c r="Z173" s="6">
        <f>SUM(NonNurse[[#This Row],[Physical Therapist (PT) Hours]],NonNurse[[#This Row],[PT Assistant Hours]],NonNurse[[#This Row],[PT Aide Hours]])/NonNurse[[#This Row],[MDS Census]]</f>
        <v>0.18819162995594707</v>
      </c>
      <c r="AA173" s="6">
        <v>0</v>
      </c>
      <c r="AB173" s="6">
        <v>0</v>
      </c>
      <c r="AC173" s="6">
        <v>0</v>
      </c>
      <c r="AD173" s="6">
        <v>0</v>
      </c>
      <c r="AE173" s="6">
        <v>0</v>
      </c>
      <c r="AF173" s="6">
        <v>0</v>
      </c>
      <c r="AG173" s="6">
        <v>0</v>
      </c>
      <c r="AH173" s="1">
        <v>505463</v>
      </c>
      <c r="AI173">
        <v>10</v>
      </c>
    </row>
    <row r="174" spans="1:35" x14ac:dyDescent="0.25">
      <c r="A174" t="s">
        <v>239</v>
      </c>
      <c r="B174" t="s">
        <v>132</v>
      </c>
      <c r="C174" t="s">
        <v>297</v>
      </c>
      <c r="D174" t="s">
        <v>257</v>
      </c>
      <c r="E174" s="6">
        <v>45.217391304347828</v>
      </c>
      <c r="F174" s="6">
        <v>4.6467391304347823</v>
      </c>
      <c r="G174" s="6">
        <v>0.65217391304347827</v>
      </c>
      <c r="H174" s="6">
        <v>0</v>
      </c>
      <c r="I174" s="6">
        <v>0.77173913043478259</v>
      </c>
      <c r="J174" s="6">
        <v>0</v>
      </c>
      <c r="K174" s="6">
        <v>0</v>
      </c>
      <c r="L174" s="6">
        <v>4.0951086956521738</v>
      </c>
      <c r="M174" s="6">
        <v>5.1358695652173916</v>
      </c>
      <c r="N174" s="6">
        <v>4.3722826086956523</v>
      </c>
      <c r="O174" s="6">
        <f>SUM(NonNurse[[#This Row],[Qualified Social Work Staff Hours]],NonNurse[[#This Row],[Other Social Work Staff Hours]])/NonNurse[[#This Row],[MDS Census]]</f>
        <v>0.2102764423076923</v>
      </c>
      <c r="P174" s="6">
        <v>4.9809782608695654</v>
      </c>
      <c r="Q174" s="6">
        <v>4.5461956521739131</v>
      </c>
      <c r="R174" s="6">
        <f>SUM(NonNurse[[#This Row],[Qualified Activities Professional Hours]],NonNurse[[#This Row],[Other Activities Professional Hours]])/NonNurse[[#This Row],[MDS Census]]</f>
        <v>0.21069711538461539</v>
      </c>
      <c r="S174" s="6">
        <v>10.239130434782609</v>
      </c>
      <c r="T174" s="6">
        <v>2.8777173913043477</v>
      </c>
      <c r="U174" s="6">
        <v>0</v>
      </c>
      <c r="V174" s="6">
        <f>SUM(NonNurse[[#This Row],[Occupational Therapist Hours]],NonNurse[[#This Row],[OT Assistant Hours]],NonNurse[[#This Row],[OT Aide Hours]])/NonNurse[[#This Row],[MDS Census]]</f>
        <v>0.29008413461538463</v>
      </c>
      <c r="W174" s="6">
        <v>8.133152173913043</v>
      </c>
      <c r="X174" s="6">
        <v>1.4103260869565217</v>
      </c>
      <c r="Y174" s="6">
        <v>0</v>
      </c>
      <c r="Z174" s="6">
        <f>SUM(NonNurse[[#This Row],[Physical Therapist (PT) Hours]],NonNurse[[#This Row],[PT Assistant Hours]],NonNurse[[#This Row],[PT Aide Hours]])/NonNurse[[#This Row],[MDS Census]]</f>
        <v>0.21105769230769228</v>
      </c>
      <c r="AA174" s="6">
        <v>0</v>
      </c>
      <c r="AB174" s="6">
        <v>0</v>
      </c>
      <c r="AC174" s="6">
        <v>0</v>
      </c>
      <c r="AD174" s="6">
        <v>0</v>
      </c>
      <c r="AE174" s="6">
        <v>0</v>
      </c>
      <c r="AF174" s="6">
        <v>0</v>
      </c>
      <c r="AG174" s="6">
        <v>0</v>
      </c>
      <c r="AH174" s="1">
        <v>505411</v>
      </c>
      <c r="AI174">
        <v>10</v>
      </c>
    </row>
    <row r="175" spans="1:35" x14ac:dyDescent="0.25">
      <c r="A175" t="s">
        <v>239</v>
      </c>
      <c r="B175" t="s">
        <v>31</v>
      </c>
      <c r="C175" t="s">
        <v>304</v>
      </c>
      <c r="D175" t="s">
        <v>253</v>
      </c>
      <c r="E175" s="6">
        <v>105.59782608695652</v>
      </c>
      <c r="F175" s="6">
        <v>5.2173913043478262</v>
      </c>
      <c r="G175" s="6">
        <v>0.68478260869565222</v>
      </c>
      <c r="H175" s="6">
        <v>0.57652173913043492</v>
      </c>
      <c r="I175" s="6">
        <v>2.2608695652173911</v>
      </c>
      <c r="J175" s="6">
        <v>0</v>
      </c>
      <c r="K175" s="6">
        <v>0</v>
      </c>
      <c r="L175" s="6">
        <v>1.7798913043478262</v>
      </c>
      <c r="M175" s="6">
        <v>5.1304347826086953</v>
      </c>
      <c r="N175" s="6">
        <v>4.0461956521739131</v>
      </c>
      <c r="O175" s="6">
        <f>SUM(NonNurse[[#This Row],[Qualified Social Work Staff Hours]],NonNurse[[#This Row],[Other Social Work Staff Hours]])/NonNurse[[#This Row],[MDS Census]]</f>
        <v>8.690169840452909E-2</v>
      </c>
      <c r="P175" s="6">
        <v>5.3858695652173916</v>
      </c>
      <c r="Q175" s="6">
        <v>24.861413043478262</v>
      </c>
      <c r="R175" s="6">
        <f>SUM(NonNurse[[#This Row],[Qualified Activities Professional Hours]],NonNurse[[#This Row],[Other Activities Professional Hours]])/NonNurse[[#This Row],[MDS Census]]</f>
        <v>0.28643849716932579</v>
      </c>
      <c r="S175" s="6">
        <v>0</v>
      </c>
      <c r="T175" s="6">
        <v>0</v>
      </c>
      <c r="U175" s="6">
        <v>0</v>
      </c>
      <c r="V175" s="6">
        <f>SUM(NonNurse[[#This Row],[Occupational Therapist Hours]],NonNurse[[#This Row],[OT Assistant Hours]],NonNurse[[#This Row],[OT Aide Hours]])/NonNurse[[#This Row],[MDS Census]]</f>
        <v>0</v>
      </c>
      <c r="W175" s="6">
        <v>1.8559782608695652</v>
      </c>
      <c r="X175" s="6">
        <v>0</v>
      </c>
      <c r="Y175" s="6">
        <v>0</v>
      </c>
      <c r="Z175" s="6">
        <f>SUM(NonNurse[[#This Row],[Physical Therapist (PT) Hours]],NonNurse[[#This Row],[PT Assistant Hours]],NonNurse[[#This Row],[PT Aide Hours]])/NonNurse[[#This Row],[MDS Census]]</f>
        <v>1.7575913535769431E-2</v>
      </c>
      <c r="AA175" s="6">
        <v>0</v>
      </c>
      <c r="AB175" s="6">
        <v>0</v>
      </c>
      <c r="AC175" s="6">
        <v>0</v>
      </c>
      <c r="AD175" s="6">
        <v>0</v>
      </c>
      <c r="AE175" s="6">
        <v>0</v>
      </c>
      <c r="AF175" s="6">
        <v>0</v>
      </c>
      <c r="AG175" s="6">
        <v>0</v>
      </c>
      <c r="AH175" s="1">
        <v>505154</v>
      </c>
      <c r="AI175">
        <v>10</v>
      </c>
    </row>
    <row r="176" spans="1:35" x14ac:dyDescent="0.25">
      <c r="A176" t="s">
        <v>239</v>
      </c>
      <c r="B176" t="s">
        <v>101</v>
      </c>
      <c r="C176" t="s">
        <v>304</v>
      </c>
      <c r="D176" t="s">
        <v>253</v>
      </c>
      <c r="E176" s="6">
        <v>63.206521739130437</v>
      </c>
      <c r="F176" s="6">
        <v>5.7391304347826084</v>
      </c>
      <c r="G176" s="6">
        <v>0</v>
      </c>
      <c r="H176" s="6">
        <v>0</v>
      </c>
      <c r="I176" s="6">
        <v>1.1195652173913044</v>
      </c>
      <c r="J176" s="6">
        <v>0</v>
      </c>
      <c r="K176" s="6">
        <v>0</v>
      </c>
      <c r="L176" s="6">
        <v>3.1783695652173902</v>
      </c>
      <c r="M176" s="6">
        <v>0</v>
      </c>
      <c r="N176" s="6">
        <v>7.0796739130434778</v>
      </c>
      <c r="O176" s="6">
        <f>SUM(NonNurse[[#This Row],[Qualified Social Work Staff Hours]],NonNurse[[#This Row],[Other Social Work Staff Hours]])/NonNurse[[#This Row],[MDS Census]]</f>
        <v>0.11200859845227858</v>
      </c>
      <c r="P176" s="6">
        <v>5.5652173913043477</v>
      </c>
      <c r="Q176" s="6">
        <v>5.3913043478260878</v>
      </c>
      <c r="R176" s="6">
        <f>SUM(NonNurse[[#This Row],[Qualified Activities Professional Hours]],NonNurse[[#This Row],[Other Activities Professional Hours]])/NonNurse[[#This Row],[MDS Census]]</f>
        <v>0.17334479793637145</v>
      </c>
      <c r="S176" s="6">
        <v>9.1464130434782618</v>
      </c>
      <c r="T176" s="6">
        <v>2.0266304347826081</v>
      </c>
      <c r="U176" s="6">
        <v>0</v>
      </c>
      <c r="V176" s="6">
        <f>SUM(NonNurse[[#This Row],[Occupational Therapist Hours]],NonNurse[[#This Row],[OT Assistant Hours]],NonNurse[[#This Row],[OT Aide Hours]])/NonNurse[[#This Row],[MDS Census]]</f>
        <v>0.17677042132416163</v>
      </c>
      <c r="W176" s="6">
        <v>11.60576086956522</v>
      </c>
      <c r="X176" s="6">
        <v>5.9942391304347806</v>
      </c>
      <c r="Y176" s="6">
        <v>0</v>
      </c>
      <c r="Z176" s="6">
        <f>SUM(NonNurse[[#This Row],[Physical Therapist (PT) Hours]],NonNurse[[#This Row],[PT Assistant Hours]],NonNurse[[#This Row],[PT Aide Hours]])/NonNurse[[#This Row],[MDS Census]]</f>
        <v>0.27845227858985383</v>
      </c>
      <c r="AA176" s="6">
        <v>0</v>
      </c>
      <c r="AB176" s="6">
        <v>0</v>
      </c>
      <c r="AC176" s="6">
        <v>0</v>
      </c>
      <c r="AD176" s="6">
        <v>0</v>
      </c>
      <c r="AE176" s="6">
        <v>0</v>
      </c>
      <c r="AF176" s="6">
        <v>0</v>
      </c>
      <c r="AG176" s="6">
        <v>0</v>
      </c>
      <c r="AH176" s="1">
        <v>505347</v>
      </c>
      <c r="AI176">
        <v>10</v>
      </c>
    </row>
    <row r="177" spans="1:35" x14ac:dyDescent="0.25">
      <c r="A177" t="s">
        <v>239</v>
      </c>
      <c r="B177" t="s">
        <v>40</v>
      </c>
      <c r="C177" t="s">
        <v>314</v>
      </c>
      <c r="D177" t="s">
        <v>247</v>
      </c>
      <c r="E177" s="6">
        <v>72.945652173913047</v>
      </c>
      <c r="F177" s="6">
        <v>7.1304347826086953</v>
      </c>
      <c r="G177" s="6">
        <v>0.65217391304347827</v>
      </c>
      <c r="H177" s="6">
        <v>0</v>
      </c>
      <c r="I177" s="6">
        <v>6.2826086956521738</v>
      </c>
      <c r="J177" s="6">
        <v>0</v>
      </c>
      <c r="K177" s="6">
        <v>0</v>
      </c>
      <c r="L177" s="6">
        <v>3.741304347826087</v>
      </c>
      <c r="M177" s="6">
        <v>0</v>
      </c>
      <c r="N177" s="6">
        <v>12.440978260869562</v>
      </c>
      <c r="O177" s="6">
        <f>SUM(NonNurse[[#This Row],[Qualified Social Work Staff Hours]],NonNurse[[#This Row],[Other Social Work Staff Hours]])/NonNurse[[#This Row],[MDS Census]]</f>
        <v>0.17055133363135147</v>
      </c>
      <c r="P177" s="6">
        <v>4.5494565217391321</v>
      </c>
      <c r="Q177" s="6">
        <v>9.4275000000000002</v>
      </c>
      <c r="R177" s="6">
        <f>SUM(NonNurse[[#This Row],[Qualified Activities Professional Hours]],NonNurse[[#This Row],[Other Activities Professional Hours]])/NonNurse[[#This Row],[MDS Census]]</f>
        <v>0.19160780807629268</v>
      </c>
      <c r="S177" s="6">
        <v>4.7391304347826084</v>
      </c>
      <c r="T177" s="6">
        <v>4.5651086956521736</v>
      </c>
      <c r="U177" s="6">
        <v>0</v>
      </c>
      <c r="V177" s="6">
        <f>SUM(NonNurse[[#This Row],[Occupational Therapist Hours]],NonNurse[[#This Row],[OT Assistant Hours]],NonNurse[[#This Row],[OT Aide Hours]])/NonNurse[[#This Row],[MDS Census]]</f>
        <v>0.12755029056772463</v>
      </c>
      <c r="W177" s="6">
        <v>11.721413043478263</v>
      </c>
      <c r="X177" s="6">
        <v>5.6954347826086957</v>
      </c>
      <c r="Y177" s="6">
        <v>0</v>
      </c>
      <c r="Z177" s="6">
        <f>SUM(NonNurse[[#This Row],[Physical Therapist (PT) Hours]],NonNurse[[#This Row],[PT Assistant Hours]],NonNurse[[#This Row],[PT Aide Hours]])/NonNurse[[#This Row],[MDS Census]]</f>
        <v>0.2387647146475935</v>
      </c>
      <c r="AA177" s="6">
        <v>0</v>
      </c>
      <c r="AB177" s="6">
        <v>0</v>
      </c>
      <c r="AC177" s="6">
        <v>0</v>
      </c>
      <c r="AD177" s="6">
        <v>0</v>
      </c>
      <c r="AE177" s="6">
        <v>0</v>
      </c>
      <c r="AF177" s="6">
        <v>0</v>
      </c>
      <c r="AG177" s="6">
        <v>0</v>
      </c>
      <c r="AH177" s="1">
        <v>505206</v>
      </c>
      <c r="AI177">
        <v>10</v>
      </c>
    </row>
    <row r="178" spans="1:35" x14ac:dyDescent="0.25">
      <c r="A178" t="s">
        <v>239</v>
      </c>
      <c r="B178" t="s">
        <v>152</v>
      </c>
      <c r="C178" t="s">
        <v>295</v>
      </c>
      <c r="D178" t="s">
        <v>254</v>
      </c>
      <c r="E178" s="6">
        <v>22.586956521739129</v>
      </c>
      <c r="F178" s="6">
        <v>2.0869565217391304</v>
      </c>
      <c r="G178" s="6">
        <v>0</v>
      </c>
      <c r="H178" s="6">
        <v>0</v>
      </c>
      <c r="I178" s="6">
        <v>0.81521739130434778</v>
      </c>
      <c r="J178" s="6">
        <v>0</v>
      </c>
      <c r="K178" s="6">
        <v>4</v>
      </c>
      <c r="L178" s="6">
        <v>2.0534782608695656</v>
      </c>
      <c r="M178" s="6">
        <v>4.9347826086956523</v>
      </c>
      <c r="N178" s="6">
        <v>0</v>
      </c>
      <c r="O178" s="6">
        <f>SUM(NonNurse[[#This Row],[Qualified Social Work Staff Hours]],NonNurse[[#This Row],[Other Social Work Staff Hours]])/NonNurse[[#This Row],[MDS Census]]</f>
        <v>0.21847930702598656</v>
      </c>
      <c r="P178" s="6">
        <v>0</v>
      </c>
      <c r="Q178" s="6">
        <v>0</v>
      </c>
      <c r="R178" s="6">
        <f>SUM(NonNurse[[#This Row],[Qualified Activities Professional Hours]],NonNurse[[#This Row],[Other Activities Professional Hours]])/NonNurse[[#This Row],[MDS Census]]</f>
        <v>0</v>
      </c>
      <c r="S178" s="6">
        <v>3.3172826086956508</v>
      </c>
      <c r="T178" s="6">
        <v>4.2564130434782603</v>
      </c>
      <c r="U178" s="6">
        <v>0</v>
      </c>
      <c r="V178" s="6">
        <f>SUM(NonNurse[[#This Row],[Occupational Therapist Hours]],NonNurse[[#This Row],[OT Assistant Hours]],NonNurse[[#This Row],[OT Aide Hours]])/NonNurse[[#This Row],[MDS Census]]</f>
        <v>0.33531280076997105</v>
      </c>
      <c r="W178" s="6">
        <v>3.075978260869566</v>
      </c>
      <c r="X178" s="6">
        <v>6.5977173913043501</v>
      </c>
      <c r="Y178" s="6">
        <v>0</v>
      </c>
      <c r="Z178" s="6">
        <f>SUM(NonNurse[[#This Row],[Physical Therapist (PT) Hours]],NonNurse[[#This Row],[PT Assistant Hours]],NonNurse[[#This Row],[PT Aide Hours]])/NonNurse[[#This Row],[MDS Census]]</f>
        <v>0.42828681424446596</v>
      </c>
      <c r="AA178" s="6">
        <v>0</v>
      </c>
      <c r="AB178" s="6">
        <v>0</v>
      </c>
      <c r="AC178" s="6">
        <v>0</v>
      </c>
      <c r="AD178" s="6">
        <v>0</v>
      </c>
      <c r="AE178" s="6">
        <v>0</v>
      </c>
      <c r="AF178" s="6">
        <v>0</v>
      </c>
      <c r="AG178" s="6">
        <v>3.3043478260869565</v>
      </c>
      <c r="AH178" s="1">
        <v>505469</v>
      </c>
      <c r="AI178">
        <v>10</v>
      </c>
    </row>
    <row r="179" spans="1:35" x14ac:dyDescent="0.25">
      <c r="A179" t="s">
        <v>239</v>
      </c>
      <c r="B179" t="s">
        <v>22</v>
      </c>
      <c r="C179" t="s">
        <v>305</v>
      </c>
      <c r="D179" t="s">
        <v>255</v>
      </c>
      <c r="E179" s="6">
        <v>56.2112676056338</v>
      </c>
      <c r="F179" s="6">
        <v>5.387323943661972</v>
      </c>
      <c r="G179" s="6">
        <v>0.84507042253521125</v>
      </c>
      <c r="H179" s="6">
        <v>0</v>
      </c>
      <c r="I179" s="6">
        <v>3.732394366197183</v>
      </c>
      <c r="J179" s="6">
        <v>0</v>
      </c>
      <c r="K179" s="6">
        <v>0.37211267605633808</v>
      </c>
      <c r="L179" s="6">
        <v>3.4018309859154923</v>
      </c>
      <c r="M179" s="6">
        <v>9.5070422535211266E-2</v>
      </c>
      <c r="N179" s="6">
        <v>3.8164788732394368</v>
      </c>
      <c r="O179" s="6">
        <f>SUM(NonNurse[[#This Row],[Qualified Social Work Staff Hours]],NonNurse[[#This Row],[Other Social Work Staff Hours]])/NonNurse[[#This Row],[MDS Census]]</f>
        <v>6.9586569782009527E-2</v>
      </c>
      <c r="P179" s="6">
        <v>4.9933802816901416</v>
      </c>
      <c r="Q179" s="6">
        <v>3.5333802816901416</v>
      </c>
      <c r="R179" s="6">
        <f>SUM(NonNurse[[#This Row],[Qualified Activities Professional Hours]],NonNurse[[#This Row],[Other Activities Professional Hours]])/NonNurse[[#This Row],[MDS Census]]</f>
        <v>0.1516913054372338</v>
      </c>
      <c r="S179" s="6">
        <v>0.78774647887323956</v>
      </c>
      <c r="T179" s="6">
        <v>4.1170422535211264</v>
      </c>
      <c r="U179" s="6">
        <v>0</v>
      </c>
      <c r="V179" s="6">
        <f>SUM(NonNurse[[#This Row],[Occupational Therapist Hours]],NonNurse[[#This Row],[OT Assistant Hours]],NonNurse[[#This Row],[OT Aide Hours]])/NonNurse[[#This Row],[MDS Census]]</f>
        <v>8.7256326735154086E-2</v>
      </c>
      <c r="W179" s="6">
        <v>2.8892957746478865</v>
      </c>
      <c r="X179" s="6">
        <v>3.6181690140845051</v>
      </c>
      <c r="Y179" s="6">
        <v>0</v>
      </c>
      <c r="Z179" s="6">
        <f>SUM(NonNurse[[#This Row],[Physical Therapist (PT) Hours]],NonNurse[[#This Row],[PT Assistant Hours]],NonNurse[[#This Row],[PT Aide Hours]])/NonNurse[[#This Row],[MDS Census]]</f>
        <v>0.11576797795038833</v>
      </c>
      <c r="AA179" s="6">
        <v>0.12676056338028169</v>
      </c>
      <c r="AB179" s="6">
        <v>0</v>
      </c>
      <c r="AC179" s="6">
        <v>0</v>
      </c>
      <c r="AD179" s="6">
        <v>0</v>
      </c>
      <c r="AE179" s="6">
        <v>0</v>
      </c>
      <c r="AF179" s="6">
        <v>0</v>
      </c>
      <c r="AG179" s="6">
        <v>0.28169014084507044</v>
      </c>
      <c r="AH179" s="1">
        <v>505096</v>
      </c>
      <c r="AI179">
        <v>10</v>
      </c>
    </row>
    <row r="180" spans="1:35" x14ac:dyDescent="0.25">
      <c r="A180" t="s">
        <v>239</v>
      </c>
      <c r="B180" t="s">
        <v>165</v>
      </c>
      <c r="C180" t="s">
        <v>297</v>
      </c>
      <c r="D180" t="s">
        <v>257</v>
      </c>
      <c r="E180" s="6">
        <v>24.054347826086957</v>
      </c>
      <c r="F180" s="6">
        <v>4.9565217391304346</v>
      </c>
      <c r="G180" s="6">
        <v>1.0869565217391304E-2</v>
      </c>
      <c r="H180" s="6">
        <v>0</v>
      </c>
      <c r="I180" s="6">
        <v>0.25</v>
      </c>
      <c r="J180" s="6">
        <v>0</v>
      </c>
      <c r="K180" s="6">
        <v>0</v>
      </c>
      <c r="L180" s="6">
        <v>2.7789130434782612</v>
      </c>
      <c r="M180" s="6">
        <v>0</v>
      </c>
      <c r="N180" s="6">
        <v>8.1915217391304331</v>
      </c>
      <c r="O180" s="6">
        <f>SUM(NonNurse[[#This Row],[Qualified Social Work Staff Hours]],NonNurse[[#This Row],[Other Social Work Staff Hours]])/NonNurse[[#This Row],[MDS Census]]</f>
        <v>0.34054225033890639</v>
      </c>
      <c r="P180" s="6">
        <v>0</v>
      </c>
      <c r="Q180" s="6">
        <v>5.0964130434782602</v>
      </c>
      <c r="R180" s="6">
        <f>SUM(NonNurse[[#This Row],[Qualified Activities Professional Hours]],NonNurse[[#This Row],[Other Activities Professional Hours]])/NonNurse[[#This Row],[MDS Census]]</f>
        <v>0.21187076366922727</v>
      </c>
      <c r="S180" s="6">
        <v>2.8855434782608698</v>
      </c>
      <c r="T180" s="6">
        <v>2.6530434782608698</v>
      </c>
      <c r="U180" s="6">
        <v>0</v>
      </c>
      <c r="V180" s="6">
        <f>SUM(NonNurse[[#This Row],[Occupational Therapist Hours]],NonNurse[[#This Row],[OT Assistant Hours]],NonNurse[[#This Row],[OT Aide Hours]])/NonNurse[[#This Row],[MDS Census]]</f>
        <v>0.23025305015815636</v>
      </c>
      <c r="W180" s="6">
        <v>4.012065217391303</v>
      </c>
      <c r="X180" s="6">
        <v>9.0505434782608685</v>
      </c>
      <c r="Y180" s="6">
        <v>0.4891304347826087</v>
      </c>
      <c r="Z180" s="6">
        <f>SUM(NonNurse[[#This Row],[Physical Therapist (PT) Hours]],NonNurse[[#This Row],[PT Assistant Hours]],NonNurse[[#This Row],[PT Aide Hours]])/NonNurse[[#This Row],[MDS Census]]</f>
        <v>0.56338002711251689</v>
      </c>
      <c r="AA180" s="6">
        <v>0</v>
      </c>
      <c r="AB180" s="6">
        <v>0</v>
      </c>
      <c r="AC180" s="6">
        <v>0</v>
      </c>
      <c r="AD180" s="6">
        <v>0</v>
      </c>
      <c r="AE180" s="6">
        <v>0</v>
      </c>
      <c r="AF180" s="6">
        <v>0</v>
      </c>
      <c r="AG180" s="6">
        <v>0</v>
      </c>
      <c r="AH180" s="1">
        <v>505498</v>
      </c>
      <c r="AI180">
        <v>10</v>
      </c>
    </row>
    <row r="181" spans="1:35" x14ac:dyDescent="0.25">
      <c r="A181" t="s">
        <v>239</v>
      </c>
      <c r="B181" t="s">
        <v>65</v>
      </c>
      <c r="C181" t="s">
        <v>314</v>
      </c>
      <c r="D181" t="s">
        <v>247</v>
      </c>
      <c r="E181" s="6">
        <v>73.315217391304344</v>
      </c>
      <c r="F181" s="6">
        <v>7.7175000000000002</v>
      </c>
      <c r="G181" s="6">
        <v>0.57336956521739135</v>
      </c>
      <c r="H181" s="6">
        <v>0</v>
      </c>
      <c r="I181" s="6">
        <v>1.1304347826086956</v>
      </c>
      <c r="J181" s="6">
        <v>0</v>
      </c>
      <c r="K181" s="6">
        <v>0</v>
      </c>
      <c r="L181" s="6">
        <v>4.9689130434782616</v>
      </c>
      <c r="M181" s="6">
        <v>0</v>
      </c>
      <c r="N181" s="6">
        <v>21.303478260869564</v>
      </c>
      <c r="O181" s="6">
        <f>SUM(NonNurse[[#This Row],[Qualified Social Work Staff Hours]],NonNurse[[#This Row],[Other Social Work Staff Hours]])/NonNurse[[#This Row],[MDS Census]]</f>
        <v>0.29057375833951077</v>
      </c>
      <c r="P181" s="6">
        <v>0</v>
      </c>
      <c r="Q181" s="6">
        <v>11.090869565217394</v>
      </c>
      <c r="R181" s="6">
        <f>SUM(NonNurse[[#This Row],[Qualified Activities Professional Hours]],NonNurse[[#This Row],[Other Activities Professional Hours]])/NonNurse[[#This Row],[MDS Census]]</f>
        <v>0.1512765011119348</v>
      </c>
      <c r="S181" s="6">
        <v>6.1835869565217401</v>
      </c>
      <c r="T181" s="6">
        <v>0</v>
      </c>
      <c r="U181" s="6">
        <v>0</v>
      </c>
      <c r="V181" s="6">
        <f>SUM(NonNurse[[#This Row],[Occupational Therapist Hours]],NonNurse[[#This Row],[OT Assistant Hours]],NonNurse[[#This Row],[OT Aide Hours]])/NonNurse[[#This Row],[MDS Census]]</f>
        <v>8.434247590808007E-2</v>
      </c>
      <c r="W181" s="6">
        <v>7.4120652173913042</v>
      </c>
      <c r="X181" s="6">
        <v>2.4999999999999998E-2</v>
      </c>
      <c r="Y181" s="6">
        <v>0</v>
      </c>
      <c r="Z181" s="6">
        <f>SUM(NonNurse[[#This Row],[Physical Therapist (PT) Hours]],NonNurse[[#This Row],[PT Assistant Hours]],NonNurse[[#This Row],[PT Aide Hours]])/NonNurse[[#This Row],[MDS Census]]</f>
        <v>0.10143958487768719</v>
      </c>
      <c r="AA181" s="6">
        <v>0</v>
      </c>
      <c r="AB181" s="6">
        <v>0</v>
      </c>
      <c r="AC181" s="6">
        <v>0</v>
      </c>
      <c r="AD181" s="6">
        <v>0</v>
      </c>
      <c r="AE181" s="6">
        <v>51.586956521739133</v>
      </c>
      <c r="AF181" s="6">
        <v>0</v>
      </c>
      <c r="AG181" s="6">
        <v>2.1739130434782608E-2</v>
      </c>
      <c r="AH181" s="1">
        <v>505269</v>
      </c>
      <c r="AI181">
        <v>10</v>
      </c>
    </row>
    <row r="182" spans="1:35" x14ac:dyDescent="0.25">
      <c r="A182" t="s">
        <v>239</v>
      </c>
      <c r="B182" t="s">
        <v>109</v>
      </c>
      <c r="C182" t="s">
        <v>286</v>
      </c>
      <c r="D182" t="s">
        <v>266</v>
      </c>
      <c r="E182" s="6">
        <v>40.423913043478258</v>
      </c>
      <c r="F182" s="6">
        <v>7.5652173913043477</v>
      </c>
      <c r="G182" s="6">
        <v>0.52173913043478259</v>
      </c>
      <c r="H182" s="6">
        <v>0</v>
      </c>
      <c r="I182" s="6">
        <v>0.89130434782608692</v>
      </c>
      <c r="J182" s="6">
        <v>0</v>
      </c>
      <c r="K182" s="6">
        <v>0</v>
      </c>
      <c r="L182" s="6">
        <v>0</v>
      </c>
      <c r="M182" s="6">
        <v>5.1086956521739131</v>
      </c>
      <c r="N182" s="6">
        <v>0</v>
      </c>
      <c r="O182" s="6">
        <f>SUM(NonNurse[[#This Row],[Qualified Social Work Staff Hours]],NonNurse[[#This Row],[Other Social Work Staff Hours]])/NonNurse[[#This Row],[MDS Census]]</f>
        <v>0.12637805861790805</v>
      </c>
      <c r="P182" s="6">
        <v>5.2336956521739131</v>
      </c>
      <c r="Q182" s="6">
        <v>4.4266304347826084</v>
      </c>
      <c r="R182" s="6">
        <f>SUM(NonNurse[[#This Row],[Qualified Activities Professional Hours]],NonNurse[[#This Row],[Other Activities Professional Hours]])/NonNurse[[#This Row],[MDS Census]]</f>
        <v>0.23897553105673569</v>
      </c>
      <c r="S182" s="6">
        <v>4.8456521739130443</v>
      </c>
      <c r="T182" s="6">
        <v>0</v>
      </c>
      <c r="U182" s="6">
        <v>0</v>
      </c>
      <c r="V182" s="6">
        <f>SUM(NonNurse[[#This Row],[Occupational Therapist Hours]],NonNurse[[#This Row],[OT Assistant Hours]],NonNurse[[#This Row],[OT Aide Hours]])/NonNurse[[#This Row],[MDS Census]]</f>
        <v>0.11987093304651791</v>
      </c>
      <c r="W182" s="6">
        <v>0</v>
      </c>
      <c r="X182" s="6">
        <v>0</v>
      </c>
      <c r="Y182" s="6">
        <v>0</v>
      </c>
      <c r="Z182" s="6">
        <f>SUM(NonNurse[[#This Row],[Physical Therapist (PT) Hours]],NonNurse[[#This Row],[PT Assistant Hours]],NonNurse[[#This Row],[PT Aide Hours]])/NonNurse[[#This Row],[MDS Census]]</f>
        <v>0</v>
      </c>
      <c r="AA182" s="6">
        <v>0</v>
      </c>
      <c r="AB182" s="6">
        <v>0</v>
      </c>
      <c r="AC182" s="6">
        <v>0</v>
      </c>
      <c r="AD182" s="6">
        <v>0</v>
      </c>
      <c r="AE182" s="6">
        <v>0</v>
      </c>
      <c r="AF182" s="6">
        <v>0</v>
      </c>
      <c r="AG182" s="6">
        <v>0.43478260869565216</v>
      </c>
      <c r="AH182" s="1">
        <v>505362</v>
      </c>
      <c r="AI182">
        <v>10</v>
      </c>
    </row>
    <row r="183" spans="1:35" x14ac:dyDescent="0.25">
      <c r="A183" t="s">
        <v>239</v>
      </c>
      <c r="B183" t="s">
        <v>129</v>
      </c>
      <c r="C183" t="s">
        <v>345</v>
      </c>
      <c r="D183" t="s">
        <v>266</v>
      </c>
      <c r="E183" s="6">
        <v>33.554347826086953</v>
      </c>
      <c r="F183" s="6">
        <v>5.0869565217391308</v>
      </c>
      <c r="G183" s="6">
        <v>0.32608695652173914</v>
      </c>
      <c r="H183" s="6">
        <v>0</v>
      </c>
      <c r="I183" s="6">
        <v>0.83695652173913049</v>
      </c>
      <c r="J183" s="6">
        <v>0</v>
      </c>
      <c r="K183" s="6">
        <v>0</v>
      </c>
      <c r="L183" s="6">
        <v>1.5353260869565217</v>
      </c>
      <c r="M183" s="6">
        <v>7.3722826086956523</v>
      </c>
      <c r="N183" s="6">
        <v>0</v>
      </c>
      <c r="O183" s="6">
        <f>SUM(NonNurse[[#This Row],[Qualified Social Work Staff Hours]],NonNurse[[#This Row],[Other Social Work Staff Hours]])/NonNurse[[#This Row],[MDS Census]]</f>
        <v>0.21971169420149014</v>
      </c>
      <c r="P183" s="6">
        <v>4.4021739130434785</v>
      </c>
      <c r="Q183" s="6">
        <v>1.111413043478261</v>
      </c>
      <c r="R183" s="6">
        <f>SUM(NonNurse[[#This Row],[Qualified Activities Professional Hours]],NonNurse[[#This Row],[Other Activities Professional Hours]])/NonNurse[[#This Row],[MDS Census]]</f>
        <v>0.16431810819565923</v>
      </c>
      <c r="S183" s="6">
        <v>1.2391304347826086</v>
      </c>
      <c r="T183" s="6">
        <v>0.80543478260869561</v>
      </c>
      <c r="U183" s="6">
        <v>2.0760869565217392</v>
      </c>
      <c r="V183" s="6">
        <f>SUM(NonNurse[[#This Row],[Occupational Therapist Hours]],NonNurse[[#This Row],[OT Assistant Hours]],NonNurse[[#This Row],[OT Aide Hours]])/NonNurse[[#This Row],[MDS Census]]</f>
        <v>0.12280531260123098</v>
      </c>
      <c r="W183" s="6">
        <v>6.4130434782608692</v>
      </c>
      <c r="X183" s="6">
        <v>4.5652173913043477</v>
      </c>
      <c r="Y183" s="6">
        <v>0</v>
      </c>
      <c r="Z183" s="6">
        <f>SUM(NonNurse[[#This Row],[Physical Therapist (PT) Hours]],NonNurse[[#This Row],[PT Assistant Hours]],NonNurse[[#This Row],[PT Aide Hours]])/NonNurse[[#This Row],[MDS Census]]</f>
        <v>0.3271784904437966</v>
      </c>
      <c r="AA183" s="6">
        <v>0</v>
      </c>
      <c r="AB183" s="6">
        <v>0</v>
      </c>
      <c r="AC183" s="6">
        <v>0</v>
      </c>
      <c r="AD183" s="6">
        <v>3.0244565217391304</v>
      </c>
      <c r="AE183" s="6">
        <v>0</v>
      </c>
      <c r="AF183" s="6">
        <v>0</v>
      </c>
      <c r="AG183" s="6">
        <v>0</v>
      </c>
      <c r="AH183" s="1">
        <v>505405</v>
      </c>
      <c r="AI183">
        <v>10</v>
      </c>
    </row>
    <row r="184" spans="1:35" x14ac:dyDescent="0.25">
      <c r="A184" t="s">
        <v>239</v>
      </c>
      <c r="B184" t="s">
        <v>3</v>
      </c>
      <c r="C184" t="s">
        <v>295</v>
      </c>
      <c r="D184" t="s">
        <v>254</v>
      </c>
      <c r="E184" s="6">
        <v>139.19565217391303</v>
      </c>
      <c r="F184" s="6">
        <v>6.1543478260869549</v>
      </c>
      <c r="G184" s="6">
        <v>0.18260869565217391</v>
      </c>
      <c r="H184" s="6">
        <v>8.6956521739130432E-2</v>
      </c>
      <c r="I184" s="6">
        <v>0</v>
      </c>
      <c r="J184" s="6">
        <v>0</v>
      </c>
      <c r="K184" s="6">
        <v>0</v>
      </c>
      <c r="L184" s="6">
        <v>3.0567391304347824</v>
      </c>
      <c r="M184" s="6">
        <v>6.067391304347824</v>
      </c>
      <c r="N184" s="6">
        <v>13.397826086956528</v>
      </c>
      <c r="O184" s="6">
        <f>SUM(NonNurse[[#This Row],[Qualified Social Work Staff Hours]],NonNurse[[#This Row],[Other Social Work Staff Hours]])/NonNurse[[#This Row],[MDS Census]]</f>
        <v>0.13984069967202875</v>
      </c>
      <c r="P184" s="6">
        <v>5.9804347826086941</v>
      </c>
      <c r="Q184" s="6">
        <v>10.7695652173913</v>
      </c>
      <c r="R184" s="6">
        <f>SUM(NonNurse[[#This Row],[Qualified Activities Professional Hours]],NonNurse[[#This Row],[Other Activities Professional Hours]])/NonNurse[[#This Row],[MDS Census]]</f>
        <v>0.12033421833515535</v>
      </c>
      <c r="S184" s="6">
        <v>3.4146739130434787</v>
      </c>
      <c r="T184" s="6">
        <v>2.0978260869565224</v>
      </c>
      <c r="U184" s="6">
        <v>0</v>
      </c>
      <c r="V184" s="6">
        <f>SUM(NonNurse[[#This Row],[Occupational Therapist Hours]],NonNurse[[#This Row],[OT Assistant Hours]],NonNurse[[#This Row],[OT Aide Hours]])/NonNurse[[#This Row],[MDS Census]]</f>
        <v>3.9602530064032498E-2</v>
      </c>
      <c r="W184" s="6">
        <v>3.0995652173913046</v>
      </c>
      <c r="X184" s="6">
        <v>9.1302173913043472</v>
      </c>
      <c r="Y184" s="6">
        <v>0</v>
      </c>
      <c r="Z184" s="6">
        <f>SUM(NonNurse[[#This Row],[Physical Therapist (PT) Hours]],NonNurse[[#This Row],[PT Assistant Hours]],NonNurse[[#This Row],[PT Aide Hours]])/NonNurse[[#This Row],[MDS Census]]</f>
        <v>8.7860377947836965E-2</v>
      </c>
      <c r="AA184" s="6">
        <v>0</v>
      </c>
      <c r="AB184" s="6">
        <v>0</v>
      </c>
      <c r="AC184" s="6">
        <v>0</v>
      </c>
      <c r="AD184" s="6">
        <v>0</v>
      </c>
      <c r="AE184" s="6">
        <v>0</v>
      </c>
      <c r="AF184" s="6">
        <v>0</v>
      </c>
      <c r="AG184" s="6">
        <v>0</v>
      </c>
      <c r="AH184" s="1">
        <v>505017</v>
      </c>
      <c r="AI184">
        <v>10</v>
      </c>
    </row>
    <row r="185" spans="1:35" x14ac:dyDescent="0.25">
      <c r="A185" t="s">
        <v>239</v>
      </c>
      <c r="B185" t="s">
        <v>138</v>
      </c>
      <c r="C185" t="s">
        <v>299</v>
      </c>
      <c r="D185" t="s">
        <v>259</v>
      </c>
      <c r="E185" s="6">
        <v>90.869565217391298</v>
      </c>
      <c r="F185" s="6">
        <v>5.7391304347826084</v>
      </c>
      <c r="G185" s="6">
        <v>1.4347826086956521</v>
      </c>
      <c r="H185" s="6">
        <v>0.35869565217391303</v>
      </c>
      <c r="I185" s="6">
        <v>0</v>
      </c>
      <c r="J185" s="6">
        <v>0</v>
      </c>
      <c r="K185" s="6">
        <v>0</v>
      </c>
      <c r="L185" s="6">
        <v>0.43945652173913052</v>
      </c>
      <c r="M185" s="6">
        <v>16.542500000000004</v>
      </c>
      <c r="N185" s="6">
        <v>7.4393478260869523</v>
      </c>
      <c r="O185" s="6">
        <f>SUM(NonNurse[[#This Row],[Qualified Social Work Staff Hours]],NonNurse[[#This Row],[Other Social Work Staff Hours]])/NonNurse[[#This Row],[MDS Census]]</f>
        <v>0.26391507177033496</v>
      </c>
      <c r="P185" s="6">
        <v>5.7391304347826084</v>
      </c>
      <c r="Q185" s="6">
        <v>15.019021739130437</v>
      </c>
      <c r="R185" s="6">
        <f>SUM(NonNurse[[#This Row],[Qualified Activities Professional Hours]],NonNurse[[#This Row],[Other Activities Professional Hours]])/NonNurse[[#This Row],[MDS Census]]</f>
        <v>0.22843899521531105</v>
      </c>
      <c r="S185" s="6">
        <v>4.6555434782608698</v>
      </c>
      <c r="T185" s="6">
        <v>0.45293478260869569</v>
      </c>
      <c r="U185" s="6">
        <v>0</v>
      </c>
      <c r="V185" s="6">
        <f>SUM(NonNurse[[#This Row],[Occupational Therapist Hours]],NonNurse[[#This Row],[OT Assistant Hours]],NonNurse[[#This Row],[OT Aide Hours]])/NonNurse[[#This Row],[MDS Census]]</f>
        <v>5.6217703349282305E-2</v>
      </c>
      <c r="W185" s="6">
        <v>3.364239130434783</v>
      </c>
      <c r="X185" s="6">
        <v>3.3135869565217386</v>
      </c>
      <c r="Y185" s="6">
        <v>0</v>
      </c>
      <c r="Z185" s="6">
        <f>SUM(NonNurse[[#This Row],[Physical Therapist (PT) Hours]],NonNurse[[#This Row],[PT Assistant Hours]],NonNurse[[#This Row],[PT Aide Hours]])/NonNurse[[#This Row],[MDS Census]]</f>
        <v>7.3488038277511963E-2</v>
      </c>
      <c r="AA185" s="6">
        <v>0</v>
      </c>
      <c r="AB185" s="6">
        <v>0</v>
      </c>
      <c r="AC185" s="6">
        <v>0</v>
      </c>
      <c r="AD185" s="6">
        <v>0</v>
      </c>
      <c r="AE185" s="6">
        <v>0</v>
      </c>
      <c r="AF185" s="6">
        <v>0</v>
      </c>
      <c r="AG185" s="6">
        <v>0</v>
      </c>
      <c r="AH185" s="1">
        <v>505421</v>
      </c>
      <c r="AI185">
        <v>10</v>
      </c>
    </row>
    <row r="186" spans="1:35" x14ac:dyDescent="0.25">
      <c r="A186" t="s">
        <v>239</v>
      </c>
      <c r="B186" t="s">
        <v>187</v>
      </c>
      <c r="C186" t="s">
        <v>299</v>
      </c>
      <c r="D186" t="s">
        <v>259</v>
      </c>
      <c r="E186" s="6">
        <v>61.880434782608695</v>
      </c>
      <c r="F186" s="6">
        <v>2.7391304347826089</v>
      </c>
      <c r="G186" s="6">
        <v>0.56521739130434778</v>
      </c>
      <c r="H186" s="6">
        <v>0</v>
      </c>
      <c r="I186" s="6">
        <v>1.9891304347826086</v>
      </c>
      <c r="J186" s="6">
        <v>0</v>
      </c>
      <c r="K186" s="6">
        <v>1.173913043478261</v>
      </c>
      <c r="L186" s="6">
        <v>0.36630434782608701</v>
      </c>
      <c r="M186" s="6">
        <v>8.752173913043471</v>
      </c>
      <c r="N186" s="6">
        <v>0</v>
      </c>
      <c r="O186" s="6">
        <f>SUM(NonNurse[[#This Row],[Qualified Social Work Staff Hours]],NonNurse[[#This Row],[Other Social Work Staff Hours]])/NonNurse[[#This Row],[MDS Census]]</f>
        <v>0.14143685227472322</v>
      </c>
      <c r="P186" s="6">
        <v>3.1956521739130435</v>
      </c>
      <c r="Q186" s="6">
        <v>12.455652173913045</v>
      </c>
      <c r="R186" s="6">
        <f>SUM(NonNurse[[#This Row],[Qualified Activities Professional Hours]],NonNurse[[#This Row],[Other Activities Professional Hours]])/NonNurse[[#This Row],[MDS Census]]</f>
        <v>0.25292815738626384</v>
      </c>
      <c r="S186" s="6">
        <v>0.58749999999999991</v>
      </c>
      <c r="T186" s="6">
        <v>0</v>
      </c>
      <c r="U186" s="6">
        <v>0</v>
      </c>
      <c r="V186" s="6">
        <f>SUM(NonNurse[[#This Row],[Occupational Therapist Hours]],NonNurse[[#This Row],[OT Assistant Hours]],NonNurse[[#This Row],[OT Aide Hours]])/NonNurse[[#This Row],[MDS Census]]</f>
        <v>9.4941155805375009E-3</v>
      </c>
      <c r="W186" s="6">
        <v>2.5423913043478259</v>
      </c>
      <c r="X186" s="6">
        <v>7.2967391304347835</v>
      </c>
      <c r="Y186" s="6">
        <v>11.902173913043478</v>
      </c>
      <c r="Z186" s="6">
        <f>SUM(NonNurse[[#This Row],[Physical Therapist (PT) Hours]],NonNurse[[#This Row],[PT Assistant Hours]],NonNurse[[#This Row],[PT Aide Hours]])/NonNurse[[#This Row],[MDS Census]]</f>
        <v>0.35134375548919727</v>
      </c>
      <c r="AA186" s="6">
        <v>0</v>
      </c>
      <c r="AB186" s="6">
        <v>0</v>
      </c>
      <c r="AC186" s="6">
        <v>0</v>
      </c>
      <c r="AD186" s="6">
        <v>0</v>
      </c>
      <c r="AE186" s="6">
        <v>9.7826086956521743E-2</v>
      </c>
      <c r="AF186" s="6">
        <v>0</v>
      </c>
      <c r="AG186" s="6">
        <v>0</v>
      </c>
      <c r="AH186" s="1">
        <v>505530</v>
      </c>
      <c r="AI186">
        <v>10</v>
      </c>
    </row>
    <row r="187" spans="1:35" x14ac:dyDescent="0.25">
      <c r="A187" t="s">
        <v>239</v>
      </c>
      <c r="B187" t="s">
        <v>177</v>
      </c>
      <c r="C187" t="s">
        <v>356</v>
      </c>
      <c r="D187" t="s">
        <v>261</v>
      </c>
      <c r="E187" s="6">
        <v>195.90217391304347</v>
      </c>
      <c r="F187" s="6">
        <v>4.9565217391304346</v>
      </c>
      <c r="G187" s="6">
        <v>0</v>
      </c>
      <c r="H187" s="6">
        <v>7.0652173913043473E-2</v>
      </c>
      <c r="I187" s="6">
        <v>9.4782608695652169</v>
      </c>
      <c r="J187" s="6">
        <v>0</v>
      </c>
      <c r="K187" s="6">
        <v>0</v>
      </c>
      <c r="L187" s="6">
        <v>0</v>
      </c>
      <c r="M187" s="6">
        <v>17.940217391304348</v>
      </c>
      <c r="N187" s="6">
        <v>0</v>
      </c>
      <c r="O187" s="6">
        <f>SUM(NonNurse[[#This Row],[Qualified Social Work Staff Hours]],NonNurse[[#This Row],[Other Social Work Staff Hours]])/NonNurse[[#This Row],[MDS Census]]</f>
        <v>9.1577428840925484E-2</v>
      </c>
      <c r="P187" s="6">
        <v>14.994565217391305</v>
      </c>
      <c r="Q187" s="6">
        <v>0</v>
      </c>
      <c r="R187" s="6">
        <f>SUM(NonNurse[[#This Row],[Qualified Activities Professional Hours]],NonNurse[[#This Row],[Other Activities Professional Hours]])/NonNurse[[#This Row],[MDS Census]]</f>
        <v>7.654108638961328E-2</v>
      </c>
      <c r="S187" s="6">
        <v>0</v>
      </c>
      <c r="T187" s="6">
        <v>0</v>
      </c>
      <c r="U187" s="6">
        <v>0</v>
      </c>
      <c r="V187" s="6">
        <f>SUM(NonNurse[[#This Row],[Occupational Therapist Hours]],NonNurse[[#This Row],[OT Assistant Hours]],NonNurse[[#This Row],[OT Aide Hours]])/NonNurse[[#This Row],[MDS Census]]</f>
        <v>0</v>
      </c>
      <c r="W187" s="6">
        <v>0</v>
      </c>
      <c r="X187" s="6">
        <v>0</v>
      </c>
      <c r="Y187" s="6">
        <v>0</v>
      </c>
      <c r="Z187" s="6">
        <f>SUM(NonNurse[[#This Row],[Physical Therapist (PT) Hours]],NonNurse[[#This Row],[PT Assistant Hours]],NonNurse[[#This Row],[PT Aide Hours]])/NonNurse[[#This Row],[MDS Census]]</f>
        <v>0</v>
      </c>
      <c r="AA187" s="6">
        <v>0</v>
      </c>
      <c r="AB187" s="6">
        <v>0</v>
      </c>
      <c r="AC187" s="6">
        <v>0</v>
      </c>
      <c r="AD187" s="6">
        <v>0</v>
      </c>
      <c r="AE187" s="6">
        <v>0</v>
      </c>
      <c r="AF187" s="6">
        <v>0</v>
      </c>
      <c r="AG187" s="6">
        <v>3.3467391304347838</v>
      </c>
      <c r="AH187" s="1">
        <v>505517</v>
      </c>
      <c r="AI187">
        <v>10</v>
      </c>
    </row>
    <row r="188" spans="1:35" x14ac:dyDescent="0.25">
      <c r="A188" t="s">
        <v>239</v>
      </c>
      <c r="B188" t="s">
        <v>156</v>
      </c>
      <c r="C188" t="s">
        <v>279</v>
      </c>
      <c r="D188" t="s">
        <v>254</v>
      </c>
      <c r="E188" s="6">
        <v>84.489130434782609</v>
      </c>
      <c r="F188" s="6">
        <v>44.442500000000003</v>
      </c>
      <c r="G188" s="6">
        <v>0.5</v>
      </c>
      <c r="H188" s="6">
        <v>0.55108695652173922</v>
      </c>
      <c r="I188" s="6">
        <v>5.25</v>
      </c>
      <c r="J188" s="6">
        <v>0</v>
      </c>
      <c r="K188" s="6">
        <v>0.97826086956521741</v>
      </c>
      <c r="L188" s="6">
        <v>1.4978260869565225</v>
      </c>
      <c r="M188" s="6">
        <v>3.135326086956522</v>
      </c>
      <c r="N188" s="6">
        <v>0</v>
      </c>
      <c r="O188" s="6">
        <f>SUM(NonNurse[[#This Row],[Qualified Social Work Staff Hours]],NonNurse[[#This Row],[Other Social Work Staff Hours]])/NonNurse[[#This Row],[MDS Census]]</f>
        <v>3.7109224237746048E-2</v>
      </c>
      <c r="P188" s="6">
        <v>0</v>
      </c>
      <c r="Q188" s="6">
        <v>34.137065217391303</v>
      </c>
      <c r="R188" s="6">
        <f>SUM(NonNurse[[#This Row],[Qualified Activities Professional Hours]],NonNurse[[#This Row],[Other Activities Professional Hours]])/NonNurse[[#This Row],[MDS Census]]</f>
        <v>0.40404091084523347</v>
      </c>
      <c r="S188" s="6">
        <v>3.5744565217391302</v>
      </c>
      <c r="T188" s="6">
        <v>1.0994565217391301</v>
      </c>
      <c r="U188" s="6">
        <v>0</v>
      </c>
      <c r="V188" s="6">
        <f>SUM(NonNurse[[#This Row],[Occupational Therapist Hours]],NonNurse[[#This Row],[OT Assistant Hours]],NonNurse[[#This Row],[OT Aide Hours]])/NonNurse[[#This Row],[MDS Census]]</f>
        <v>5.5319696384922151E-2</v>
      </c>
      <c r="W188" s="6">
        <v>2.2921739130434782</v>
      </c>
      <c r="X188" s="6">
        <v>4.6613043478260865</v>
      </c>
      <c r="Y188" s="6">
        <v>0</v>
      </c>
      <c r="Z188" s="6">
        <f>SUM(NonNurse[[#This Row],[Physical Therapist (PT) Hours]],NonNurse[[#This Row],[PT Assistant Hours]],NonNurse[[#This Row],[PT Aide Hours]])/NonNurse[[#This Row],[MDS Census]]</f>
        <v>8.2300270165959089E-2</v>
      </c>
      <c r="AA188" s="6">
        <v>0</v>
      </c>
      <c r="AB188" s="6">
        <v>0</v>
      </c>
      <c r="AC188" s="6">
        <v>0</v>
      </c>
      <c r="AD188" s="6">
        <v>0</v>
      </c>
      <c r="AE188" s="6">
        <v>0</v>
      </c>
      <c r="AF188" s="6">
        <v>0</v>
      </c>
      <c r="AG188" s="6">
        <v>0.95652173913043481</v>
      </c>
      <c r="AH188" s="1">
        <v>505475</v>
      </c>
      <c r="AI188">
        <v>10</v>
      </c>
    </row>
    <row r="189" spans="1:35" x14ac:dyDescent="0.25">
      <c r="A189" t="s">
        <v>239</v>
      </c>
      <c r="B189" t="s">
        <v>54</v>
      </c>
      <c r="C189" t="s">
        <v>285</v>
      </c>
      <c r="D189" t="s">
        <v>267</v>
      </c>
      <c r="E189" s="6">
        <v>41.271739130434781</v>
      </c>
      <c r="F189" s="6">
        <v>4.8695652173913047</v>
      </c>
      <c r="G189" s="6">
        <v>0</v>
      </c>
      <c r="H189" s="6">
        <v>0</v>
      </c>
      <c r="I189" s="6">
        <v>0</v>
      </c>
      <c r="J189" s="6">
        <v>0</v>
      </c>
      <c r="K189" s="6">
        <v>0</v>
      </c>
      <c r="L189" s="6">
        <v>1.0232608695652174</v>
      </c>
      <c r="M189" s="6">
        <v>4.9836956521739131</v>
      </c>
      <c r="N189" s="6">
        <v>0</v>
      </c>
      <c r="O189" s="6">
        <f>SUM(NonNurse[[#This Row],[Qualified Social Work Staff Hours]],NonNurse[[#This Row],[Other Social Work Staff Hours]])/NonNurse[[#This Row],[MDS Census]]</f>
        <v>0.12075322623123519</v>
      </c>
      <c r="P189" s="6">
        <v>6.4076086956521738</v>
      </c>
      <c r="Q189" s="6">
        <v>0.47010869565217389</v>
      </c>
      <c r="R189" s="6">
        <f>SUM(NonNurse[[#This Row],[Qualified Activities Professional Hours]],NonNurse[[#This Row],[Other Activities Professional Hours]])/NonNurse[[#This Row],[MDS Census]]</f>
        <v>0.16664471951540691</v>
      </c>
      <c r="S189" s="6">
        <v>3.7344565217391317</v>
      </c>
      <c r="T189" s="6">
        <v>0.90521739130434786</v>
      </c>
      <c r="U189" s="6">
        <v>0</v>
      </c>
      <c r="V189" s="6">
        <f>SUM(NonNurse[[#This Row],[Occupational Therapist Hours]],NonNurse[[#This Row],[OT Assistant Hours]],NonNurse[[#This Row],[OT Aide Hours]])/NonNurse[[#This Row],[MDS Census]]</f>
        <v>0.1124176981827759</v>
      </c>
      <c r="W189" s="6">
        <v>5.5001086956521741</v>
      </c>
      <c r="X189" s="6">
        <v>0.82554347826086949</v>
      </c>
      <c r="Y189" s="6">
        <v>0</v>
      </c>
      <c r="Z189" s="6">
        <f>SUM(NonNurse[[#This Row],[Physical Therapist (PT) Hours]],NonNurse[[#This Row],[PT Assistant Hours]],NonNurse[[#This Row],[PT Aide Hours]])/NonNurse[[#This Row],[MDS Census]]</f>
        <v>0.15326836976560443</v>
      </c>
      <c r="AA189" s="6">
        <v>0</v>
      </c>
      <c r="AB189" s="6">
        <v>0</v>
      </c>
      <c r="AC189" s="6">
        <v>0</v>
      </c>
      <c r="AD189" s="6">
        <v>0</v>
      </c>
      <c r="AE189" s="6">
        <v>0</v>
      </c>
      <c r="AF189" s="6">
        <v>0</v>
      </c>
      <c r="AG189" s="6">
        <v>0</v>
      </c>
      <c r="AH189" s="1">
        <v>505251</v>
      </c>
      <c r="AI189">
        <v>10</v>
      </c>
    </row>
    <row r="190" spans="1:35" x14ac:dyDescent="0.25">
      <c r="A190" t="s">
        <v>239</v>
      </c>
      <c r="B190" t="s">
        <v>103</v>
      </c>
      <c r="C190" t="s">
        <v>339</v>
      </c>
      <c r="D190" t="s">
        <v>272</v>
      </c>
      <c r="E190" s="6">
        <v>35.565217391304351</v>
      </c>
      <c r="F190" s="6">
        <v>9.707608695652171</v>
      </c>
      <c r="G190" s="6">
        <v>0</v>
      </c>
      <c r="H190" s="6">
        <v>0.25489130434782614</v>
      </c>
      <c r="I190" s="6">
        <v>0.97826086956521741</v>
      </c>
      <c r="J190" s="6">
        <v>0</v>
      </c>
      <c r="K190" s="6">
        <v>0</v>
      </c>
      <c r="L190" s="6">
        <v>1.4951086956521737</v>
      </c>
      <c r="M190" s="6">
        <v>4.6725000000000003</v>
      </c>
      <c r="N190" s="6">
        <v>0</v>
      </c>
      <c r="O190" s="6">
        <f>SUM(NonNurse[[#This Row],[Qualified Social Work Staff Hours]],NonNurse[[#This Row],[Other Social Work Staff Hours]])/NonNurse[[#This Row],[MDS Census]]</f>
        <v>0.13137836185819071</v>
      </c>
      <c r="P190" s="6">
        <v>0</v>
      </c>
      <c r="Q190" s="6">
        <v>7.2838043478260897</v>
      </c>
      <c r="R190" s="6">
        <f>SUM(NonNurse[[#This Row],[Qualified Activities Professional Hours]],NonNurse[[#This Row],[Other Activities Professional Hours]])/NonNurse[[#This Row],[MDS Census]]</f>
        <v>0.20480134474327635</v>
      </c>
      <c r="S190" s="6">
        <v>0.84706521739130425</v>
      </c>
      <c r="T190" s="6">
        <v>2.7820652173913047</v>
      </c>
      <c r="U190" s="6">
        <v>0</v>
      </c>
      <c r="V190" s="6">
        <f>SUM(NonNurse[[#This Row],[Occupational Therapist Hours]],NonNurse[[#This Row],[OT Assistant Hours]],NonNurse[[#This Row],[OT Aide Hours]])/NonNurse[[#This Row],[MDS Census]]</f>
        <v>0.10204156479217603</v>
      </c>
      <c r="W190" s="6">
        <v>1.1707608695652174</v>
      </c>
      <c r="X190" s="6">
        <v>6.1378260869565189</v>
      </c>
      <c r="Y190" s="6">
        <v>0</v>
      </c>
      <c r="Z190" s="6">
        <f>SUM(NonNurse[[#This Row],[Physical Therapist (PT) Hours]],NonNurse[[#This Row],[PT Assistant Hours]],NonNurse[[#This Row],[PT Aide Hours]])/NonNurse[[#This Row],[MDS Census]]</f>
        <v>0.20549816625916861</v>
      </c>
      <c r="AA190" s="6">
        <v>0</v>
      </c>
      <c r="AB190" s="6">
        <v>0</v>
      </c>
      <c r="AC190" s="6">
        <v>0</v>
      </c>
      <c r="AD190" s="6">
        <v>0</v>
      </c>
      <c r="AE190" s="6">
        <v>0</v>
      </c>
      <c r="AF190" s="6">
        <v>0</v>
      </c>
      <c r="AG190" s="6">
        <v>0</v>
      </c>
      <c r="AH190" s="1">
        <v>505349</v>
      </c>
      <c r="AI190">
        <v>10</v>
      </c>
    </row>
    <row r="191" spans="1:35" x14ac:dyDescent="0.25">
      <c r="A191" t="s">
        <v>239</v>
      </c>
      <c r="B191" t="s">
        <v>110</v>
      </c>
      <c r="C191" t="s">
        <v>296</v>
      </c>
      <c r="D191" t="s">
        <v>255</v>
      </c>
      <c r="E191" s="6">
        <v>64.608695652173907</v>
      </c>
      <c r="F191" s="6">
        <v>5.4782608695652177</v>
      </c>
      <c r="G191" s="6">
        <v>0.65217391304347827</v>
      </c>
      <c r="H191" s="6">
        <v>0</v>
      </c>
      <c r="I191" s="6">
        <v>0</v>
      </c>
      <c r="J191" s="6">
        <v>0</v>
      </c>
      <c r="K191" s="6">
        <v>0</v>
      </c>
      <c r="L191" s="6">
        <v>0.53271739130434781</v>
      </c>
      <c r="M191" s="6">
        <v>0</v>
      </c>
      <c r="N191" s="6">
        <v>9.0027173913043477</v>
      </c>
      <c r="O191" s="6">
        <f>SUM(NonNurse[[#This Row],[Qualified Social Work Staff Hours]],NonNurse[[#This Row],[Other Social Work Staff Hours]])/NonNurse[[#This Row],[MDS Census]]</f>
        <v>0.13934219380888291</v>
      </c>
      <c r="P191" s="6">
        <v>5.1358695652173916</v>
      </c>
      <c r="Q191" s="6">
        <v>10.546195652173912</v>
      </c>
      <c r="R191" s="6">
        <f>SUM(NonNurse[[#This Row],[Qualified Activities Professional Hours]],NonNurse[[#This Row],[Other Activities Professional Hours]])/NonNurse[[#This Row],[MDS Census]]</f>
        <v>0.24272375504710636</v>
      </c>
      <c r="S191" s="6">
        <v>9.3071739130434779</v>
      </c>
      <c r="T191" s="6">
        <v>3.8043478260869568E-2</v>
      </c>
      <c r="U191" s="6">
        <v>0</v>
      </c>
      <c r="V191" s="6">
        <f>SUM(NonNurse[[#This Row],[Occupational Therapist Hours]],NonNurse[[#This Row],[OT Assistant Hours]],NonNurse[[#This Row],[OT Aide Hours]])/NonNurse[[#This Row],[MDS Census]]</f>
        <v>0.14464333781965008</v>
      </c>
      <c r="W191" s="6">
        <v>2.4157608695652173</v>
      </c>
      <c r="X191" s="6">
        <v>2.1956521739130435</v>
      </c>
      <c r="Y191" s="6">
        <v>0</v>
      </c>
      <c r="Z191" s="6">
        <f>SUM(NonNurse[[#This Row],[Physical Therapist (PT) Hours]],NonNurse[[#This Row],[PT Assistant Hours]],NonNurse[[#This Row],[PT Aide Hours]])/NonNurse[[#This Row],[MDS Census]]</f>
        <v>7.1374495289367429E-2</v>
      </c>
      <c r="AA191" s="6">
        <v>0</v>
      </c>
      <c r="AB191" s="6">
        <v>0</v>
      </c>
      <c r="AC191" s="6">
        <v>0</v>
      </c>
      <c r="AD191" s="6">
        <v>0</v>
      </c>
      <c r="AE191" s="6">
        <v>0</v>
      </c>
      <c r="AF191" s="6">
        <v>0</v>
      </c>
      <c r="AG191" s="6">
        <v>0</v>
      </c>
      <c r="AH191" s="1">
        <v>505367</v>
      </c>
      <c r="AI191">
        <v>10</v>
      </c>
    </row>
    <row r="192" spans="1:35" x14ac:dyDescent="0.25">
      <c r="A192" t="s">
        <v>239</v>
      </c>
      <c r="B192" t="s">
        <v>48</v>
      </c>
      <c r="C192" t="s">
        <v>274</v>
      </c>
      <c r="D192" t="s">
        <v>265</v>
      </c>
      <c r="E192" s="6">
        <v>35.565217391304351</v>
      </c>
      <c r="F192" s="6">
        <v>0</v>
      </c>
      <c r="G192" s="6">
        <v>1.1304347826086956</v>
      </c>
      <c r="H192" s="6">
        <v>0.2608695652173913</v>
      </c>
      <c r="I192" s="6">
        <v>0.95652173913043481</v>
      </c>
      <c r="J192" s="6">
        <v>0</v>
      </c>
      <c r="K192" s="6">
        <v>0</v>
      </c>
      <c r="L192" s="6">
        <v>5.1630434782608696E-2</v>
      </c>
      <c r="M192" s="6">
        <v>0</v>
      </c>
      <c r="N192" s="6">
        <v>0</v>
      </c>
      <c r="O192" s="6">
        <f>SUM(NonNurse[[#This Row],[Qualified Social Work Staff Hours]],NonNurse[[#This Row],[Other Social Work Staff Hours]])/NonNurse[[#This Row],[MDS Census]]</f>
        <v>0</v>
      </c>
      <c r="P192" s="6">
        <v>0</v>
      </c>
      <c r="Q192" s="6">
        <v>0</v>
      </c>
      <c r="R192" s="6">
        <f>SUM(NonNurse[[#This Row],[Qualified Activities Professional Hours]],NonNurse[[#This Row],[Other Activities Professional Hours]])/NonNurse[[#This Row],[MDS Census]]</f>
        <v>0</v>
      </c>
      <c r="S192" s="6">
        <v>0.73315217391304355</v>
      </c>
      <c r="T192" s="6">
        <v>0.18804347826086956</v>
      </c>
      <c r="U192" s="6">
        <v>0</v>
      </c>
      <c r="V192" s="6">
        <f>SUM(NonNurse[[#This Row],[Occupational Therapist Hours]],NonNurse[[#This Row],[OT Assistant Hours]],NonNurse[[#This Row],[OT Aide Hours]])/NonNurse[[#This Row],[MDS Census]]</f>
        <v>2.5901589242053789E-2</v>
      </c>
      <c r="W192" s="6">
        <v>0.17869565217391306</v>
      </c>
      <c r="X192" s="6">
        <v>1.2155434782608696</v>
      </c>
      <c r="Y192" s="6">
        <v>0</v>
      </c>
      <c r="Z192" s="6">
        <f>SUM(NonNurse[[#This Row],[Physical Therapist (PT) Hours]],NonNurse[[#This Row],[PT Assistant Hours]],NonNurse[[#This Row],[PT Aide Hours]])/NonNurse[[#This Row],[MDS Census]]</f>
        <v>3.9202322738386308E-2</v>
      </c>
      <c r="AA192" s="6">
        <v>0.2608695652173913</v>
      </c>
      <c r="AB192" s="6">
        <v>0</v>
      </c>
      <c r="AC192" s="6">
        <v>0</v>
      </c>
      <c r="AD192" s="6">
        <v>0.31521739130434784</v>
      </c>
      <c r="AE192" s="6">
        <v>0</v>
      </c>
      <c r="AF192" s="6">
        <v>0</v>
      </c>
      <c r="AG192" s="6">
        <v>0</v>
      </c>
      <c r="AH192" s="1">
        <v>505232</v>
      </c>
      <c r="AI192">
        <v>10</v>
      </c>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83E4C-2B42-4CBD-BCCC-6E227936B813}">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15" customWidth="1"/>
    <col min="2" max="2" width="27.28515625" style="15" customWidth="1"/>
    <col min="3" max="3" width="16.7109375" style="15" customWidth="1"/>
    <col min="4" max="4" width="11.5703125" style="15" customWidth="1"/>
    <col min="5" max="5" width="4.5703125" style="15" customWidth="1"/>
    <col min="6" max="6" width="10" style="15" customWidth="1"/>
    <col min="7" max="7" width="12.5703125" style="15" customWidth="1"/>
    <col min="8" max="10" width="8.5703125" style="15" customWidth="1"/>
    <col min="11" max="11" width="9.140625" style="15" customWidth="1"/>
    <col min="12" max="12" width="4.5703125" style="15" customWidth="1"/>
    <col min="13" max="13" width="7.5703125" style="15" customWidth="1"/>
    <col min="14" max="14" width="10.7109375" style="22" customWidth="1"/>
    <col min="15" max="18" width="8.5703125" style="15" customWidth="1"/>
    <col min="19" max="19" width="5.42578125" style="15" customWidth="1"/>
    <col min="20" max="20" width="40.5703125" style="15" customWidth="1"/>
    <col min="21" max="22" width="12.5703125" style="15" customWidth="1"/>
    <col min="23" max="25" width="8.85546875" style="15"/>
    <col min="26" max="26" width="37.140625" style="15" customWidth="1"/>
    <col min="27" max="27" width="11.5703125" style="15" customWidth="1"/>
    <col min="28" max="32" width="8.85546875" style="15"/>
    <col min="33" max="33" width="22.85546875" style="15" customWidth="1"/>
    <col min="34" max="34" width="16.42578125" style="15" customWidth="1"/>
    <col min="35" max="35" width="13.5703125" style="15" customWidth="1"/>
    <col min="36" max="16384" width="8.85546875" style="15"/>
  </cols>
  <sheetData>
    <row r="2" spans="2:29" ht="85.5" customHeight="1" x14ac:dyDescent="0.25">
      <c r="B2" s="11" t="s">
        <v>478</v>
      </c>
      <c r="C2" s="11" t="s">
        <v>358</v>
      </c>
      <c r="D2" s="11" t="s">
        <v>477</v>
      </c>
      <c r="E2" s="12"/>
      <c r="F2" s="13" t="s">
        <v>391</v>
      </c>
      <c r="G2" s="13" t="s">
        <v>407</v>
      </c>
      <c r="H2" s="13" t="s">
        <v>364</v>
      </c>
      <c r="I2" s="13" t="s">
        <v>408</v>
      </c>
      <c r="J2" s="14" t="s">
        <v>409</v>
      </c>
      <c r="K2" s="13" t="s">
        <v>410</v>
      </c>
      <c r="L2" s="13"/>
      <c r="M2" s="13" t="s">
        <v>358</v>
      </c>
      <c r="N2" s="13" t="s">
        <v>407</v>
      </c>
      <c r="O2" s="13" t="s">
        <v>364</v>
      </c>
      <c r="P2" s="13" t="s">
        <v>408</v>
      </c>
      <c r="Q2" s="14" t="s">
        <v>409</v>
      </c>
      <c r="R2" s="13" t="s">
        <v>410</v>
      </c>
      <c r="T2" s="15" t="s">
        <v>411</v>
      </c>
      <c r="U2" s="15" t="s">
        <v>510</v>
      </c>
      <c r="V2" s="16" t="s">
        <v>412</v>
      </c>
      <c r="W2" s="16" t="s">
        <v>413</v>
      </c>
    </row>
    <row r="3" spans="2:29" ht="15" customHeight="1" x14ac:dyDescent="0.25">
      <c r="B3" s="17" t="s">
        <v>414</v>
      </c>
      <c r="C3" s="49">
        <f>AVERAGE(Nurse[MDS Census])</f>
        <v>63.250930577775776</v>
      </c>
      <c r="D3" s="18">
        <v>77.233814336253971</v>
      </c>
      <c r="E3" s="18"/>
      <c r="F3" s="15">
        <v>1</v>
      </c>
      <c r="G3" s="19">
        <v>69376.123698714116</v>
      </c>
      <c r="H3" s="20">
        <v>3.585165701050407</v>
      </c>
      <c r="I3" s="19">
        <v>5</v>
      </c>
      <c r="J3" s="21">
        <v>0.67575468162975694</v>
      </c>
      <c r="K3" s="19">
        <v>5</v>
      </c>
      <c r="M3" t="s">
        <v>193</v>
      </c>
      <c r="N3" s="19">
        <v>536.8478260869565</v>
      </c>
      <c r="O3" s="20">
        <v>6.2660022271714926</v>
      </c>
      <c r="P3" s="22">
        <v>1</v>
      </c>
      <c r="Q3" s="21">
        <v>1.8396440575015187</v>
      </c>
      <c r="R3" s="22">
        <v>1</v>
      </c>
      <c r="T3" s="23" t="s">
        <v>415</v>
      </c>
      <c r="U3" s="19">
        <f>SUM(Nurse[Total Nurse Staff Hours])</f>
        <v>49372.597014696861</v>
      </c>
      <c r="V3" s="24" t="s">
        <v>416</v>
      </c>
      <c r="W3" s="20">
        <f>Category[[#This Row],[State Total]]/D9</f>
        <v>4.3704205203629554E-2</v>
      </c>
    </row>
    <row r="4" spans="2:29" ht="15" customHeight="1" x14ac:dyDescent="0.25">
      <c r="B4" s="25" t="s">
        <v>364</v>
      </c>
      <c r="C4" s="26">
        <f>SUM(Nurse[Total Nurse Staff Hours])/SUM(Nurse[MDS Census])</f>
        <v>4.0868216477922026</v>
      </c>
      <c r="D4" s="26">
        <v>3.6146323434825098</v>
      </c>
      <c r="E4" s="18"/>
      <c r="F4" s="15">
        <v>2</v>
      </c>
      <c r="G4" s="19">
        <v>128365.44534598908</v>
      </c>
      <c r="H4" s="20">
        <v>3.4549500632802785</v>
      </c>
      <c r="I4" s="19">
        <v>9</v>
      </c>
      <c r="J4" s="21">
        <v>0.64433762203163525</v>
      </c>
      <c r="K4" s="19">
        <v>6</v>
      </c>
      <c r="M4" t="s">
        <v>192</v>
      </c>
      <c r="N4" s="19">
        <v>19423.242804654012</v>
      </c>
      <c r="O4" s="20">
        <v>3.6919809269804467</v>
      </c>
      <c r="P4" s="22">
        <v>25</v>
      </c>
      <c r="Q4" s="21">
        <v>0.53868769221148449</v>
      </c>
      <c r="R4" s="22">
        <v>40</v>
      </c>
      <c r="T4" s="19" t="s">
        <v>417</v>
      </c>
      <c r="U4" s="19">
        <f>SUM(Nurse[Total Direct Care Staff Hours])</f>
        <v>45404.671867728131</v>
      </c>
      <c r="V4" s="24">
        <f>Category[[#This Row],[State Total]]/U3</f>
        <v>0.9196330477453396</v>
      </c>
      <c r="W4" s="20">
        <f>Category[[#This Row],[State Total]]/D9</f>
        <v>4.0191831430701576E-2</v>
      </c>
    </row>
    <row r="5" spans="2:29" ht="15" customHeight="1" x14ac:dyDescent="0.25">
      <c r="B5" s="27" t="s">
        <v>418</v>
      </c>
      <c r="C5" s="28">
        <f>SUM(Nurse[Total Direct Care Staff Hours])/SUM(Nurse[MDS Census])</f>
        <v>3.7583762475507743</v>
      </c>
      <c r="D5" s="28">
        <v>3.347724410414429</v>
      </c>
      <c r="E5" s="29"/>
      <c r="F5" s="15">
        <v>3</v>
      </c>
      <c r="G5" s="19">
        <v>124443.71892222908</v>
      </c>
      <c r="H5" s="20">
        <v>3.5696801497282227</v>
      </c>
      <c r="I5" s="19">
        <v>6</v>
      </c>
      <c r="J5" s="21">
        <v>0.67837118001727315</v>
      </c>
      <c r="K5" s="19">
        <v>4</v>
      </c>
      <c r="M5" t="s">
        <v>195</v>
      </c>
      <c r="N5" s="19">
        <v>14765.612676056329</v>
      </c>
      <c r="O5" s="20">
        <v>3.8700512739470958</v>
      </c>
      <c r="P5" s="22">
        <v>18</v>
      </c>
      <c r="Q5" s="21">
        <v>0.36267289415247567</v>
      </c>
      <c r="R5" s="22">
        <v>48</v>
      </c>
      <c r="T5" s="23" t="s">
        <v>419</v>
      </c>
      <c r="U5" s="19">
        <f>SUM(Nurse[Total RN Hours (w/ Admin, DON)])</f>
        <v>10534.586019595832</v>
      </c>
      <c r="V5" s="24">
        <f>Category[[#This Row],[State Total]]/U3</f>
        <v>0.21336908845325631</v>
      </c>
      <c r="W5" s="20">
        <f>Category[[#This Row],[State Total]]/D9</f>
        <v>9.3251264258724983E-3</v>
      </c>
      <c r="X5" s="30"/>
      <c r="Y5" s="30"/>
      <c r="AB5" s="30"/>
      <c r="AC5" s="30"/>
    </row>
    <row r="6" spans="2:29" ht="15" customHeight="1" x14ac:dyDescent="0.25">
      <c r="B6" s="31" t="s">
        <v>366</v>
      </c>
      <c r="C6" s="28">
        <f>SUM(Nurse[Total RN Hours (w/ Admin, DON)])/SUM(Nurse[MDS Census])</f>
        <v>0.87200140966045714</v>
      </c>
      <c r="D6" s="28">
        <v>0.60780873997534479</v>
      </c>
      <c r="E6"/>
      <c r="F6" s="15">
        <v>4</v>
      </c>
      <c r="G6" s="19">
        <v>216891.50627679119</v>
      </c>
      <c r="H6" s="20">
        <v>3.71816551616583</v>
      </c>
      <c r="I6" s="19">
        <v>4</v>
      </c>
      <c r="J6" s="21">
        <v>0.5592343612490972</v>
      </c>
      <c r="K6" s="19">
        <v>9</v>
      </c>
      <c r="M6" t="s">
        <v>194</v>
      </c>
      <c r="N6" s="19">
        <v>10619.366350275568</v>
      </c>
      <c r="O6" s="20">
        <v>3.9203935832782837</v>
      </c>
      <c r="P6" s="22">
        <v>14</v>
      </c>
      <c r="Q6" s="21">
        <v>0.6428263273804441</v>
      </c>
      <c r="R6" s="22">
        <v>30</v>
      </c>
      <c r="T6" s="32" t="s">
        <v>420</v>
      </c>
      <c r="U6" s="19">
        <f>SUM(Nurse[RN Hours (excl. Admin, DON)])</f>
        <v>7686.8100153092464</v>
      </c>
      <c r="V6" s="24">
        <f>Category[[#This Row],[State Total]]/U3</f>
        <v>0.15568980527844414</v>
      </c>
      <c r="W6" s="20">
        <f>Category[[#This Row],[State Total]]/D9</f>
        <v>6.8042991980022498E-3</v>
      </c>
      <c r="X6" s="30"/>
      <c r="Y6" s="30"/>
      <c r="AB6" s="30"/>
      <c r="AC6" s="30"/>
    </row>
    <row r="7" spans="2:29" ht="15" customHeight="1" thickBot="1" x14ac:dyDescent="0.3">
      <c r="B7" s="33" t="s">
        <v>421</v>
      </c>
      <c r="C7" s="28">
        <f>SUM(Nurse[RN Hours (excl. Admin, DON)])/SUM(Nurse[MDS Census])</f>
        <v>0.63627646655249825</v>
      </c>
      <c r="D7" s="28">
        <v>0.41441568490090208</v>
      </c>
      <c r="E7"/>
      <c r="F7" s="15">
        <v>5</v>
      </c>
      <c r="G7" s="19">
        <v>218161.62905695051</v>
      </c>
      <c r="H7" s="20">
        <v>3.471756650011959</v>
      </c>
      <c r="I7" s="19">
        <v>8</v>
      </c>
      <c r="J7" s="21">
        <v>0.68815139377795254</v>
      </c>
      <c r="K7" s="19">
        <v>3</v>
      </c>
      <c r="M7" t="s">
        <v>196</v>
      </c>
      <c r="N7" s="19">
        <v>90304.505664421289</v>
      </c>
      <c r="O7" s="20">
        <v>4.0950436576657667</v>
      </c>
      <c r="P7" s="22">
        <v>8</v>
      </c>
      <c r="Q7" s="21">
        <v>0.53846761894166961</v>
      </c>
      <c r="R7" s="22">
        <v>41</v>
      </c>
      <c r="T7" s="32" t="s">
        <v>422</v>
      </c>
      <c r="U7" s="19">
        <f>SUM(Nurse[RN Admin Hours])</f>
        <v>1896.5152403551747</v>
      </c>
      <c r="V7" s="24">
        <f>Category[[#This Row],[State Total]]/U3</f>
        <v>3.841230469992564E-2</v>
      </c>
      <c r="W7" s="20">
        <f>Category[[#This Row],[State Total]]/D9</f>
        <v>1.6787792469498939E-3</v>
      </c>
      <c r="X7" s="30"/>
      <c r="Y7" s="30"/>
      <c r="Z7" s="30"/>
      <c r="AA7" s="30"/>
      <c r="AB7" s="30"/>
      <c r="AC7" s="30"/>
    </row>
    <row r="8" spans="2:29" ht="15" customHeight="1" thickTop="1" x14ac:dyDescent="0.25">
      <c r="B8" s="34" t="s">
        <v>423</v>
      </c>
      <c r="C8" s="35">
        <f>COUNTA(Nurse[Provider])</f>
        <v>191</v>
      </c>
      <c r="D8" s="35">
        <v>14627</v>
      </c>
      <c r="F8" s="15">
        <v>6</v>
      </c>
      <c r="G8" s="19">
        <v>133738.05679730567</v>
      </c>
      <c r="H8" s="20">
        <v>3.4421626203964988</v>
      </c>
      <c r="I8" s="19">
        <v>10</v>
      </c>
      <c r="J8" s="21">
        <v>0.34690920997212554</v>
      </c>
      <c r="K8" s="19">
        <v>10</v>
      </c>
      <c r="M8" t="s">
        <v>197</v>
      </c>
      <c r="N8" s="19">
        <v>13996.251684017152</v>
      </c>
      <c r="O8" s="20">
        <v>3.5742923169789274</v>
      </c>
      <c r="P8" s="22">
        <v>34</v>
      </c>
      <c r="Q8" s="21">
        <v>0.85380187117283868</v>
      </c>
      <c r="R8" s="22">
        <v>11</v>
      </c>
      <c r="T8" s="32" t="s">
        <v>424</v>
      </c>
      <c r="U8" s="19">
        <f>SUM(Nurse[RN DON Hours])</f>
        <v>951.26076393141534</v>
      </c>
      <c r="V8" s="24">
        <f>Category[[#This Row],[State Total]]/U3</f>
        <v>1.926697847488661E-2</v>
      </c>
      <c r="W8" s="20">
        <f>Category[[#This Row],[State Total]]/D9</f>
        <v>8.4204798092035803E-4</v>
      </c>
      <c r="X8" s="30"/>
      <c r="Y8" s="30"/>
      <c r="Z8" s="30"/>
      <c r="AA8" s="30"/>
      <c r="AB8" s="30"/>
      <c r="AC8" s="30"/>
    </row>
    <row r="9" spans="2:29" ht="15" customHeight="1" x14ac:dyDescent="0.25">
      <c r="B9" s="34" t="s">
        <v>425</v>
      </c>
      <c r="C9" s="35">
        <f>SUM(Nurse[MDS Census])</f>
        <v>12080.927740355173</v>
      </c>
      <c r="D9" s="35">
        <v>1129699.0022963868</v>
      </c>
      <c r="F9" s="15">
        <v>7</v>
      </c>
      <c r="G9" s="19">
        <v>73847.771586037998</v>
      </c>
      <c r="H9" s="20">
        <v>3.4771723639610803</v>
      </c>
      <c r="I9" s="19">
        <v>7</v>
      </c>
      <c r="J9" s="21">
        <v>0.57887406787921447</v>
      </c>
      <c r="K9" s="19">
        <v>8</v>
      </c>
      <c r="M9" t="s">
        <v>198</v>
      </c>
      <c r="N9" s="19">
        <v>18800.971524800971</v>
      </c>
      <c r="O9" s="20">
        <v>3.379841237553149</v>
      </c>
      <c r="P9" s="22">
        <v>47</v>
      </c>
      <c r="Q9" s="21">
        <v>0.62562655856161031</v>
      </c>
      <c r="R9" s="22">
        <v>35</v>
      </c>
      <c r="T9" s="23" t="s">
        <v>426</v>
      </c>
      <c r="U9" s="19">
        <f>SUM(Nurse[Total LPN Hours (w/ Admin)])</f>
        <v>9553.9621601347244</v>
      </c>
      <c r="V9" s="24">
        <f>Category[[#This Row],[State Total]]/U3</f>
        <v>0.19350738542861687</v>
      </c>
      <c r="W9" s="20">
        <f>Category[[#This Row],[State Total]]/D9</f>
        <v>8.4570864811901077E-3</v>
      </c>
      <c r="X9" s="30"/>
      <c r="Y9" s="30"/>
      <c r="Z9" s="30"/>
      <c r="AA9" s="30"/>
      <c r="AB9" s="30"/>
      <c r="AC9" s="30"/>
    </row>
    <row r="10" spans="2:29" ht="15" customHeight="1" x14ac:dyDescent="0.25">
      <c r="F10" s="15">
        <v>8</v>
      </c>
      <c r="G10" s="19">
        <v>33298.427587262697</v>
      </c>
      <c r="H10" s="20">
        <v>3.7381932825195308</v>
      </c>
      <c r="I10" s="19">
        <v>3</v>
      </c>
      <c r="J10" s="21">
        <v>0.87940662888310206</v>
      </c>
      <c r="K10" s="19">
        <v>1</v>
      </c>
      <c r="M10" t="s">
        <v>200</v>
      </c>
      <c r="N10" s="19">
        <v>2001.0333741579916</v>
      </c>
      <c r="O10" s="20">
        <v>3.9151059449534258</v>
      </c>
      <c r="P10" s="22">
        <v>15</v>
      </c>
      <c r="Q10" s="21">
        <v>1.0911259376852895</v>
      </c>
      <c r="R10" s="22">
        <v>3</v>
      </c>
      <c r="T10" s="32" t="s">
        <v>427</v>
      </c>
      <c r="U10" s="19">
        <f>SUM(Nurse[LPN Hours (excl. Admin)])</f>
        <v>8433.8130174525395</v>
      </c>
      <c r="V10" s="24">
        <f>Category[[#This Row],[State Total]]/U3</f>
        <v>0.17081971634876783</v>
      </c>
      <c r="W10" s="20">
        <f>Category[[#This Row],[State Total]]/D9</f>
        <v>7.4655399361323437E-3</v>
      </c>
      <c r="X10" s="30"/>
      <c r="Y10" s="30"/>
      <c r="Z10" s="30"/>
      <c r="AA10" s="30"/>
      <c r="AB10" s="30"/>
      <c r="AC10" s="30"/>
    </row>
    <row r="11" spans="2:29" ht="15" customHeight="1" x14ac:dyDescent="0.25">
      <c r="F11" s="15">
        <v>9</v>
      </c>
      <c r="G11" s="19">
        <v>109332.77602571936</v>
      </c>
      <c r="H11" s="20">
        <v>4.0754949217501784</v>
      </c>
      <c r="I11" s="19">
        <v>2</v>
      </c>
      <c r="J11" s="21">
        <v>0.58405330055976667</v>
      </c>
      <c r="K11" s="19">
        <v>7</v>
      </c>
      <c r="M11" t="s">
        <v>199</v>
      </c>
      <c r="N11" s="19">
        <v>3447.8586956521731</v>
      </c>
      <c r="O11" s="20">
        <v>3.9688255155216066</v>
      </c>
      <c r="P11" s="22">
        <v>11</v>
      </c>
      <c r="Q11" s="21">
        <v>0.94962364794784426</v>
      </c>
      <c r="R11" s="22">
        <v>8</v>
      </c>
      <c r="T11" s="32" t="s">
        <v>428</v>
      </c>
      <c r="U11" s="19">
        <f>SUM(Nurse[LPN Admin Hours])</f>
        <v>1120.1491426821797</v>
      </c>
      <c r="V11" s="24">
        <f>Category[[#This Row],[State Total]]/U3</f>
        <v>2.2687669079848934E-2</v>
      </c>
      <c r="W11" s="20">
        <f>Category[[#This Row],[State Total]]/D9</f>
        <v>9.9154654505775896E-4</v>
      </c>
      <c r="X11" s="30"/>
      <c r="Y11" s="30"/>
      <c r="Z11" s="30"/>
      <c r="AA11" s="30"/>
      <c r="AB11" s="30"/>
      <c r="AC11" s="30"/>
    </row>
    <row r="12" spans="2:29" ht="15" customHeight="1" x14ac:dyDescent="0.25">
      <c r="F12" s="15">
        <v>10</v>
      </c>
      <c r="G12" s="19">
        <v>22243.546999387629</v>
      </c>
      <c r="H12" s="20">
        <v>4.3144138862761752</v>
      </c>
      <c r="I12" s="19">
        <v>1</v>
      </c>
      <c r="J12" s="21">
        <v>0.85085378711532988</v>
      </c>
      <c r="K12" s="19">
        <v>2</v>
      </c>
      <c r="M12" t="s">
        <v>201</v>
      </c>
      <c r="N12" s="19">
        <v>66629.00734843839</v>
      </c>
      <c r="O12" s="20">
        <v>4.0461510158814251</v>
      </c>
      <c r="P12" s="22">
        <v>10</v>
      </c>
      <c r="Q12" s="21">
        <v>0.65170667436305396</v>
      </c>
      <c r="R12" s="22">
        <v>29</v>
      </c>
      <c r="T12" s="23" t="s">
        <v>429</v>
      </c>
      <c r="U12" s="19">
        <f>SUM(Nurse[Total CNA, NA TR, Med Aide/Tech Hours])</f>
        <v>29284.048834966336</v>
      </c>
      <c r="V12" s="24">
        <f>Category[[#This Row],[State Total]]/U3</f>
        <v>0.59312352611812746</v>
      </c>
      <c r="W12" s="20">
        <f>Category[[#This Row],[State Total]]/D9</f>
        <v>2.5921992296566977E-2</v>
      </c>
      <c r="X12" s="30"/>
      <c r="Y12" s="30"/>
      <c r="Z12" s="30"/>
      <c r="AA12" s="30"/>
      <c r="AB12" s="30"/>
      <c r="AC12" s="30"/>
    </row>
    <row r="13" spans="2:29" ht="15" customHeight="1" x14ac:dyDescent="0.25">
      <c r="I13" s="19"/>
      <c r="J13" s="19"/>
      <c r="K13" s="19"/>
      <c r="M13" t="s">
        <v>202</v>
      </c>
      <c r="N13" s="19">
        <v>27047.194427434184</v>
      </c>
      <c r="O13" s="20">
        <v>3.3334159425604026</v>
      </c>
      <c r="P13" s="22">
        <v>48</v>
      </c>
      <c r="Q13" s="21">
        <v>0.4036688437032282</v>
      </c>
      <c r="R13" s="22">
        <v>46</v>
      </c>
      <c r="T13" s="32" t="s">
        <v>430</v>
      </c>
      <c r="U13" s="19">
        <f>SUM(Nurse[CNA Hours])</f>
        <v>26073.931374770364</v>
      </c>
      <c r="V13" s="24">
        <f>Category[[#This Row],[State Total]]/U3</f>
        <v>0.52810532464008064</v>
      </c>
      <c r="W13" s="20">
        <f>Category[[#This Row],[State Total]]/D9</f>
        <v>2.3080423477199487E-2</v>
      </c>
      <c r="X13" s="30"/>
      <c r="Y13" s="30"/>
      <c r="Z13" s="30"/>
      <c r="AA13" s="30"/>
      <c r="AB13" s="30"/>
      <c r="AC13" s="30"/>
    </row>
    <row r="14" spans="2:29" ht="15" customHeight="1" x14ac:dyDescent="0.25">
      <c r="G14" s="20"/>
      <c r="I14" s="19"/>
      <c r="J14" s="19"/>
      <c r="K14" s="19"/>
      <c r="M14" t="s">
        <v>203</v>
      </c>
      <c r="N14" s="19">
        <v>3263.663043478261</v>
      </c>
      <c r="O14" s="20">
        <v>4.4084708100060954</v>
      </c>
      <c r="P14" s="22">
        <v>4</v>
      </c>
      <c r="Q14" s="21">
        <v>1.4454388074216427</v>
      </c>
      <c r="R14" s="22">
        <v>2</v>
      </c>
      <c r="T14" s="32" t="s">
        <v>431</v>
      </c>
      <c r="U14" s="19">
        <f>SUM(Nurse[NA TR Hours])</f>
        <v>2949.0234384568289</v>
      </c>
      <c r="V14" s="24">
        <f>Category[[#This Row],[State Total]]/U3</f>
        <v>5.9729963922679333E-2</v>
      </c>
      <c r="W14" s="20">
        <f>Category[[#This Row],[State Total]]/D9</f>
        <v>2.6104506000821678E-3</v>
      </c>
    </row>
    <row r="15" spans="2:29" ht="15" customHeight="1" x14ac:dyDescent="0.25">
      <c r="I15" s="19"/>
      <c r="J15" s="19"/>
      <c r="K15" s="19"/>
      <c r="M15" t="s">
        <v>207</v>
      </c>
      <c r="N15" s="19">
        <v>19016.558481322707</v>
      </c>
      <c r="O15" s="20">
        <v>3.6135143049020404</v>
      </c>
      <c r="P15" s="22">
        <v>31</v>
      </c>
      <c r="Q15" s="21">
        <v>0.70210559181671839</v>
      </c>
      <c r="R15" s="22">
        <v>21</v>
      </c>
      <c r="T15" s="36" t="s">
        <v>432</v>
      </c>
      <c r="U15" s="37">
        <f>SUM(Nurse[Med Aide/Tech Hours])</f>
        <v>261.09402173913037</v>
      </c>
      <c r="V15" s="24">
        <f>Category[[#This Row],[State Total]]/U3</f>
        <v>5.2882375553671987E-3</v>
      </c>
      <c r="W15" s="20">
        <f>Category[[#This Row],[State Total]]/D9</f>
        <v>2.3111821928530836E-4</v>
      </c>
    </row>
    <row r="16" spans="2:29" ht="15" customHeight="1" x14ac:dyDescent="0.25">
      <c r="I16" s="19"/>
      <c r="J16" s="19"/>
      <c r="K16" s="19"/>
      <c r="M16" t="s">
        <v>204</v>
      </c>
      <c r="N16" s="19">
        <v>3575.7164727495401</v>
      </c>
      <c r="O16" s="20">
        <v>4.1596000463252762</v>
      </c>
      <c r="P16" s="22">
        <v>7</v>
      </c>
      <c r="Q16" s="21">
        <v>0.89615304423849729</v>
      </c>
      <c r="R16" s="22">
        <v>9</v>
      </c>
    </row>
    <row r="17" spans="9:23" ht="15" customHeight="1" x14ac:dyDescent="0.25">
      <c r="I17" s="19"/>
      <c r="J17" s="19"/>
      <c r="K17" s="19"/>
      <c r="M17" t="s">
        <v>205</v>
      </c>
      <c r="N17" s="19">
        <v>55939.917483159865</v>
      </c>
      <c r="O17" s="20">
        <v>2.9656991045590826</v>
      </c>
      <c r="P17" s="22">
        <v>51</v>
      </c>
      <c r="Q17" s="21">
        <v>0.65815085334220447</v>
      </c>
      <c r="R17" s="22">
        <v>28</v>
      </c>
    </row>
    <row r="18" spans="9:23" ht="15" customHeight="1" x14ac:dyDescent="0.25">
      <c r="I18" s="19"/>
      <c r="J18" s="19"/>
      <c r="K18" s="19"/>
      <c r="M18" t="s">
        <v>206</v>
      </c>
      <c r="N18" s="19">
        <v>34295.675137783197</v>
      </c>
      <c r="O18" s="20">
        <v>3.4285543140358197</v>
      </c>
      <c r="P18" s="22">
        <v>43</v>
      </c>
      <c r="Q18" s="21">
        <v>0.57097472562080043</v>
      </c>
      <c r="R18" s="22">
        <v>37</v>
      </c>
      <c r="T18" s="15" t="s">
        <v>433</v>
      </c>
      <c r="U18" s="15" t="s">
        <v>510</v>
      </c>
    </row>
    <row r="19" spans="9:23" ht="15" customHeight="1" x14ac:dyDescent="0.25">
      <c r="M19" t="s">
        <v>208</v>
      </c>
      <c r="N19" s="19">
        <v>14478.901255358249</v>
      </c>
      <c r="O19" s="20">
        <v>3.8209594408139687</v>
      </c>
      <c r="P19" s="22">
        <v>20</v>
      </c>
      <c r="Q19" s="21">
        <v>0.68653707149505028</v>
      </c>
      <c r="R19" s="22">
        <v>26</v>
      </c>
      <c r="T19" s="15" t="s">
        <v>434</v>
      </c>
      <c r="U19" s="19">
        <f>SUM(Nurse[RN Hours Contract (excl. Admin, DON)])</f>
        <v>361.51542100428668</v>
      </c>
    </row>
    <row r="20" spans="9:23" ht="15" customHeight="1" x14ac:dyDescent="0.25">
      <c r="M20" t="s">
        <v>209</v>
      </c>
      <c r="N20" s="19">
        <v>20179.736834047766</v>
      </c>
      <c r="O20" s="20">
        <v>3.6234626550899827</v>
      </c>
      <c r="P20" s="22">
        <v>30</v>
      </c>
      <c r="Q20" s="21">
        <v>0.63141179459022878</v>
      </c>
      <c r="R20" s="22">
        <v>33</v>
      </c>
      <c r="T20" s="15" t="s">
        <v>435</v>
      </c>
      <c r="U20" s="19">
        <f>SUM(Nurse[RN Admin Hours Contract])</f>
        <v>26.106956521739122</v>
      </c>
      <c r="W20" s="19"/>
    </row>
    <row r="21" spans="9:23" ht="15" customHeight="1" x14ac:dyDescent="0.25">
      <c r="M21" t="s">
        <v>210</v>
      </c>
      <c r="N21" s="19">
        <v>21713.855174525426</v>
      </c>
      <c r="O21" s="20">
        <v>3.4276349481314496</v>
      </c>
      <c r="P21" s="22">
        <v>44</v>
      </c>
      <c r="Q21" s="21">
        <v>0.22995066355388311</v>
      </c>
      <c r="R21" s="22">
        <v>51</v>
      </c>
      <c r="T21" s="15" t="s">
        <v>436</v>
      </c>
      <c r="U21" s="19">
        <f>SUM(Nurse[RN DON Hours Contract])</f>
        <v>18.754891304347826</v>
      </c>
    </row>
    <row r="22" spans="9:23" ht="15" customHeight="1" x14ac:dyDescent="0.25">
      <c r="M22" t="s">
        <v>213</v>
      </c>
      <c r="N22" s="19">
        <v>31609.482088181256</v>
      </c>
      <c r="O22" s="20">
        <v>3.5766830777603746</v>
      </c>
      <c r="P22" s="22">
        <v>33</v>
      </c>
      <c r="Q22" s="21">
        <v>0.63151705366882682</v>
      </c>
      <c r="R22" s="22">
        <v>32</v>
      </c>
      <c r="T22" s="15" t="s">
        <v>437</v>
      </c>
      <c r="U22" s="19">
        <f>SUM(Nurse[LPN Hours Contract (excl. Admin)])</f>
        <v>563.32598132271903</v>
      </c>
    </row>
    <row r="23" spans="9:23" ht="15" customHeight="1" x14ac:dyDescent="0.25">
      <c r="M23" t="s">
        <v>212</v>
      </c>
      <c r="N23" s="19">
        <v>21067.939375382732</v>
      </c>
      <c r="O23" s="20">
        <v>3.702235346411582</v>
      </c>
      <c r="P23" s="22">
        <v>24</v>
      </c>
      <c r="Q23" s="21">
        <v>0.76651287635763865</v>
      </c>
      <c r="R23" s="22">
        <v>16</v>
      </c>
      <c r="T23" s="15" t="s">
        <v>438</v>
      </c>
      <c r="U23" s="19">
        <f>SUM(Nurse[LPN Admin Hours Contract])</f>
        <v>18.21902173913044</v>
      </c>
    </row>
    <row r="24" spans="9:23" ht="15" customHeight="1" x14ac:dyDescent="0.25">
      <c r="M24" t="s">
        <v>211</v>
      </c>
      <c r="N24" s="19">
        <v>4706.4853031230869</v>
      </c>
      <c r="O24" s="20">
        <v>4.2908077351670615</v>
      </c>
      <c r="P24" s="22">
        <v>5</v>
      </c>
      <c r="Q24" s="21">
        <v>1.0535412211824036</v>
      </c>
      <c r="R24" s="22">
        <v>6</v>
      </c>
      <c r="T24" s="15" t="s">
        <v>439</v>
      </c>
      <c r="U24" s="19">
        <f>SUM(Nurse[CNA Hours Contract])</f>
        <v>2257.2192697489281</v>
      </c>
    </row>
    <row r="25" spans="9:23" ht="15" customHeight="1" x14ac:dyDescent="0.25">
      <c r="M25" t="s">
        <v>214</v>
      </c>
      <c r="N25" s="19">
        <v>29784.779087568884</v>
      </c>
      <c r="O25" s="20">
        <v>3.8152594065353851</v>
      </c>
      <c r="P25" s="22">
        <v>21</v>
      </c>
      <c r="Q25" s="21">
        <v>0.72680523692894061</v>
      </c>
      <c r="R25" s="22">
        <v>19</v>
      </c>
      <c r="T25" s="15" t="s">
        <v>440</v>
      </c>
      <c r="U25" s="19">
        <f>SUM(Nurse[NA TR Hours Contract])</f>
        <v>74.795904776484988</v>
      </c>
    </row>
    <row r="26" spans="9:23" ht="15" customHeight="1" x14ac:dyDescent="0.25">
      <c r="M26" t="s">
        <v>215</v>
      </c>
      <c r="N26" s="19">
        <v>18654.419320269433</v>
      </c>
      <c r="O26" s="20">
        <v>4.1827830651924156</v>
      </c>
      <c r="P26" s="22">
        <v>6</v>
      </c>
      <c r="Q26" s="21">
        <v>1.0685266044542867</v>
      </c>
      <c r="R26" s="22">
        <v>5</v>
      </c>
      <c r="T26" s="15" t="s">
        <v>441</v>
      </c>
      <c r="U26" s="19">
        <f>SUM(Nurse[Med Aide/Tech Hours Contract])</f>
        <v>2.6914130434782604</v>
      </c>
    </row>
    <row r="27" spans="9:23" ht="15" customHeight="1" x14ac:dyDescent="0.25">
      <c r="M27" t="s">
        <v>217</v>
      </c>
      <c r="N27" s="19">
        <v>30915.301745254106</v>
      </c>
      <c r="O27" s="20">
        <v>3.0868578483482887</v>
      </c>
      <c r="P27" s="22">
        <v>50</v>
      </c>
      <c r="Q27" s="21">
        <v>0.40359827435993229</v>
      </c>
      <c r="R27" s="22">
        <v>47</v>
      </c>
      <c r="T27" s="15" t="s">
        <v>359</v>
      </c>
      <c r="U27" s="19">
        <f>SUM(Nurse[Total Contract Hours])</f>
        <v>3322.6288594611142</v>
      </c>
    </row>
    <row r="28" spans="9:23" ht="15" customHeight="1" x14ac:dyDescent="0.25">
      <c r="M28" t="s">
        <v>216</v>
      </c>
      <c r="N28" s="19">
        <v>13613.024341702383</v>
      </c>
      <c r="O28" s="20">
        <v>3.8706506835477068</v>
      </c>
      <c r="P28" s="22">
        <v>17</v>
      </c>
      <c r="Q28" s="21">
        <v>0.54461092917222786</v>
      </c>
      <c r="R28" s="22">
        <v>39</v>
      </c>
      <c r="T28" s="15" t="s">
        <v>442</v>
      </c>
      <c r="U28" s="19">
        <f>SUM(Nurse[Total Nurse Staff Hours])</f>
        <v>49372.597014696861</v>
      </c>
    </row>
    <row r="29" spans="9:23" ht="15" customHeight="1" x14ac:dyDescent="0.25">
      <c r="M29" t="s">
        <v>218</v>
      </c>
      <c r="N29" s="19">
        <v>3142.4673913043484</v>
      </c>
      <c r="O29" s="20">
        <v>3.5161153137073806</v>
      </c>
      <c r="P29" s="22">
        <v>39</v>
      </c>
      <c r="Q29" s="21">
        <v>0.79674798603977071</v>
      </c>
      <c r="R29" s="22">
        <v>15</v>
      </c>
      <c r="T29" s="15" t="s">
        <v>443</v>
      </c>
      <c r="U29" s="38">
        <f>U27/U28</f>
        <v>6.7297024267774674E-2</v>
      </c>
    </row>
    <row r="30" spans="9:23" ht="15" customHeight="1" x14ac:dyDescent="0.25">
      <c r="M30" t="s">
        <v>225</v>
      </c>
      <c r="N30" s="19">
        <v>31397.817207593369</v>
      </c>
      <c r="O30" s="20">
        <v>3.4417155121175713</v>
      </c>
      <c r="P30" s="22">
        <v>42</v>
      </c>
      <c r="Q30" s="21">
        <v>0.50629516352831194</v>
      </c>
      <c r="R30" s="22">
        <v>45</v>
      </c>
    </row>
    <row r="31" spans="9:23" ht="15" customHeight="1" x14ac:dyDescent="0.25">
      <c r="M31" t="s">
        <v>226</v>
      </c>
      <c r="N31" s="19">
        <v>4392.4673913043471</v>
      </c>
      <c r="O31" s="20">
        <v>4.4756414019059303</v>
      </c>
      <c r="P31" s="22">
        <v>3</v>
      </c>
      <c r="Q31" s="21">
        <v>0.83480991420589112</v>
      </c>
      <c r="R31" s="22">
        <v>13</v>
      </c>
      <c r="U31" s="19"/>
    </row>
    <row r="32" spans="9:23" ht="15" customHeight="1" x14ac:dyDescent="0.25">
      <c r="M32" t="s">
        <v>219</v>
      </c>
      <c r="N32" s="19">
        <v>9437.0101041028774</v>
      </c>
      <c r="O32" s="20">
        <v>3.9536238400260872</v>
      </c>
      <c r="P32" s="22">
        <v>12</v>
      </c>
      <c r="Q32" s="21">
        <v>0.73956294588721605</v>
      </c>
      <c r="R32" s="22">
        <v>18</v>
      </c>
    </row>
    <row r="33" spans="13:23" ht="15" customHeight="1" x14ac:dyDescent="0.25">
      <c r="M33" t="s">
        <v>221</v>
      </c>
      <c r="N33" s="19">
        <v>5478.8913043478278</v>
      </c>
      <c r="O33" s="20">
        <v>3.6689014954628241</v>
      </c>
      <c r="P33" s="22">
        <v>26</v>
      </c>
      <c r="Q33" s="21">
        <v>0.69069482083411027</v>
      </c>
      <c r="R33" s="22">
        <v>25</v>
      </c>
      <c r="T33" s="15" t="s">
        <v>411</v>
      </c>
      <c r="U33" s="16" t="s">
        <v>413</v>
      </c>
    </row>
    <row r="34" spans="13:23" ht="15" customHeight="1" x14ac:dyDescent="0.25">
      <c r="M34" t="s">
        <v>222</v>
      </c>
      <c r="N34" s="19">
        <v>37141.731475811372</v>
      </c>
      <c r="O34" s="20">
        <v>3.6107114278034693</v>
      </c>
      <c r="P34" s="22">
        <v>32</v>
      </c>
      <c r="Q34" s="21">
        <v>0.6783616567987637</v>
      </c>
      <c r="R34" s="22">
        <v>27</v>
      </c>
      <c r="T34" s="23" t="s">
        <v>444</v>
      </c>
      <c r="U34" s="20">
        <v>3.7466213862576487</v>
      </c>
    </row>
    <row r="35" spans="13:23" ht="15" customHeight="1" x14ac:dyDescent="0.25">
      <c r="M35" t="s">
        <v>223</v>
      </c>
      <c r="N35" s="19">
        <v>4791.5774647887329</v>
      </c>
      <c r="O35" s="20">
        <v>3.478749758455526</v>
      </c>
      <c r="P35" s="22">
        <v>41</v>
      </c>
      <c r="Q35" s="21">
        <v>0.63604079500848976</v>
      </c>
      <c r="R35" s="22">
        <v>31</v>
      </c>
      <c r="T35" s="19" t="s">
        <v>445</v>
      </c>
      <c r="U35" s="28">
        <f>SUM(Nurse[Total RN Hours (w/ Admin, DON)])/SUM(Nurse[MDS Census])</f>
        <v>0.87200140966045714</v>
      </c>
    </row>
    <row r="36" spans="13:23" ht="15" customHeight="1" x14ac:dyDescent="0.25">
      <c r="M36" t="s">
        <v>220</v>
      </c>
      <c r="N36" s="19">
        <v>5145.2409675443978</v>
      </c>
      <c r="O36" s="20">
        <v>3.8413014005831938</v>
      </c>
      <c r="P36" s="22">
        <v>19</v>
      </c>
      <c r="Q36" s="21">
        <v>0.71644517490315163</v>
      </c>
      <c r="R36" s="22">
        <v>20</v>
      </c>
      <c r="T36" s="19" t="s">
        <v>446</v>
      </c>
      <c r="U36" s="28">
        <f>SUM(Nurse[RN Hours (excl. Admin, DON)])/SUM(Nurse[MDS Census])</f>
        <v>0.63627646655249825</v>
      </c>
    </row>
    <row r="37" spans="13:23" ht="15" customHeight="1" x14ac:dyDescent="0.25">
      <c r="M37" t="s">
        <v>224</v>
      </c>
      <c r="N37" s="19">
        <v>91093.670391916734</v>
      </c>
      <c r="O37" s="20">
        <v>3.3920817889897901</v>
      </c>
      <c r="P37" s="22">
        <v>46</v>
      </c>
      <c r="Q37" s="21">
        <v>0.62838777517583722</v>
      </c>
      <c r="R37" s="22">
        <v>34</v>
      </c>
      <c r="T37" s="19" t="s">
        <v>447</v>
      </c>
      <c r="U37" s="28">
        <f>SUM(Nurse[Total CNA, NA TR, Med Aide/Tech Hours])/SUM(Nurse[MDS Census])</f>
        <v>2.4239900663544072</v>
      </c>
      <c r="W37" s="20"/>
    </row>
    <row r="38" spans="13:23" ht="15" customHeight="1" x14ac:dyDescent="0.25">
      <c r="M38" t="s">
        <v>227</v>
      </c>
      <c r="N38" s="19">
        <v>62098.361298224219</v>
      </c>
      <c r="O38" s="20">
        <v>3.4827578464943199</v>
      </c>
      <c r="P38" s="22">
        <v>40</v>
      </c>
      <c r="Q38" s="21">
        <v>0.57093758118305848</v>
      </c>
      <c r="R38" s="22">
        <v>38</v>
      </c>
    </row>
    <row r="39" spans="13:23" ht="15" customHeight="1" x14ac:dyDescent="0.25">
      <c r="M39" t="s">
        <v>228</v>
      </c>
      <c r="N39" s="19">
        <v>15314.761022657687</v>
      </c>
      <c r="O39" s="20">
        <v>3.7048972593561507</v>
      </c>
      <c r="P39" s="22">
        <v>23</v>
      </c>
      <c r="Q39" s="21">
        <v>0.34739869296478082</v>
      </c>
      <c r="R39" s="22">
        <v>50</v>
      </c>
    </row>
    <row r="40" spans="13:23" ht="15" customHeight="1" x14ac:dyDescent="0.25">
      <c r="M40" t="s">
        <v>229</v>
      </c>
      <c r="N40" s="19">
        <v>6050.0549601959565</v>
      </c>
      <c r="O40" s="20">
        <v>4.6872022066674388</v>
      </c>
      <c r="P40" s="22">
        <v>2</v>
      </c>
      <c r="Q40" s="21">
        <v>0.69411304457690826</v>
      </c>
      <c r="R40" s="22">
        <v>24</v>
      </c>
    </row>
    <row r="41" spans="13:23" ht="15" customHeight="1" x14ac:dyDescent="0.25">
      <c r="M41" t="s">
        <v>230</v>
      </c>
      <c r="N41" s="19">
        <v>63705.130128597702</v>
      </c>
      <c r="O41" s="20">
        <v>3.5464409930734</v>
      </c>
      <c r="P41" s="22">
        <v>36</v>
      </c>
      <c r="Q41" s="21">
        <v>0.69528611620089797</v>
      </c>
      <c r="R41" s="22">
        <v>23</v>
      </c>
    </row>
    <row r="42" spans="13:23" ht="15" customHeight="1" x14ac:dyDescent="0.25">
      <c r="M42" t="s">
        <v>231</v>
      </c>
      <c r="N42" s="19">
        <v>6548.130434782609</v>
      </c>
      <c r="O42" s="20">
        <v>3.5264193563380197</v>
      </c>
      <c r="P42" s="22">
        <v>38</v>
      </c>
      <c r="Q42" s="21">
        <v>0.74178549137822269</v>
      </c>
      <c r="R42" s="22">
        <v>17</v>
      </c>
    </row>
    <row r="43" spans="13:23" ht="15" customHeight="1" x14ac:dyDescent="0.25">
      <c r="M43" t="s">
        <v>232</v>
      </c>
      <c r="N43" s="19">
        <v>15013.476117575008</v>
      </c>
      <c r="O43" s="20">
        <v>3.6477515116904691</v>
      </c>
      <c r="P43" s="22">
        <v>28</v>
      </c>
      <c r="Q43" s="21">
        <v>0.53383004079229701</v>
      </c>
      <c r="R43" s="22">
        <v>42</v>
      </c>
    </row>
    <row r="44" spans="13:23" ht="15" customHeight="1" x14ac:dyDescent="0.25">
      <c r="M44" t="s">
        <v>233</v>
      </c>
      <c r="N44" s="19">
        <v>4556.4399877526012</v>
      </c>
      <c r="O44" s="20">
        <v>3.5445452329438498</v>
      </c>
      <c r="P44" s="22">
        <v>37</v>
      </c>
      <c r="Q44" s="21">
        <v>0.83146373211324598</v>
      </c>
      <c r="R44" s="22">
        <v>14</v>
      </c>
    </row>
    <row r="45" spans="13:23" ht="15" customHeight="1" x14ac:dyDescent="0.25">
      <c r="M45" t="s">
        <v>234</v>
      </c>
      <c r="N45" s="19">
        <v>23588.007195346021</v>
      </c>
      <c r="O45" s="20">
        <v>3.6602554979328654</v>
      </c>
      <c r="P45" s="22">
        <v>27</v>
      </c>
      <c r="Q45" s="21">
        <v>0.52665362034272378</v>
      </c>
      <c r="R45" s="22">
        <v>43</v>
      </c>
    </row>
    <row r="46" spans="13:23" ht="15" customHeight="1" x14ac:dyDescent="0.25">
      <c r="M46" t="s">
        <v>235</v>
      </c>
      <c r="N46" s="19">
        <v>77152.250459277362</v>
      </c>
      <c r="O46" s="20">
        <v>3.3099355679287084</v>
      </c>
      <c r="P46" s="22">
        <v>49</v>
      </c>
      <c r="Q46" s="21">
        <v>0.35875549800231565</v>
      </c>
      <c r="R46" s="22">
        <v>49</v>
      </c>
    </row>
    <row r="47" spans="13:23" ht="15" customHeight="1" x14ac:dyDescent="0.25">
      <c r="M47" t="s">
        <v>236</v>
      </c>
      <c r="N47" s="19">
        <v>5291.7033067973089</v>
      </c>
      <c r="O47" s="20">
        <v>3.9247848395010867</v>
      </c>
      <c r="P47" s="22">
        <v>13</v>
      </c>
      <c r="Q47" s="21">
        <v>1.0879953653661694</v>
      </c>
      <c r="R47" s="22">
        <v>4</v>
      </c>
    </row>
    <row r="48" spans="13:23" ht="15" customHeight="1" x14ac:dyDescent="0.25">
      <c r="M48" t="s">
        <v>238</v>
      </c>
      <c r="N48" s="19">
        <v>25489.041028781343</v>
      </c>
      <c r="O48" s="20">
        <v>3.4141958363336409</v>
      </c>
      <c r="P48" s="22">
        <v>45</v>
      </c>
      <c r="Q48" s="21">
        <v>0.51625486340635118</v>
      </c>
      <c r="R48" s="22">
        <v>44</v>
      </c>
    </row>
    <row r="49" spans="13:18" ht="15" customHeight="1" x14ac:dyDescent="0.25">
      <c r="M49" t="s">
        <v>237</v>
      </c>
      <c r="N49" s="19">
        <v>2232.1630434782601</v>
      </c>
      <c r="O49" s="20">
        <v>3.9136525791418939</v>
      </c>
      <c r="P49" s="22">
        <v>16</v>
      </c>
      <c r="Q49" s="21">
        <v>0.69748489231053945</v>
      </c>
      <c r="R49" s="22">
        <v>22</v>
      </c>
    </row>
    <row r="50" spans="13:18" ht="15" customHeight="1" x14ac:dyDescent="0.25">
      <c r="M50" t="s">
        <v>239</v>
      </c>
      <c r="N50" s="19">
        <v>12080.927740355173</v>
      </c>
      <c r="O50" s="20">
        <v>4.0868216477922026</v>
      </c>
      <c r="P50" s="22">
        <v>9</v>
      </c>
      <c r="Q50" s="21">
        <v>0.87200140966045714</v>
      </c>
      <c r="R50" s="22">
        <v>10</v>
      </c>
    </row>
    <row r="51" spans="13:18" ht="15" customHeight="1" x14ac:dyDescent="0.25">
      <c r="M51" t="s">
        <v>241</v>
      </c>
      <c r="N51" s="19">
        <v>17388.476729944887</v>
      </c>
      <c r="O51" s="20">
        <v>3.7945207317598215</v>
      </c>
      <c r="P51" s="22">
        <v>22</v>
      </c>
      <c r="Q51" s="21">
        <v>0.96009537140413648</v>
      </c>
      <c r="R51" s="22">
        <v>7</v>
      </c>
    </row>
    <row r="52" spans="13:18" ht="15" customHeight="1" x14ac:dyDescent="0.25">
      <c r="M52" t="s">
        <v>240</v>
      </c>
      <c r="N52" s="19">
        <v>8732.7163196570727</v>
      </c>
      <c r="O52" s="20">
        <v>3.6365012061354052</v>
      </c>
      <c r="P52" s="22">
        <v>29</v>
      </c>
      <c r="Q52" s="21">
        <v>0.61384155542091412</v>
      </c>
      <c r="R52" s="22">
        <v>36</v>
      </c>
    </row>
    <row r="53" spans="13:18" ht="15" customHeight="1" x14ac:dyDescent="0.25">
      <c r="M53" t="s">
        <v>242</v>
      </c>
      <c r="N53" s="19">
        <v>1919.0978260869563</v>
      </c>
      <c r="O53" s="20">
        <v>3.554572461018255</v>
      </c>
      <c r="P53" s="22">
        <v>35</v>
      </c>
      <c r="Q53" s="21">
        <v>0.84223893700051566</v>
      </c>
      <c r="R53" s="22">
        <v>12</v>
      </c>
    </row>
    <row r="54" spans="13:18" ht="15" customHeight="1" x14ac:dyDescent="0.25"/>
  </sheetData>
  <phoneticPr fontId="10" type="noConversion"/>
  <pageMargins left="0.7" right="0.7" top="0.75" bottom="0.75" header="0.3" footer="0.3"/>
  <pageSetup orientation="portrait" horizontalDpi="300" verticalDpi="300" r:id="rId1"/>
  <ignoredErrors>
    <ignoredError sqref="V3:W15 U19:U29"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2367-F88A-42A2-B1BD-DD58CA84D9C2}">
  <dimension ref="B2:D28"/>
  <sheetViews>
    <sheetView zoomScale="70" zoomScaleNormal="70" workbookViewId="0"/>
  </sheetViews>
  <sheetFormatPr defaultColWidth="8.85546875" defaultRowHeight="15.75" x14ac:dyDescent="0.25"/>
  <cols>
    <col min="1" max="1" width="100.140625" style="15" customWidth="1"/>
    <col min="2" max="2" width="4.140625" style="15" customWidth="1"/>
    <col min="3" max="3" width="21.5703125" style="15" customWidth="1"/>
    <col min="4" max="4" width="66.85546875" style="15" customWidth="1"/>
    <col min="5" max="16384" width="8.85546875" style="15"/>
  </cols>
  <sheetData>
    <row r="2" spans="2:4" ht="23.25" x14ac:dyDescent="0.35">
      <c r="C2" s="39" t="s">
        <v>479</v>
      </c>
      <c r="D2" s="40"/>
    </row>
    <row r="3" spans="2:4" x14ac:dyDescent="0.25">
      <c r="C3" s="41" t="s">
        <v>430</v>
      </c>
      <c r="D3" s="42" t="s">
        <v>480</v>
      </c>
    </row>
    <row r="4" spans="2:4" x14ac:dyDescent="0.25">
      <c r="C4" s="43" t="s">
        <v>413</v>
      </c>
      <c r="D4" s="44" t="s">
        <v>481</v>
      </c>
    </row>
    <row r="5" spans="2:4" x14ac:dyDescent="0.25">
      <c r="C5" s="43" t="s">
        <v>482</v>
      </c>
      <c r="D5" s="44" t="s">
        <v>483</v>
      </c>
    </row>
    <row r="6" spans="2:4" ht="15.6" customHeight="1" x14ac:dyDescent="0.25">
      <c r="C6" s="43" t="s">
        <v>432</v>
      </c>
      <c r="D6" s="44" t="s">
        <v>484</v>
      </c>
    </row>
    <row r="7" spans="2:4" ht="15.6" customHeight="1" x14ac:dyDescent="0.25">
      <c r="C7" s="43" t="s">
        <v>431</v>
      </c>
      <c r="D7" s="44" t="s">
        <v>485</v>
      </c>
    </row>
    <row r="8" spans="2:4" x14ac:dyDescent="0.25">
      <c r="C8" s="43" t="s">
        <v>486</v>
      </c>
      <c r="D8" s="44" t="s">
        <v>487</v>
      </c>
    </row>
    <row r="9" spans="2:4" x14ac:dyDescent="0.25">
      <c r="C9" s="45" t="s">
        <v>488</v>
      </c>
      <c r="D9" s="43" t="s">
        <v>489</v>
      </c>
    </row>
    <row r="10" spans="2:4" x14ac:dyDescent="0.25">
      <c r="B10" s="46"/>
      <c r="C10" s="43" t="s">
        <v>490</v>
      </c>
      <c r="D10" s="44" t="s">
        <v>491</v>
      </c>
    </row>
    <row r="11" spans="2:4" x14ac:dyDescent="0.25">
      <c r="C11" s="43" t="s">
        <v>230</v>
      </c>
      <c r="D11" s="44" t="s">
        <v>492</v>
      </c>
    </row>
    <row r="12" spans="2:4" x14ac:dyDescent="0.25">
      <c r="C12" s="43" t="s">
        <v>493</v>
      </c>
      <c r="D12" s="44" t="s">
        <v>494</v>
      </c>
    </row>
    <row r="13" spans="2:4" x14ac:dyDescent="0.25">
      <c r="C13" s="43" t="s">
        <v>490</v>
      </c>
      <c r="D13" s="44" t="s">
        <v>491</v>
      </c>
    </row>
    <row r="14" spans="2:4" x14ac:dyDescent="0.25">
      <c r="C14" s="43" t="s">
        <v>230</v>
      </c>
      <c r="D14" s="44" t="s">
        <v>495</v>
      </c>
    </row>
    <row r="15" spans="2:4" x14ac:dyDescent="0.25">
      <c r="C15" s="47" t="s">
        <v>493</v>
      </c>
      <c r="D15" s="48" t="s">
        <v>494</v>
      </c>
    </row>
    <row r="17" spans="3:4" ht="23.25" x14ac:dyDescent="0.35">
      <c r="C17" s="39" t="s">
        <v>496</v>
      </c>
      <c r="D17" s="40"/>
    </row>
    <row r="18" spans="3:4" x14ac:dyDescent="0.25">
      <c r="C18" s="43" t="s">
        <v>413</v>
      </c>
      <c r="D18" s="44" t="s">
        <v>497</v>
      </c>
    </row>
    <row r="19" spans="3:4" x14ac:dyDescent="0.25">
      <c r="C19" s="43" t="s">
        <v>444</v>
      </c>
      <c r="D19" s="44" t="s">
        <v>498</v>
      </c>
    </row>
    <row r="20" spans="3:4" x14ac:dyDescent="0.25">
      <c r="C20" s="45" t="s">
        <v>499</v>
      </c>
      <c r="D20" s="43" t="s">
        <v>500</v>
      </c>
    </row>
    <row r="21" spans="3:4" x14ac:dyDescent="0.25">
      <c r="C21" s="43" t="s">
        <v>501</v>
      </c>
      <c r="D21" s="44" t="s">
        <v>502</v>
      </c>
    </row>
    <row r="22" spans="3:4" x14ac:dyDescent="0.25">
      <c r="C22" s="43" t="s">
        <v>503</v>
      </c>
      <c r="D22" s="44" t="s">
        <v>504</v>
      </c>
    </row>
    <row r="23" spans="3:4" x14ac:dyDescent="0.25">
      <c r="C23" s="43" t="s">
        <v>505</v>
      </c>
      <c r="D23" s="44" t="s">
        <v>506</v>
      </c>
    </row>
    <row r="24" spans="3:4" x14ac:dyDescent="0.25">
      <c r="C24" s="43" t="s">
        <v>507</v>
      </c>
      <c r="D24" s="44" t="s">
        <v>508</v>
      </c>
    </row>
    <row r="25" spans="3:4" x14ac:dyDescent="0.25">
      <c r="C25" s="43" t="s">
        <v>419</v>
      </c>
      <c r="D25" s="44" t="s">
        <v>509</v>
      </c>
    </row>
    <row r="26" spans="3:4" x14ac:dyDescent="0.25">
      <c r="C26" s="43" t="s">
        <v>503</v>
      </c>
      <c r="D26" s="44" t="s">
        <v>504</v>
      </c>
    </row>
    <row r="27" spans="3:4" x14ac:dyDescent="0.25">
      <c r="C27" s="43" t="s">
        <v>505</v>
      </c>
      <c r="D27" s="44" t="s">
        <v>506</v>
      </c>
    </row>
    <row r="28" spans="3:4" x14ac:dyDescent="0.25">
      <c r="C28" s="47" t="s">
        <v>507</v>
      </c>
      <c r="D28" s="48" t="s">
        <v>508</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m o D G V A N 4 j Q + k A A A A 9 g A A A B I A H A B D b 2 5 m a W c v U G F j a 2 F n Z S 5 4 b W w g o h g A K K A U A A A A A A A A A A A A A A A A A A A A A A A A A A A A h Y 8 x D o I w G I W v Q r r T l q K J I a U M r p K Y E I 1 r U y o 0 w o + h x X I 3 B 4 / k F c Q o 6 u b 4 v v c N 7 9 2 v N 5 6 N b R N c d G 9 N B y m K M E W B B t W V B q o U D e 4 Y r l A m + F a q k 6 x 0 M M l g k 9 G W K a q d O y e E e O + x j 3 H X V 4 R R G p F D v i l U r V u J P r L 5 L 4 c G r J O g N B J 8 / x o j G I 7 o E s c L h i k n M + S 5 g a / A p r 3 P 9 g f y 9 d C 4 o d d C Q 7 g r O J k j J + 8 P 4 g F Q S w M E F A A C A A g A m o D G 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q A x l Q o i k e 4 D g A A A B E A A A A T A B w A R m 9 y b X V s Y X M v U 2 V j d G l v b j E u b S C i G A A o o B Q A A A A A A A A A A A A A A A A A A A A A A A A A A A A r T k 0 u y c z P U w i G 0 I b W A F B L A Q I t A B Q A A g A I A J q A x l Q D e I 0 P p A A A A P Y A A A A S A A A A A A A A A A A A A A A A A A A A A A B D b 2 5 m a W c v U G F j a 2 F n Z S 5 4 b W x Q S w E C L Q A U A A I A C A C a g M Z U D 8 r p q 6 Q A A A D p A A A A E w A A A A A A A A A A A A A A A A D w A A A A W 0 N v b n R l b n R f V H l w Z X N d L n h t b F B L A Q I t A B Q A A g A I A J q A x l 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L y H m + 1 k p M R 5 j S z x F W 9 6 b x A A A A A A I A A A A A A B B m A A A A A Q A A I A A A A G + b 7 f 7 r e q A u a X 4 z U 5 1 N 4 X a 0 C d f o J x N 4 e Y B v x 7 a u / E N E A A A A A A 6 A A A A A A g A A I A A A A G Y q B g 3 D e t h v h 4 / X h M A / L Z K q 3 f o J J A g l k + 7 8 F l R h e F n 0 U A A A A G d M K j M f f F g O E E i n h g P h k M E 3 i 1 y r u 4 p 1 x r 0 p 1 O y 1 2 O j 5 x h g 6 j U 2 6 7 o O x 8 c d x C P M g D W 3 7 O L z 6 m n N W A T 3 T z D z I i m r n W x G 7 I / v m r t e z p B b 2 k M n s Q A A A A L r y H I U U G z Y u e 6 a 7 N v 6 Y M r h l + N W R a p e 4 Y m x V a e 3 2 v u N 5 W G g Q Z T d C h n 1 7 Y A 8 n / T E S F E n Z 5 F f w W g q / / X D E V t t H H Q U = < / D a t a M a s h u p > 
</file>

<file path=customXml/itemProps1.xml><?xml version="1.0" encoding="utf-8"?>
<ds:datastoreItem xmlns:ds="http://schemas.openxmlformats.org/officeDocument/2006/customXml" ds:itemID="{813E278D-4020-4CEB-AD01-1DFC1942BC4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2022-06-08T20:31:46Z</dcterms:modified>
</cp:coreProperties>
</file>