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9518CD9A-03B6-49D7-899C-8E95A975351F}"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6" i="4" l="1"/>
  <c r="S33" i="4"/>
  <c r="S19" i="4"/>
  <c r="S7" i="4"/>
  <c r="S15" i="4"/>
  <c r="S28" i="4"/>
  <c r="S26" i="4"/>
  <c r="S5" i="4"/>
  <c r="S24" i="4"/>
  <c r="S21" i="4"/>
  <c r="S25" i="4"/>
  <c r="S20" i="4"/>
  <c r="S4" i="4"/>
  <c r="S8" i="4"/>
  <c r="S10" i="4"/>
  <c r="S32" i="4"/>
  <c r="S9" i="4"/>
  <c r="S31" i="4"/>
  <c r="S2" i="4"/>
  <c r="S23" i="4"/>
  <c r="S13" i="4"/>
  <c r="S16" i="4"/>
  <c r="S14" i="4"/>
  <c r="S22" i="4"/>
  <c r="S35" i="4"/>
  <c r="S11" i="4"/>
  <c r="S3" i="4"/>
  <c r="S30" i="4"/>
  <c r="S12" i="4"/>
  <c r="S17" i="4"/>
  <c r="S29" i="4"/>
  <c r="S34" i="4"/>
  <c r="S27" i="4"/>
  <c r="S18" i="4"/>
  <c r="P6" i="4"/>
  <c r="P33" i="4"/>
  <c r="P19" i="4"/>
  <c r="P7" i="4"/>
  <c r="P15" i="4"/>
  <c r="P28" i="4"/>
  <c r="P26" i="4"/>
  <c r="P5" i="4"/>
  <c r="P24" i="4"/>
  <c r="P21" i="4"/>
  <c r="P25" i="4"/>
  <c r="P20" i="4"/>
  <c r="P4" i="4"/>
  <c r="P8" i="4"/>
  <c r="P10" i="4"/>
  <c r="P32" i="4"/>
  <c r="P9" i="4"/>
  <c r="P31" i="4"/>
  <c r="P2" i="4"/>
  <c r="P23" i="4"/>
  <c r="P13" i="4"/>
  <c r="P16" i="4"/>
  <c r="P14" i="4"/>
  <c r="P22" i="4"/>
  <c r="P35" i="4"/>
  <c r="P11" i="4"/>
  <c r="P3" i="4"/>
  <c r="P30" i="4"/>
  <c r="P12" i="4"/>
  <c r="P17" i="4"/>
  <c r="P29" i="4"/>
  <c r="P34" i="4"/>
  <c r="P27" i="4"/>
  <c r="P18" i="4"/>
  <c r="L6" i="4"/>
  <c r="L33" i="4"/>
  <c r="L19" i="4"/>
  <c r="L7" i="4"/>
  <c r="H7" i="4" s="1"/>
  <c r="L15" i="4"/>
  <c r="L28" i="4"/>
  <c r="L26" i="4"/>
  <c r="L5" i="4"/>
  <c r="L24" i="4"/>
  <c r="L21" i="4"/>
  <c r="L25" i="4"/>
  <c r="L20" i="4"/>
  <c r="H20" i="4" s="1"/>
  <c r="L4" i="4"/>
  <c r="L8" i="4"/>
  <c r="L10" i="4"/>
  <c r="L32" i="4"/>
  <c r="L9" i="4"/>
  <c r="L31" i="4"/>
  <c r="L2" i="4"/>
  <c r="L23" i="4"/>
  <c r="H23" i="4" s="1"/>
  <c r="L13" i="4"/>
  <c r="L16" i="4"/>
  <c r="L14" i="4"/>
  <c r="L22" i="4"/>
  <c r="L35" i="4"/>
  <c r="L11" i="4"/>
  <c r="L3" i="4"/>
  <c r="L30" i="4"/>
  <c r="H30" i="4" s="1"/>
  <c r="L12" i="4"/>
  <c r="L17" i="4"/>
  <c r="L29" i="4"/>
  <c r="L34" i="4"/>
  <c r="L27" i="4"/>
  <c r="L18" i="4"/>
  <c r="K6" i="4"/>
  <c r="K33" i="4"/>
  <c r="G33" i="4" s="1"/>
  <c r="K19" i="4"/>
  <c r="K7" i="4"/>
  <c r="K15" i="4"/>
  <c r="K28" i="4"/>
  <c r="K26" i="4"/>
  <c r="K5" i="4"/>
  <c r="K24" i="4"/>
  <c r="K21" i="4"/>
  <c r="G21" i="4" s="1"/>
  <c r="K25" i="4"/>
  <c r="K20" i="4"/>
  <c r="K4" i="4"/>
  <c r="K8" i="4"/>
  <c r="K10" i="4"/>
  <c r="K32" i="4"/>
  <c r="K9" i="4"/>
  <c r="K31" i="4"/>
  <c r="G31" i="4" s="1"/>
  <c r="K2" i="4"/>
  <c r="K23" i="4"/>
  <c r="K13" i="4"/>
  <c r="K16" i="4"/>
  <c r="K14" i="4"/>
  <c r="K22" i="4"/>
  <c r="K35" i="4"/>
  <c r="K11" i="4"/>
  <c r="G11" i="4" s="1"/>
  <c r="K3" i="4"/>
  <c r="K30" i="4"/>
  <c r="K12" i="4"/>
  <c r="K17" i="4"/>
  <c r="K29" i="4"/>
  <c r="K34" i="4"/>
  <c r="K27" i="4"/>
  <c r="K18" i="4"/>
  <c r="G18" i="4" s="1"/>
  <c r="W6" i="4"/>
  <c r="W33" i="4"/>
  <c r="W19" i="4"/>
  <c r="W7" i="4"/>
  <c r="W15" i="4"/>
  <c r="W28" i="4"/>
  <c r="W26" i="4"/>
  <c r="W5" i="4"/>
  <c r="W24" i="4"/>
  <c r="W21" i="4"/>
  <c r="W25" i="4"/>
  <c r="W20" i="4"/>
  <c r="W4" i="4"/>
  <c r="W8" i="4"/>
  <c r="W10" i="4"/>
  <c r="W32" i="4"/>
  <c r="W9" i="4"/>
  <c r="W31" i="4"/>
  <c r="W2" i="4"/>
  <c r="W23" i="4"/>
  <c r="W13" i="4"/>
  <c r="W16" i="4"/>
  <c r="W14" i="4"/>
  <c r="W22" i="4"/>
  <c r="W35" i="4"/>
  <c r="W11" i="4"/>
  <c r="W3" i="4"/>
  <c r="W30" i="4"/>
  <c r="W12" i="4"/>
  <c r="W17" i="4"/>
  <c r="W29" i="4"/>
  <c r="W34" i="4"/>
  <c r="W27" i="4"/>
  <c r="W18" i="4"/>
  <c r="I6" i="4"/>
  <c r="I33" i="4"/>
  <c r="I19" i="4"/>
  <c r="I7" i="4"/>
  <c r="I15" i="4"/>
  <c r="I28" i="4"/>
  <c r="I26" i="4"/>
  <c r="I5" i="4"/>
  <c r="I24" i="4"/>
  <c r="I21" i="4"/>
  <c r="I25" i="4"/>
  <c r="I20" i="4"/>
  <c r="I4" i="4"/>
  <c r="I8" i="4"/>
  <c r="I10" i="4"/>
  <c r="I32" i="4"/>
  <c r="I9" i="4"/>
  <c r="I31" i="4"/>
  <c r="I2" i="4"/>
  <c r="I23" i="4"/>
  <c r="I13" i="4"/>
  <c r="I16" i="4"/>
  <c r="I14" i="4"/>
  <c r="I22" i="4"/>
  <c r="I35" i="4"/>
  <c r="I11" i="4"/>
  <c r="I3" i="4"/>
  <c r="I30" i="4"/>
  <c r="I12" i="4"/>
  <c r="I17" i="4"/>
  <c r="I29" i="4"/>
  <c r="I34" i="4"/>
  <c r="I27" i="4"/>
  <c r="I18" i="4"/>
  <c r="J6" i="4"/>
  <c r="F6" i="4" s="1"/>
  <c r="J33" i="4"/>
  <c r="F33" i="4" s="1"/>
  <c r="J19" i="4"/>
  <c r="F19" i="4" s="1"/>
  <c r="J7" i="4"/>
  <c r="F7" i="4" s="1"/>
  <c r="J15" i="4"/>
  <c r="F15" i="4" s="1"/>
  <c r="J28" i="4"/>
  <c r="F28" i="4" s="1"/>
  <c r="J26" i="4"/>
  <c r="F26" i="4" s="1"/>
  <c r="J5" i="4"/>
  <c r="F5" i="4" s="1"/>
  <c r="J24" i="4"/>
  <c r="F24" i="4" s="1"/>
  <c r="J21" i="4"/>
  <c r="F21" i="4" s="1"/>
  <c r="J25" i="4"/>
  <c r="F25" i="4" s="1"/>
  <c r="J20" i="4"/>
  <c r="F20" i="4" s="1"/>
  <c r="J4" i="4"/>
  <c r="F4" i="4" s="1"/>
  <c r="J8" i="4"/>
  <c r="F8" i="4" s="1"/>
  <c r="J10" i="4"/>
  <c r="F10" i="4" s="1"/>
  <c r="J32" i="4"/>
  <c r="F32" i="4" s="1"/>
  <c r="J9" i="4"/>
  <c r="F9" i="4" s="1"/>
  <c r="J31" i="4"/>
  <c r="F31" i="4" s="1"/>
  <c r="J2" i="4"/>
  <c r="J23" i="4"/>
  <c r="F23" i="4" s="1"/>
  <c r="J13" i="4"/>
  <c r="F13" i="4" s="1"/>
  <c r="J16" i="4"/>
  <c r="F16" i="4" s="1"/>
  <c r="J14" i="4"/>
  <c r="F14" i="4" s="1"/>
  <c r="J22" i="4"/>
  <c r="F22" i="4" s="1"/>
  <c r="J35" i="4"/>
  <c r="F35" i="4" s="1"/>
  <c r="J11" i="4"/>
  <c r="F11" i="4" s="1"/>
  <c r="J3" i="4"/>
  <c r="F3" i="4" s="1"/>
  <c r="J30" i="4"/>
  <c r="F30" i="4" s="1"/>
  <c r="J12" i="4"/>
  <c r="F12" i="4" s="1"/>
  <c r="J17" i="4"/>
  <c r="F17" i="4" s="1"/>
  <c r="J29" i="4"/>
  <c r="F29" i="4" s="1"/>
  <c r="J34" i="4"/>
  <c r="F34" i="4" s="1"/>
  <c r="J27" i="4"/>
  <c r="F27" i="4" s="1"/>
  <c r="J18" i="4"/>
  <c r="F18" i="4" s="1"/>
  <c r="H6" i="4"/>
  <c r="H33" i="4"/>
  <c r="H19" i="4"/>
  <c r="H15" i="4"/>
  <c r="H28" i="4"/>
  <c r="H26" i="4"/>
  <c r="H5" i="4"/>
  <c r="H24" i="4"/>
  <c r="H21" i="4"/>
  <c r="H25" i="4"/>
  <c r="H4" i="4"/>
  <c r="H8" i="4"/>
  <c r="H10" i="4"/>
  <c r="H32" i="4"/>
  <c r="H9" i="4"/>
  <c r="H31" i="4"/>
  <c r="H2" i="4"/>
  <c r="H13" i="4"/>
  <c r="H16" i="4"/>
  <c r="H14" i="4"/>
  <c r="H22" i="4"/>
  <c r="H35" i="4"/>
  <c r="H11" i="4"/>
  <c r="H3" i="4"/>
  <c r="H12" i="4"/>
  <c r="H17" i="4"/>
  <c r="H29" i="4"/>
  <c r="H34" i="4"/>
  <c r="H27" i="4"/>
  <c r="H18" i="4"/>
  <c r="G6" i="4"/>
  <c r="G19" i="4"/>
  <c r="G7" i="4"/>
  <c r="G15" i="4"/>
  <c r="G28" i="4"/>
  <c r="G26" i="4"/>
  <c r="G5" i="4"/>
  <c r="G24" i="4"/>
  <c r="G25" i="4"/>
  <c r="G20" i="4"/>
  <c r="G4" i="4"/>
  <c r="G8" i="4"/>
  <c r="G10" i="4"/>
  <c r="G32" i="4"/>
  <c r="G9" i="4"/>
  <c r="G2" i="4"/>
  <c r="G23" i="4"/>
  <c r="G13" i="4"/>
  <c r="G16" i="4"/>
  <c r="G14" i="4"/>
  <c r="G22" i="4"/>
  <c r="G35" i="4"/>
  <c r="G3" i="4"/>
  <c r="G30" i="4"/>
  <c r="G12" i="4"/>
  <c r="G17" i="4"/>
  <c r="G29" i="4"/>
  <c r="G34" i="4"/>
  <c r="G27" i="4"/>
  <c r="C6" i="6" l="1"/>
  <c r="C4" i="6"/>
  <c r="C5" i="6"/>
  <c r="U9" i="6"/>
  <c r="W9" i="6" s="1"/>
  <c r="U27" i="6"/>
  <c r="F2" i="4"/>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<sst xmlns="http://schemas.openxmlformats.org/spreadsheetml/2006/main" count="756" uniqueCount="272">
  <si>
    <t>BIRCHWOOD TERRACE REHAB &amp; HEALTHCARE</t>
  </si>
  <si>
    <t>VERNON GREEN NURSING HOME</t>
  </si>
  <si>
    <t>MOUNTAIN VIEW CENTER GENESIS HEALTHCARE</t>
  </si>
  <si>
    <t>BURLINGTON HEALTH &amp; REHAB</t>
  </si>
  <si>
    <t>HELEN PORTER HEALTHCARE &amp; REHAB</t>
  </si>
  <si>
    <t>THE PINES AT RUTLAND CENTER FOR NURSING AND REHABI</t>
  </si>
  <si>
    <t>ST JOHNSBURY HEALTH &amp; REHAB</t>
  </si>
  <si>
    <t>BERLIN HEALTH &amp; REHAB CTR</t>
  </si>
  <si>
    <t>SAINT ALBANS HEALTHCARE AND REHABILITATION CENTER</t>
  </si>
  <si>
    <t>PINE HEIGHTS AT BRATTLEBORO CENTER FOR NURSING &amp; R</t>
  </si>
  <si>
    <t>SPRINGFIELD HEALTH &amp; REHAB</t>
  </si>
  <si>
    <t>NEWPORT HEALTH CARE CENTER</t>
  </si>
  <si>
    <t>BENNINGTON HEALTH &amp; REHAB</t>
  </si>
  <si>
    <t>CENTER FOR LIVING &amp; REHABILITATION</t>
  </si>
  <si>
    <t>ELDERWOOD AT BURLINGTON</t>
  </si>
  <si>
    <t>VERMONT VETERANS' HOME</t>
  </si>
  <si>
    <t>CRESCENT MANOR CARE CTRS</t>
  </si>
  <si>
    <t>UNION HOUSE NURSING HOME</t>
  </si>
  <si>
    <t>BARRE GARDENS NURSING AND REHAB LLC</t>
  </si>
  <si>
    <t>RUTLAND HEALTHCARE &amp; REHABILITATION CENTER</t>
  </si>
  <si>
    <t>GREEN MOUNTAIN NURSING AND REHABILITATION</t>
  </si>
  <si>
    <t>MAPLE LANE NURSING HOME</t>
  </si>
  <si>
    <t>GREENSBORO NURSING HOME</t>
  </si>
  <si>
    <t>PINES REHAB &amp; HEALTH CTR</t>
  </si>
  <si>
    <t>WOODRIDGE NURSING HOME</t>
  </si>
  <si>
    <t>FRANKLIN COUNTY REHAB CENTER LLC</t>
  </si>
  <si>
    <t>BEL AIRE CENTER</t>
  </si>
  <si>
    <t>THOMPSON HOUSE NURSING HOME</t>
  </si>
  <si>
    <t>GILL ODD FELLOWS HOME</t>
  </si>
  <si>
    <t>MAYO HEALTHCARE INC.</t>
  </si>
  <si>
    <t>THE VILLA REHAB</t>
  </si>
  <si>
    <t>WAKE ROBIN-LINDEN NURSING HOME</t>
  </si>
  <si>
    <t>THE MANOR, INC</t>
  </si>
  <si>
    <t>MENIG NURSING HOME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</si>
  <si>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</si>
  <si>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</si>
  <si>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</si>
  <si>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</si>
  <si>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</si>
  <si>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</si>
  <si>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</si>
  <si>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</si>
  <si>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</si>
  <si>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</si>
  <si>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</si>
  <si>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</si>
  <si>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</si>
  <si>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</si>
  <si>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</si>
  <si>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</si>
  <si>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</si>
  <si>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</si>
  <si>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</si>
  <si>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</si>
  <si>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</si>
  <si>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</si>
  <si>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</si>
  <si>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</si>
  <si>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</si>
  <si>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</si>
  <si>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</si>
  <si>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</si>
  <si>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</si>
  <si>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</si>
  <si>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</si>
  <si>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</si>
  <si>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</si>
  <si>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</si>
  <si>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</si>
  <si>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</si>
  <si>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</si>
  <si>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</si>
  <si>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</si>
  <si>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</si>
  <si>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</si>
  <si>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</si>
  <si>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</si>
  <si>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</si>
  <si>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</si>
  <si>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</si>
  <si>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</si>
  <si>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</si>
  <si>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</si>
  <si>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</si>
  <si>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</si>
  <si>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Franklin</t>
  </si>
  <si>
    <t>Washington</t>
  </si>
  <si>
    <t>Orange</t>
  </si>
  <si>
    <t>Windham</t>
  </si>
  <si>
    <t>Orleans</t>
  </si>
  <si>
    <t>Chittenden</t>
  </si>
  <si>
    <t>Rutland</t>
  </si>
  <si>
    <t>Addison</t>
  </si>
  <si>
    <t>Caledonia</t>
  </si>
  <si>
    <t>Windsor</t>
  </si>
  <si>
    <t>Bennington</t>
  </si>
  <si>
    <t>Lamoille</t>
  </si>
  <si>
    <t>VERNON</t>
  </si>
  <si>
    <t>GREENSBORO</t>
  </si>
  <si>
    <t>NEWPORT</t>
  </si>
  <si>
    <t>BURLINGTON</t>
  </si>
  <si>
    <t>SPRINGFIELD</t>
  </si>
  <si>
    <t>MIDDLEBURY</t>
  </si>
  <si>
    <t>COLCHESTER</t>
  </si>
  <si>
    <t>NORTHFIELD</t>
  </si>
  <si>
    <t>MORRISVILLE</t>
  </si>
  <si>
    <t>RUTLAND</t>
  </si>
  <si>
    <t>SAINT JOHNSBURY</t>
  </si>
  <si>
    <t>BARRE</t>
  </si>
  <si>
    <t>SAINT ALBANS</t>
  </si>
  <si>
    <t>BRATTLEBORO</t>
  </si>
  <si>
    <t>BENNINGTON</t>
  </si>
  <si>
    <t>GLOVER</t>
  </si>
  <si>
    <t>BARTON</t>
  </si>
  <si>
    <t>LYNDONVILLE</t>
  </si>
  <si>
    <t>ST ALBANS</t>
  </si>
  <si>
    <t>LUDLOW</t>
  </si>
  <si>
    <t>SHELBURNE</t>
  </si>
  <si>
    <t>RANDOLPH CENTER</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</si>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</sst>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0">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35" totalsRowShown="0" headerRowDxfId="131">
  <autoFilter ref="A1:AG35" xr:uid="{F6C3CB19-CE12-4B14-8BE9-BE2DA56924F3}"/>
  <sortState xmlns:xlrd2="http://schemas.microsoft.com/office/spreadsheetml/2017/richdata2" ref="A2:AG35">
    <sortCondition ref="A1:A35"/>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35" totalsRowShown="0" headerRowDxfId="102">
  <autoFilter ref="A1:AN35" xr:uid="{F6C3CB19-CE12-4B14-8BE9-BE2DA56924F3}"/>
  <sortState xmlns:xlrd2="http://schemas.microsoft.com/office/spreadsheetml/2017/richdata2" ref="A2:AN35">
    <sortCondition ref="A1:A35"/>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35" totalsRowShown="0" headerRowDxfId="67">
  <autoFilter ref="A1:AI35" xr:uid="{0BC5ADF1-15D4-4F74-902E-CBC634AC45F1}"/>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226"/>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119</v>
      </c>
      <c r="B1" s="2" t="s">
        <v>121</v>
      </c>
      <c r="C1" s="2" t="s">
        <v>122</v>
      </c>
      <c r="D1" s="2" t="s">
        <v>123</v>
      </c>
      <c r="E1" s="2" t="s">
        <v>124</v>
      </c>
      <c r="F1" s="2" t="s">
        <v>125</v>
      </c>
      <c r="G1" s="2" t="s">
        <v>126</v>
      </c>
      <c r="H1" s="2" t="s">
        <v>127</v>
      </c>
      <c r="I1" s="2" t="s">
        <v>128</v>
      </c>
      <c r="J1" s="2" t="s">
        <v>129</v>
      </c>
      <c r="K1" s="2" t="s">
        <v>130</v>
      </c>
      <c r="L1" s="2" t="s">
        <v>131</v>
      </c>
      <c r="M1" s="2" t="s">
        <v>132</v>
      </c>
      <c r="N1" s="2" t="s">
        <v>133</v>
      </c>
      <c r="O1" s="2" t="s">
        <v>134</v>
      </c>
      <c r="P1" s="2" t="s">
        <v>135</v>
      </c>
      <c r="Q1" s="2" t="s">
        <v>136</v>
      </c>
      <c r="R1" s="2" t="s">
        <v>137</v>
      </c>
      <c r="S1" s="2" t="s">
        <v>138</v>
      </c>
      <c r="T1" s="2" t="s">
        <v>139</v>
      </c>
      <c r="U1" s="2" t="s">
        <v>140</v>
      </c>
      <c r="V1" s="2" t="s">
        <v>141</v>
      </c>
      <c r="W1" s="2" t="s">
        <v>142</v>
      </c>
      <c r="X1" s="2" t="s">
        <v>143</v>
      </c>
      <c r="Y1" s="2" t="s">
        <v>144</v>
      </c>
      <c r="Z1" s="2" t="s">
        <v>145</v>
      </c>
      <c r="AA1" s="2" t="s">
        <v>146</v>
      </c>
      <c r="AB1" s="2" t="s">
        <v>147</v>
      </c>
      <c r="AC1" s="2" t="s">
        <v>148</v>
      </c>
      <c r="AD1" s="2" t="s">
        <v>149</v>
      </c>
      <c r="AE1" s="2" t="s">
        <v>150</v>
      </c>
      <c r="AF1" s="2" t="s">
        <v>151</v>
      </c>
      <c r="AG1" s="3" t="s">
        <v>152</v>
      </c>
    </row>
    <row r="2" spans="1:34" x14ac:dyDescent="0.25">
      <c r="A2" t="s">
        <v>79</v>
      </c>
      <c r="B2" t="s">
        <v>18</v>
      </c>
      <c r="C2" t="s">
        <v>108</v>
      </c>
      <c r="D2" t="s">
        <v>86</v>
      </c>
      <c r="E2" s="4">
        <v>78.880434782608702</v>
      </c>
      <c r="F2" s="4">
        <f>Nurse[[#This Row],[Total Nurse Staff Hours]]/Nurse[[#This Row],[MDS Census]]</f>
        <v>3.4149441918147989</v>
      </c>
      <c r="G2" s="4">
        <f>Nurse[[#This Row],[Total Direct Care Staff Hours]]/Nurse[[#This Row],[MDS Census]]</f>
        <v>3.2044233154195942</v>
      </c>
      <c r="H2" s="4">
        <f>Nurse[[#This Row],[Total RN Hours (w/ Admin, DON)]]/Nurse[[#This Row],[MDS Census]]</f>
        <v>0.48167286757613337</v>
      </c>
      <c r="I2" s="4">
        <f>Nurse[[#This Row],[RN Hours (excl. Admin, DON)]]/Nurse[[#This Row],[MDS Census]]</f>
        <v>0.3123191401405539</v>
      </c>
      <c r="J2" s="4">
        <f>SUM(Nurse[[#This Row],[RN Hours (excl. Admin, DON)]],Nurse[[#This Row],[RN Admin Hours]],Nurse[[#This Row],[RN DON Hours]],Nurse[[#This Row],[LPN Hours (excl. Admin)]],Nurse[[#This Row],[LPN Admin Hours]],Nurse[[#This Row],[CNA Hours]],Nurse[[#This Row],[NA TR Hours]],Nurse[[#This Row],[Med Aide/Tech Hours]])</f>
        <v>269.37228260869563</v>
      </c>
      <c r="K2" s="4">
        <f>SUM(Nurse[[#This Row],[RN Hours (excl. Admin, DON)]],Nurse[[#This Row],[LPN Hours (excl. Admin)]],Nurse[[#This Row],[CNA Hours]],Nurse[[#This Row],[NA TR Hours]],Nurse[[#This Row],[Med Aide/Tech Hours]])</f>
        <v>252.76630434782606</v>
      </c>
      <c r="L2" s="4">
        <f>SUM(Nurse[[#This Row],[RN Hours (excl. Admin, DON)]],Nurse[[#This Row],[RN Admin Hours]],Nurse[[#This Row],[RN DON Hours]])</f>
        <v>37.994565217391305</v>
      </c>
      <c r="M2" s="4">
        <v>24.635869565217391</v>
      </c>
      <c r="N2" s="4">
        <v>9.445652173913043</v>
      </c>
      <c r="O2" s="4">
        <v>3.9130434782608696</v>
      </c>
      <c r="P2" s="4">
        <f>SUM(Nurse[[#This Row],[LPN Hours (excl. Admin)]],Nurse[[#This Row],[LPN Admin Hours]])</f>
        <v>62.173913043478265</v>
      </c>
      <c r="Q2" s="4">
        <v>58.926630434782609</v>
      </c>
      <c r="R2" s="4">
        <v>3.2472826086956523</v>
      </c>
      <c r="S2" s="4">
        <f>SUM(Nurse[[#This Row],[CNA Hours]],Nurse[[#This Row],[NA TR Hours]],Nurse[[#This Row],[Med Aide/Tech Hours]])</f>
        <v>169.20380434782606</v>
      </c>
      <c r="T2" s="4">
        <v>150.84239130434781</v>
      </c>
      <c r="U2" s="4">
        <v>18.361413043478262</v>
      </c>
      <c r="V2" s="4">
        <v>0</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124.86684782608697</v>
      </c>
      <c r="X2" s="4">
        <v>0</v>
      </c>
      <c r="Y2" s="4">
        <v>0</v>
      </c>
      <c r="Z2" s="4">
        <v>0</v>
      </c>
      <c r="AA2" s="4">
        <v>33.983695652173914</v>
      </c>
      <c r="AB2" s="4">
        <v>0</v>
      </c>
      <c r="AC2" s="4">
        <v>78.008152173913047</v>
      </c>
      <c r="AD2" s="4">
        <v>12.875</v>
      </c>
      <c r="AE2" s="4">
        <v>0</v>
      </c>
      <c r="AF2" s="1">
        <v>475037</v>
      </c>
      <c r="AG2" s="1">
        <v>1</v>
      </c>
      <c r="AH2"/>
    </row>
    <row r="3" spans="1:34" x14ac:dyDescent="0.25">
      <c r="A3" t="s">
        <v>79</v>
      </c>
      <c r="B3" t="s">
        <v>26</v>
      </c>
      <c r="C3" t="s">
        <v>99</v>
      </c>
      <c r="D3" t="s">
        <v>89</v>
      </c>
      <c r="E3" s="4">
        <v>47.260869565217391</v>
      </c>
      <c r="F3" s="4">
        <f>Nurse[[#This Row],[Total Nurse Staff Hours]]/Nurse[[#This Row],[MDS Census]]</f>
        <v>3.989765409383625</v>
      </c>
      <c r="G3" s="4">
        <f>Nurse[[#This Row],[Total Direct Care Staff Hours]]/Nurse[[#This Row],[MDS Census]]</f>
        <v>3.6841743330266792</v>
      </c>
      <c r="H3" s="4">
        <f>Nurse[[#This Row],[Total RN Hours (w/ Admin, DON)]]/Nurse[[#This Row],[MDS Census]]</f>
        <v>0.74298298068077284</v>
      </c>
      <c r="I3" s="4">
        <f>Nurse[[#This Row],[RN Hours (excl. Admin, DON)]]/Nurse[[#This Row],[MDS Census]]</f>
        <v>0.52219181232750689</v>
      </c>
      <c r="J3" s="4">
        <f>SUM(Nurse[[#This Row],[RN Hours (excl. Admin, DON)]],Nurse[[#This Row],[RN Admin Hours]],Nurse[[#This Row],[RN DON Hours]],Nurse[[#This Row],[LPN Hours (excl. Admin)]],Nurse[[#This Row],[LPN Admin Hours]],Nurse[[#This Row],[CNA Hours]],Nurse[[#This Row],[NA TR Hours]],Nurse[[#This Row],[Med Aide/Tech Hours]])</f>
        <v>188.55978260869566</v>
      </c>
      <c r="K3" s="4">
        <f>SUM(Nurse[[#This Row],[RN Hours (excl. Admin, DON)]],Nurse[[#This Row],[LPN Hours (excl. Admin)]],Nurse[[#This Row],[CNA Hours]],Nurse[[#This Row],[NA TR Hours]],Nurse[[#This Row],[Med Aide/Tech Hours]])</f>
        <v>174.11728260869566</v>
      </c>
      <c r="L3" s="4">
        <f>SUM(Nurse[[#This Row],[RN Hours (excl. Admin, DON)]],Nurse[[#This Row],[RN Admin Hours]],Nurse[[#This Row],[RN DON Hours]])</f>
        <v>35.114021739130436</v>
      </c>
      <c r="M3" s="4">
        <v>24.67923913043478</v>
      </c>
      <c r="N3" s="4">
        <v>5.3043478260869561</v>
      </c>
      <c r="O3" s="4">
        <v>5.1304347826086953</v>
      </c>
      <c r="P3" s="4">
        <f>SUM(Nurse[[#This Row],[LPN Hours (excl. Admin)]],Nurse[[#This Row],[LPN Admin Hours]])</f>
        <v>45.003152173913051</v>
      </c>
      <c r="Q3" s="4">
        <v>40.995434782608704</v>
      </c>
      <c r="R3" s="4">
        <v>4.0077173913043476</v>
      </c>
      <c r="S3" s="4">
        <f>SUM(Nurse[[#This Row],[CNA Hours]],Nurse[[#This Row],[NA TR Hours]],Nurse[[#This Row],[Med Aide/Tech Hours]])</f>
        <v>108.44260869565218</v>
      </c>
      <c r="T3" s="4">
        <v>104.69108695652174</v>
      </c>
      <c r="U3" s="4">
        <v>0</v>
      </c>
      <c r="V3" s="4">
        <v>3.7515217391304354</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 s="4">
        <v>0</v>
      </c>
      <c r="Y3" s="4">
        <v>0</v>
      </c>
      <c r="Z3" s="4">
        <v>0</v>
      </c>
      <c r="AA3" s="4">
        <v>0</v>
      </c>
      <c r="AB3" s="4">
        <v>0</v>
      </c>
      <c r="AC3" s="4">
        <v>0</v>
      </c>
      <c r="AD3" s="4">
        <v>0</v>
      </c>
      <c r="AE3" s="4">
        <v>0</v>
      </c>
      <c r="AF3" s="1">
        <v>475049</v>
      </c>
      <c r="AG3" s="1">
        <v>1</v>
      </c>
      <c r="AH3"/>
    </row>
    <row r="4" spans="1:34" x14ac:dyDescent="0.25">
      <c r="A4" t="s">
        <v>79</v>
      </c>
      <c r="B4" t="s">
        <v>12</v>
      </c>
      <c r="C4" t="s">
        <v>111</v>
      </c>
      <c r="D4" t="s">
        <v>95</v>
      </c>
      <c r="E4" s="4">
        <v>66.369565217391298</v>
      </c>
      <c r="F4" s="4">
        <f>Nurse[[#This Row],[Total Nurse Staff Hours]]/Nurse[[#This Row],[MDS Census]]</f>
        <v>3.584588928922372</v>
      </c>
      <c r="G4" s="4">
        <f>Nurse[[#This Row],[Total Direct Care Staff Hours]]/Nurse[[#This Row],[MDS Census]]</f>
        <v>3.1071077628562072</v>
      </c>
      <c r="H4" s="4">
        <f>Nurse[[#This Row],[Total RN Hours (w/ Admin, DON)]]/Nurse[[#This Row],[MDS Census]]</f>
        <v>0.70647723550605968</v>
      </c>
      <c r="I4" s="4">
        <f>Nurse[[#This Row],[RN Hours (excl. Admin, DON)]]/Nurse[[#This Row],[MDS Census]]</f>
        <v>0.2289960694398952</v>
      </c>
      <c r="J4" s="4">
        <f>SUM(Nurse[[#This Row],[RN Hours (excl. Admin, DON)]],Nurse[[#This Row],[RN Admin Hours]],Nurse[[#This Row],[RN DON Hours]],Nurse[[#This Row],[LPN Hours (excl. Admin)]],Nurse[[#This Row],[LPN Admin Hours]],Nurse[[#This Row],[CNA Hours]],Nurse[[#This Row],[NA TR Hours]],Nurse[[#This Row],[Med Aide/Tech Hours]])</f>
        <v>237.90760869565219</v>
      </c>
      <c r="K4" s="4">
        <f>SUM(Nurse[[#This Row],[RN Hours (excl. Admin, DON)]],Nurse[[#This Row],[LPN Hours (excl. Admin)]],Nurse[[#This Row],[CNA Hours]],Nurse[[#This Row],[NA TR Hours]],Nurse[[#This Row],[Med Aide/Tech Hours]])</f>
        <v>206.21739130434781</v>
      </c>
      <c r="L4" s="4">
        <f>SUM(Nurse[[#This Row],[RN Hours (excl. Admin, DON)]],Nurse[[#This Row],[RN Admin Hours]],Nurse[[#This Row],[RN DON Hours]])</f>
        <v>46.888586956521742</v>
      </c>
      <c r="M4" s="4">
        <v>15.198369565217391</v>
      </c>
      <c r="N4" s="4">
        <v>26.038043478260871</v>
      </c>
      <c r="O4" s="4">
        <v>5.6521739130434785</v>
      </c>
      <c r="P4" s="4">
        <f>SUM(Nurse[[#This Row],[LPN Hours (excl. Admin)]],Nurse[[#This Row],[LPN Admin Hours]])</f>
        <v>64.600543478260875</v>
      </c>
      <c r="Q4" s="4">
        <v>64.600543478260875</v>
      </c>
      <c r="R4" s="4">
        <v>0</v>
      </c>
      <c r="S4" s="4">
        <f>SUM(Nurse[[#This Row],[CNA Hours]],Nurse[[#This Row],[NA TR Hours]],Nurse[[#This Row],[Med Aide/Tech Hours]])</f>
        <v>126.41847826086956</v>
      </c>
      <c r="T4" s="4">
        <v>126.41847826086956</v>
      </c>
      <c r="U4" s="4">
        <v>0</v>
      </c>
      <c r="V4" s="4">
        <v>0</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49.013586956521735</v>
      </c>
      <c r="X4" s="4">
        <v>0</v>
      </c>
      <c r="Y4" s="4">
        <v>0</v>
      </c>
      <c r="Z4" s="4">
        <v>0</v>
      </c>
      <c r="AA4" s="4">
        <v>28.029891304347824</v>
      </c>
      <c r="AB4" s="4">
        <v>0</v>
      </c>
      <c r="AC4" s="4">
        <v>20.983695652173914</v>
      </c>
      <c r="AD4" s="4">
        <v>0</v>
      </c>
      <c r="AE4" s="4">
        <v>0</v>
      </c>
      <c r="AF4" s="1">
        <v>475027</v>
      </c>
      <c r="AG4" s="1">
        <v>1</v>
      </c>
      <c r="AH4"/>
    </row>
    <row r="5" spans="1:34" x14ac:dyDescent="0.25">
      <c r="A5" t="s">
        <v>79</v>
      </c>
      <c r="B5" t="s">
        <v>7</v>
      </c>
      <c r="C5" t="s">
        <v>108</v>
      </c>
      <c r="D5" t="s">
        <v>86</v>
      </c>
      <c r="E5" s="4">
        <v>76.597826086956516</v>
      </c>
      <c r="F5" s="4">
        <f>Nurse[[#This Row],[Total Nurse Staff Hours]]/Nurse[[#This Row],[MDS Census]]</f>
        <v>3.492195260394495</v>
      </c>
      <c r="G5" s="4">
        <f>Nurse[[#This Row],[Total Direct Care Staff Hours]]/Nurse[[#This Row],[MDS Census]]</f>
        <v>3.3201007520930896</v>
      </c>
      <c r="H5" s="4">
        <f>Nurse[[#This Row],[Total RN Hours (w/ Admin, DON)]]/Nurse[[#This Row],[MDS Census]]</f>
        <v>0.53994607634454372</v>
      </c>
      <c r="I5" s="4">
        <f>Nurse[[#This Row],[RN Hours (excl. Admin, DON)]]/Nurse[[#This Row],[MDS Census]]</f>
        <v>0.382751525471832</v>
      </c>
      <c r="J5" s="4">
        <f>SUM(Nurse[[#This Row],[RN Hours (excl. Admin, DON)]],Nurse[[#This Row],[RN Admin Hours]],Nurse[[#This Row],[RN DON Hours]],Nurse[[#This Row],[LPN Hours (excl. Admin)]],Nurse[[#This Row],[LPN Admin Hours]],Nurse[[#This Row],[CNA Hours]],Nurse[[#This Row],[NA TR Hours]],Nurse[[#This Row],[Med Aide/Tech Hours]])</f>
        <v>267.49456521739137</v>
      </c>
      <c r="K5" s="4">
        <f>SUM(Nurse[[#This Row],[RN Hours (excl. Admin, DON)]],Nurse[[#This Row],[LPN Hours (excl. Admin)]],Nurse[[#This Row],[CNA Hours]],Nurse[[#This Row],[NA TR Hours]],Nurse[[#This Row],[Med Aide/Tech Hours]])</f>
        <v>254.3125</v>
      </c>
      <c r="L5" s="4">
        <f>SUM(Nurse[[#This Row],[RN Hours (excl. Admin, DON)]],Nurse[[#This Row],[RN Admin Hours]],Nurse[[#This Row],[RN DON Hours]])</f>
        <v>41.358695652173907</v>
      </c>
      <c r="M5" s="4">
        <v>29.317934782608695</v>
      </c>
      <c r="N5" s="4">
        <v>8.4755434782608692</v>
      </c>
      <c r="O5" s="4">
        <v>3.5652173913043477</v>
      </c>
      <c r="P5" s="4">
        <f>SUM(Nurse[[#This Row],[LPN Hours (excl. Admin)]],Nurse[[#This Row],[LPN Admin Hours]])</f>
        <v>68.720108695652186</v>
      </c>
      <c r="Q5" s="4">
        <v>67.578804347826093</v>
      </c>
      <c r="R5" s="4">
        <v>1.1413043478260869</v>
      </c>
      <c r="S5" s="4">
        <f>SUM(Nurse[[#This Row],[CNA Hours]],Nurse[[#This Row],[NA TR Hours]],Nurse[[#This Row],[Med Aide/Tech Hours]])</f>
        <v>157.41576086956522</v>
      </c>
      <c r="T5" s="4">
        <v>130.05978260869566</v>
      </c>
      <c r="U5" s="4">
        <v>23.603260869565219</v>
      </c>
      <c r="V5" s="4">
        <v>3.7527173913043477</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101.99184782608694</v>
      </c>
      <c r="X5" s="4">
        <v>15.711956521739131</v>
      </c>
      <c r="Y5" s="4">
        <v>0</v>
      </c>
      <c r="Z5" s="4">
        <v>0</v>
      </c>
      <c r="AA5" s="4">
        <v>50.396739130434781</v>
      </c>
      <c r="AB5" s="4">
        <v>0</v>
      </c>
      <c r="AC5" s="4">
        <v>35.796195652173914</v>
      </c>
      <c r="AD5" s="4">
        <v>8.6956521739130432E-2</v>
      </c>
      <c r="AE5" s="4">
        <v>0</v>
      </c>
      <c r="AF5" s="1">
        <v>475020</v>
      </c>
      <c r="AG5" s="1">
        <v>1</v>
      </c>
      <c r="AH5"/>
    </row>
    <row r="6" spans="1:34" x14ac:dyDescent="0.25">
      <c r="A6" t="s">
        <v>79</v>
      </c>
      <c r="B6" t="s">
        <v>0</v>
      </c>
      <c r="C6" t="s">
        <v>100</v>
      </c>
      <c r="D6" t="s">
        <v>90</v>
      </c>
      <c r="E6" s="4">
        <v>129.20652173913044</v>
      </c>
      <c r="F6" s="4">
        <f>Nurse[[#This Row],[Total Nurse Staff Hours]]/Nurse[[#This Row],[MDS Census]]</f>
        <v>3.6151173550938003</v>
      </c>
      <c r="G6" s="4">
        <f>Nurse[[#This Row],[Total Direct Care Staff Hours]]/Nurse[[#This Row],[MDS Census]]</f>
        <v>3.5650416421300584</v>
      </c>
      <c r="H6" s="4">
        <f>Nurse[[#This Row],[Total RN Hours (w/ Admin, DON)]]/Nurse[[#This Row],[MDS Census]]</f>
        <v>0.67483385210734415</v>
      </c>
      <c r="I6" s="4">
        <f>Nurse[[#This Row],[RN Hours (excl. Admin, DON)]]/Nurse[[#This Row],[MDS Census]]</f>
        <v>0.67483385210734415</v>
      </c>
      <c r="J6" s="4">
        <f>SUM(Nurse[[#This Row],[RN Hours (excl. Admin, DON)]],Nurse[[#This Row],[RN Admin Hours]],Nurse[[#This Row],[RN DON Hours]],Nurse[[#This Row],[LPN Hours (excl. Admin)]],Nurse[[#This Row],[LPN Admin Hours]],Nurse[[#This Row],[CNA Hours]],Nurse[[#This Row],[NA TR Hours]],Nurse[[#This Row],[Med Aide/Tech Hours]])</f>
        <v>467.09673913043486</v>
      </c>
      <c r="K6" s="4">
        <f>SUM(Nurse[[#This Row],[RN Hours (excl. Admin, DON)]],Nurse[[#This Row],[LPN Hours (excl. Admin)]],Nurse[[#This Row],[CNA Hours]],Nurse[[#This Row],[NA TR Hours]],Nurse[[#This Row],[Med Aide/Tech Hours]])</f>
        <v>460.62663043478267</v>
      </c>
      <c r="L6" s="4">
        <f>SUM(Nurse[[#This Row],[RN Hours (excl. Admin, DON)]],Nurse[[#This Row],[RN Admin Hours]],Nurse[[#This Row],[RN DON Hours]])</f>
        <v>87.192934782608702</v>
      </c>
      <c r="M6" s="4">
        <v>87.192934782608702</v>
      </c>
      <c r="N6" s="4">
        <v>0</v>
      </c>
      <c r="O6" s="4">
        <v>0</v>
      </c>
      <c r="P6" s="4">
        <f>SUM(Nurse[[#This Row],[LPN Hours (excl. Admin)]],Nurse[[#This Row],[LPN Admin Hours]])</f>
        <v>109.77989130434783</v>
      </c>
      <c r="Q6" s="4">
        <v>103.30978260869566</v>
      </c>
      <c r="R6" s="4">
        <v>6.4701086956521738</v>
      </c>
      <c r="S6" s="4">
        <f>SUM(Nurse[[#This Row],[CNA Hours]],Nurse[[#This Row],[NA TR Hours]],Nurse[[#This Row],[Med Aide/Tech Hours]])</f>
        <v>270.1239130434783</v>
      </c>
      <c r="T6" s="4">
        <v>270.1239130434783</v>
      </c>
      <c r="U6" s="4">
        <v>0</v>
      </c>
      <c r="V6" s="4">
        <v>0</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180.38478260869564</v>
      </c>
      <c r="X6" s="4">
        <v>23.714673913043477</v>
      </c>
      <c r="Y6" s="4">
        <v>0</v>
      </c>
      <c r="Z6" s="4">
        <v>0</v>
      </c>
      <c r="AA6" s="4">
        <v>43.336956521739133</v>
      </c>
      <c r="AB6" s="4">
        <v>0</v>
      </c>
      <c r="AC6" s="4">
        <v>113.33315217391304</v>
      </c>
      <c r="AD6" s="4">
        <v>0</v>
      </c>
      <c r="AE6" s="4">
        <v>0</v>
      </c>
      <c r="AF6" s="1">
        <v>475003</v>
      </c>
      <c r="AG6" s="1">
        <v>1</v>
      </c>
      <c r="AH6"/>
    </row>
    <row r="7" spans="1:34" x14ac:dyDescent="0.25">
      <c r="A7" t="s">
        <v>79</v>
      </c>
      <c r="B7" t="s">
        <v>3</v>
      </c>
      <c r="C7" t="s">
        <v>100</v>
      </c>
      <c r="D7" t="s">
        <v>90</v>
      </c>
      <c r="E7" s="4">
        <v>97.097826086956516</v>
      </c>
      <c r="F7" s="4">
        <f>Nurse[[#This Row],[Total Nurse Staff Hours]]/Nurse[[#This Row],[MDS Census]]</f>
        <v>3.6287921191089221</v>
      </c>
      <c r="G7" s="4">
        <f>Nurse[[#This Row],[Total Direct Care Staff Hours]]/Nurse[[#This Row],[MDS Census]]</f>
        <v>3.3736986454718458</v>
      </c>
      <c r="H7" s="4">
        <f>Nurse[[#This Row],[Total RN Hours (w/ Admin, DON)]]/Nurse[[#This Row],[MDS Census]]</f>
        <v>0.46535318482032911</v>
      </c>
      <c r="I7" s="4">
        <f>Nurse[[#This Row],[RN Hours (excl. Admin, DON)]]/Nurse[[#This Row],[MDS Census]]</f>
        <v>0.29419008171946714</v>
      </c>
      <c r="J7" s="4">
        <f>SUM(Nurse[[#This Row],[RN Hours (excl. Admin, DON)]],Nurse[[#This Row],[RN Admin Hours]],Nurse[[#This Row],[RN DON Hours]],Nurse[[#This Row],[LPN Hours (excl. Admin)]],Nurse[[#This Row],[LPN Admin Hours]],Nurse[[#This Row],[CNA Hours]],Nurse[[#This Row],[NA TR Hours]],Nurse[[#This Row],[Med Aide/Tech Hours]])</f>
        <v>352.3478260869565</v>
      </c>
      <c r="K7" s="4">
        <f>SUM(Nurse[[#This Row],[RN Hours (excl. Admin, DON)]],Nurse[[#This Row],[LPN Hours (excl. Admin)]],Nurse[[#This Row],[CNA Hours]],Nurse[[#This Row],[NA TR Hours]],Nurse[[#This Row],[Med Aide/Tech Hours]])</f>
        <v>327.57880434782606</v>
      </c>
      <c r="L7" s="4">
        <f>SUM(Nurse[[#This Row],[RN Hours (excl. Admin, DON)]],Nurse[[#This Row],[RN Admin Hours]],Nurse[[#This Row],[RN DON Hours]])</f>
        <v>45.184782608695649</v>
      </c>
      <c r="M7" s="4">
        <v>28.565217391304348</v>
      </c>
      <c r="N7" s="4">
        <v>11.576086956521738</v>
      </c>
      <c r="O7" s="4">
        <v>5.0434782608695654</v>
      </c>
      <c r="P7" s="4">
        <f>SUM(Nurse[[#This Row],[LPN Hours (excl. Admin)]],Nurse[[#This Row],[LPN Admin Hours]])</f>
        <v>123.36141304347825</v>
      </c>
      <c r="Q7" s="4">
        <v>115.21195652173913</v>
      </c>
      <c r="R7" s="4">
        <v>8.1494565217391308</v>
      </c>
      <c r="S7" s="4">
        <f>SUM(Nurse[[#This Row],[CNA Hours]],Nurse[[#This Row],[NA TR Hours]],Nurse[[#This Row],[Med Aide/Tech Hours]])</f>
        <v>183.8016304347826</v>
      </c>
      <c r="T7" s="4">
        <v>183.8016304347826</v>
      </c>
      <c r="U7" s="4">
        <v>0</v>
      </c>
      <c r="V7" s="4">
        <v>0</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212.59782608695653</v>
      </c>
      <c r="X7" s="4">
        <v>14.206521739130435</v>
      </c>
      <c r="Y7" s="4">
        <v>0</v>
      </c>
      <c r="Z7" s="4">
        <v>0</v>
      </c>
      <c r="AA7" s="4">
        <v>91.130434782608702</v>
      </c>
      <c r="AB7" s="4">
        <v>0</v>
      </c>
      <c r="AC7" s="4">
        <v>107.26086956521739</v>
      </c>
      <c r="AD7" s="4">
        <v>0</v>
      </c>
      <c r="AE7" s="4">
        <v>0</v>
      </c>
      <c r="AF7" s="1">
        <v>475014</v>
      </c>
      <c r="AG7" s="1">
        <v>1</v>
      </c>
      <c r="AH7"/>
    </row>
    <row r="8" spans="1:34" x14ac:dyDescent="0.25">
      <c r="A8" t="s">
        <v>79</v>
      </c>
      <c r="B8" t="s">
        <v>13</v>
      </c>
      <c r="C8" t="s">
        <v>111</v>
      </c>
      <c r="D8" t="s">
        <v>95</v>
      </c>
      <c r="E8" s="4">
        <v>93.456521739130437</v>
      </c>
      <c r="F8" s="4">
        <f>Nurse[[#This Row],[Total Nurse Staff Hours]]/Nurse[[#This Row],[MDS Census]]</f>
        <v>4.0024947662247037</v>
      </c>
      <c r="G8" s="4">
        <f>Nurse[[#This Row],[Total Direct Care Staff Hours]]/Nurse[[#This Row],[MDS Census]]</f>
        <v>3.8101244475459404</v>
      </c>
      <c r="H8" s="4">
        <f>Nurse[[#This Row],[Total RN Hours (w/ Admin, DON)]]/Nurse[[#This Row],[MDS Census]]</f>
        <v>0.81942893696208408</v>
      </c>
      <c r="I8" s="4">
        <f>Nurse[[#This Row],[RN Hours (excl. Admin, DON)]]/Nurse[[#This Row],[MDS Census]]</f>
        <v>0.62705861828332166</v>
      </c>
      <c r="J8" s="4">
        <f>SUM(Nurse[[#This Row],[RN Hours (excl. Admin, DON)]],Nurse[[#This Row],[RN Admin Hours]],Nurse[[#This Row],[RN DON Hours]],Nurse[[#This Row],[LPN Hours (excl. Admin)]],Nurse[[#This Row],[LPN Admin Hours]],Nurse[[#This Row],[CNA Hours]],Nurse[[#This Row],[NA TR Hours]],Nurse[[#This Row],[Med Aide/Tech Hours]])</f>
        <v>374.05923913043478</v>
      </c>
      <c r="K8" s="4">
        <f>SUM(Nurse[[#This Row],[RN Hours (excl. Admin, DON)]],Nurse[[#This Row],[LPN Hours (excl. Admin)]],Nurse[[#This Row],[CNA Hours]],Nurse[[#This Row],[NA TR Hours]],Nurse[[#This Row],[Med Aide/Tech Hours]])</f>
        <v>356.08097826086953</v>
      </c>
      <c r="L8" s="4">
        <f>SUM(Nurse[[#This Row],[RN Hours (excl. Admin, DON)]],Nurse[[#This Row],[RN Admin Hours]],Nurse[[#This Row],[RN DON Hours]])</f>
        <v>76.580978260869557</v>
      </c>
      <c r="M8" s="4">
        <v>58.602717391304346</v>
      </c>
      <c r="N8" s="4">
        <v>11.369565217391305</v>
      </c>
      <c r="O8" s="4">
        <v>6.6086956521739131</v>
      </c>
      <c r="P8" s="4">
        <f>SUM(Nurse[[#This Row],[LPN Hours (excl. Admin)]],Nurse[[#This Row],[LPN Admin Hours]])</f>
        <v>117.45380434782609</v>
      </c>
      <c r="Q8" s="4">
        <v>117.45380434782609</v>
      </c>
      <c r="R8" s="4">
        <v>0</v>
      </c>
      <c r="S8" s="4">
        <f>SUM(Nurse[[#This Row],[CNA Hours]],Nurse[[#This Row],[NA TR Hours]],Nurse[[#This Row],[Med Aide/Tech Hours]])</f>
        <v>180.02445652173913</v>
      </c>
      <c r="T8" s="4">
        <v>180.02445652173913</v>
      </c>
      <c r="U8" s="4">
        <v>0</v>
      </c>
      <c r="V8" s="4">
        <v>0</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97.654891304347842</v>
      </c>
      <c r="X8" s="4">
        <v>8.6304347826086953</v>
      </c>
      <c r="Y8" s="4">
        <v>0</v>
      </c>
      <c r="Z8" s="4">
        <v>0</v>
      </c>
      <c r="AA8" s="4">
        <v>58.820652173913047</v>
      </c>
      <c r="AB8" s="4">
        <v>0</v>
      </c>
      <c r="AC8" s="4">
        <v>30.203804347826086</v>
      </c>
      <c r="AD8" s="4">
        <v>0</v>
      </c>
      <c r="AE8" s="4">
        <v>0</v>
      </c>
      <c r="AF8" s="1">
        <v>475029</v>
      </c>
      <c r="AG8" s="1">
        <v>1</v>
      </c>
      <c r="AH8"/>
    </row>
    <row r="9" spans="1:34" x14ac:dyDescent="0.25">
      <c r="A9" t="s">
        <v>79</v>
      </c>
      <c r="B9" t="s">
        <v>16</v>
      </c>
      <c r="C9" t="s">
        <v>111</v>
      </c>
      <c r="D9" t="s">
        <v>95</v>
      </c>
      <c r="E9" s="4">
        <v>64.75</v>
      </c>
      <c r="F9" s="4">
        <f>Nurse[[#This Row],[Total Nurse Staff Hours]]/Nurse[[#This Row],[MDS Census]]</f>
        <v>3.4004985731072694</v>
      </c>
      <c r="G9" s="4">
        <f>Nurse[[#This Row],[Total Direct Care Staff Hours]]/Nurse[[#This Row],[MDS Census]]</f>
        <v>1.3518331374853119</v>
      </c>
      <c r="H9" s="4">
        <f>Nurse[[#This Row],[Total RN Hours (w/ Admin, DON)]]/Nurse[[#This Row],[MDS Census]]</f>
        <v>0.62176934698673847</v>
      </c>
      <c r="I9" s="4">
        <f>Nurse[[#This Row],[RN Hours (excl. Admin, DON)]]/Nurse[[#This Row],[MDS Census]]</f>
        <v>0.61891556152425731</v>
      </c>
      <c r="J9" s="4">
        <f>SUM(Nurse[[#This Row],[RN Hours (excl. Admin, DON)]],Nurse[[#This Row],[RN Admin Hours]],Nurse[[#This Row],[RN DON Hours]],Nurse[[#This Row],[LPN Hours (excl. Admin)]],Nurse[[#This Row],[LPN Admin Hours]],Nurse[[#This Row],[CNA Hours]],Nurse[[#This Row],[NA TR Hours]],Nurse[[#This Row],[Med Aide/Tech Hours]])</f>
        <v>220.18228260869569</v>
      </c>
      <c r="K9" s="4">
        <f>SUM(Nurse[[#This Row],[RN Hours (excl. Admin, DON)]],Nurse[[#This Row],[LPN Hours (excl. Admin)]],Nurse[[#This Row],[CNA Hours]],Nurse[[#This Row],[NA TR Hours]],Nurse[[#This Row],[Med Aide/Tech Hours]])</f>
        <v>87.531195652173949</v>
      </c>
      <c r="L9" s="4">
        <f>SUM(Nurse[[#This Row],[RN Hours (excl. Admin, DON)]],Nurse[[#This Row],[RN Admin Hours]],Nurse[[#This Row],[RN DON Hours]])</f>
        <v>40.259565217391312</v>
      </c>
      <c r="M9" s="4">
        <v>40.074782608695664</v>
      </c>
      <c r="N9" s="4">
        <v>0</v>
      </c>
      <c r="O9" s="4">
        <v>0.18478260869565216</v>
      </c>
      <c r="P9" s="4">
        <f>SUM(Nurse[[#This Row],[LPN Hours (excl. Admin)]],Nurse[[#This Row],[LPN Admin Hours]])</f>
        <v>179.92271739130439</v>
      </c>
      <c r="Q9" s="4">
        <v>47.456413043478278</v>
      </c>
      <c r="R9" s="4">
        <v>132.46630434782611</v>
      </c>
      <c r="S9" s="4">
        <f>SUM(Nurse[[#This Row],[CNA Hours]],Nurse[[#This Row],[NA TR Hours]],Nurse[[#This Row],[Med Aide/Tech Hours]])</f>
        <v>0</v>
      </c>
      <c r="T9" s="4">
        <v>0</v>
      </c>
      <c r="U9" s="4">
        <v>0</v>
      </c>
      <c r="V9" s="4">
        <v>0</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 s="4">
        <v>0</v>
      </c>
      <c r="Y9" s="4">
        <v>0</v>
      </c>
      <c r="Z9" s="4">
        <v>0</v>
      </c>
      <c r="AA9" s="4">
        <v>0</v>
      </c>
      <c r="AB9" s="4">
        <v>0</v>
      </c>
      <c r="AC9" s="4">
        <v>0</v>
      </c>
      <c r="AD9" s="4">
        <v>0</v>
      </c>
      <c r="AE9" s="4">
        <v>0</v>
      </c>
      <c r="AF9" s="1">
        <v>475033</v>
      </c>
      <c r="AG9" s="1">
        <v>1</v>
      </c>
      <c r="AH9"/>
    </row>
    <row r="10" spans="1:34" x14ac:dyDescent="0.25">
      <c r="A10" t="s">
        <v>79</v>
      </c>
      <c r="B10" t="s">
        <v>14</v>
      </c>
      <c r="C10" t="s">
        <v>100</v>
      </c>
      <c r="D10" t="s">
        <v>90</v>
      </c>
      <c r="E10" s="4">
        <v>105.44565217391305</v>
      </c>
      <c r="F10" s="4">
        <f>Nurse[[#This Row],[Total Nurse Staff Hours]]/Nurse[[#This Row],[MDS Census]]</f>
        <v>3.3551159674260367</v>
      </c>
      <c r="G10" s="4">
        <f>Nurse[[#This Row],[Total Direct Care Staff Hours]]/Nurse[[#This Row],[MDS Census]]</f>
        <v>3.2563725389135123</v>
      </c>
      <c r="H10" s="4">
        <f>Nurse[[#This Row],[Total RN Hours (w/ Admin, DON)]]/Nurse[[#This Row],[MDS Census]]</f>
        <v>0.45920729821667838</v>
      </c>
      <c r="I10" s="4">
        <f>Nurse[[#This Row],[RN Hours (excl. Admin, DON)]]/Nurse[[#This Row],[MDS Census]]</f>
        <v>0.36046386970415395</v>
      </c>
      <c r="J10" s="4">
        <f>SUM(Nurse[[#This Row],[RN Hours (excl. Admin, DON)]],Nurse[[#This Row],[RN Admin Hours]],Nurse[[#This Row],[RN DON Hours]],Nurse[[#This Row],[LPN Hours (excl. Admin)]],Nurse[[#This Row],[LPN Admin Hours]],Nurse[[#This Row],[CNA Hours]],Nurse[[#This Row],[NA TR Hours]],Nurse[[#This Row],[Med Aide/Tech Hours]])</f>
        <v>353.78239130434764</v>
      </c>
      <c r="K10" s="4">
        <f>SUM(Nurse[[#This Row],[RN Hours (excl. Admin, DON)]],Nurse[[#This Row],[LPN Hours (excl. Admin)]],Nurse[[#This Row],[CNA Hours]],Nurse[[#This Row],[NA TR Hours]],Nurse[[#This Row],[Med Aide/Tech Hours]])</f>
        <v>343.37032608695637</v>
      </c>
      <c r="L10" s="4">
        <f>SUM(Nurse[[#This Row],[RN Hours (excl. Admin, DON)]],Nurse[[#This Row],[RN Admin Hours]],Nurse[[#This Row],[RN DON Hours]])</f>
        <v>48.421413043478232</v>
      </c>
      <c r="M10" s="4">
        <v>38.00934782608693</v>
      </c>
      <c r="N10" s="4">
        <v>8.3740217391304324</v>
      </c>
      <c r="O10" s="4">
        <v>2.0380434782608696</v>
      </c>
      <c r="P10" s="4">
        <f>SUM(Nurse[[#This Row],[LPN Hours (excl. Admin)]],Nurse[[#This Row],[LPN Admin Hours]])</f>
        <v>88.634239130434736</v>
      </c>
      <c r="Q10" s="4">
        <v>88.634239130434736</v>
      </c>
      <c r="R10" s="4">
        <v>0</v>
      </c>
      <c r="S10" s="4">
        <f>SUM(Nurse[[#This Row],[CNA Hours]],Nurse[[#This Row],[NA TR Hours]],Nurse[[#This Row],[Med Aide/Tech Hours]])</f>
        <v>216.72673913043471</v>
      </c>
      <c r="T10" s="4">
        <v>210.48815217391299</v>
      </c>
      <c r="U10" s="4">
        <v>4.0191304347826096</v>
      </c>
      <c r="V10" s="4">
        <v>2.2194565217391302</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 s="4">
        <v>0</v>
      </c>
      <c r="Y10" s="4">
        <v>0</v>
      </c>
      <c r="Z10" s="4">
        <v>0</v>
      </c>
      <c r="AA10" s="4">
        <v>0</v>
      </c>
      <c r="AB10" s="4">
        <v>0</v>
      </c>
      <c r="AC10" s="4">
        <v>0</v>
      </c>
      <c r="AD10" s="4">
        <v>0</v>
      </c>
      <c r="AE10" s="4">
        <v>0</v>
      </c>
      <c r="AF10" s="1">
        <v>475030</v>
      </c>
      <c r="AG10" s="1">
        <v>1</v>
      </c>
      <c r="AH10"/>
    </row>
    <row r="11" spans="1:34" x14ac:dyDescent="0.25">
      <c r="A11" t="s">
        <v>79</v>
      </c>
      <c r="B11" t="s">
        <v>25</v>
      </c>
      <c r="C11" t="s">
        <v>115</v>
      </c>
      <c r="D11" t="s">
        <v>85</v>
      </c>
      <c r="E11" s="4">
        <v>56.434782608695649</v>
      </c>
      <c r="F11" s="4">
        <f>Nurse[[#This Row],[Total Nurse Staff Hours]]/Nurse[[#This Row],[MDS Census]]</f>
        <v>5.1119876733436058</v>
      </c>
      <c r="G11" s="4">
        <f>Nurse[[#This Row],[Total Direct Care Staff Hours]]/Nurse[[#This Row],[MDS Census]]</f>
        <v>5.0324653312788898</v>
      </c>
      <c r="H11" s="4">
        <f>Nurse[[#This Row],[Total RN Hours (w/ Admin, DON)]]/Nurse[[#This Row],[MDS Census]]</f>
        <v>0.80515793528505386</v>
      </c>
      <c r="I11" s="4">
        <f>Nurse[[#This Row],[RN Hours (excl. Admin, DON)]]/Nurse[[#This Row],[MDS Census]]</f>
        <v>0.76617873651771951</v>
      </c>
      <c r="J11" s="4">
        <f>SUM(Nurse[[#This Row],[RN Hours (excl. Admin, DON)]],Nurse[[#This Row],[RN Admin Hours]],Nurse[[#This Row],[RN DON Hours]],Nurse[[#This Row],[LPN Hours (excl. Admin)]],Nurse[[#This Row],[LPN Admin Hours]],Nurse[[#This Row],[CNA Hours]],Nurse[[#This Row],[NA TR Hours]],Nurse[[#This Row],[Med Aide/Tech Hours]])</f>
        <v>288.49391304347824</v>
      </c>
      <c r="K11" s="4">
        <f>SUM(Nurse[[#This Row],[RN Hours (excl. Admin, DON)]],Nurse[[#This Row],[LPN Hours (excl. Admin)]],Nurse[[#This Row],[CNA Hours]],Nurse[[#This Row],[NA TR Hours]],Nurse[[#This Row],[Med Aide/Tech Hours]])</f>
        <v>284.0060869565217</v>
      </c>
      <c r="L11" s="4">
        <f>SUM(Nurse[[#This Row],[RN Hours (excl. Admin, DON)]],Nurse[[#This Row],[RN Admin Hours]],Nurse[[#This Row],[RN DON Hours]])</f>
        <v>45.438913043478252</v>
      </c>
      <c r="M11" s="4">
        <v>43.239130434782602</v>
      </c>
      <c r="N11" s="4">
        <v>2.1275000000000004</v>
      </c>
      <c r="O11" s="4">
        <v>7.2282608695652173E-2</v>
      </c>
      <c r="P11" s="4">
        <f>SUM(Nurse[[#This Row],[LPN Hours (excl. Admin)]],Nurse[[#This Row],[LPN Admin Hours]])</f>
        <v>71.019891304347809</v>
      </c>
      <c r="Q11" s="4">
        <v>68.731847826086934</v>
      </c>
      <c r="R11" s="4">
        <v>2.2880434782608696</v>
      </c>
      <c r="S11" s="4">
        <f>SUM(Nurse[[#This Row],[CNA Hours]],Nurse[[#This Row],[NA TR Hours]],Nurse[[#This Row],[Med Aide/Tech Hours]])</f>
        <v>172.03510869565216</v>
      </c>
      <c r="T11" s="4">
        <v>168.22043478260869</v>
      </c>
      <c r="U11" s="4">
        <v>3.8146739130434777</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55.484347826086946</v>
      </c>
      <c r="X11" s="4">
        <v>2.0379347826086955</v>
      </c>
      <c r="Y11" s="4">
        <v>0</v>
      </c>
      <c r="Z11" s="4">
        <v>0</v>
      </c>
      <c r="AA11" s="4">
        <v>33.746739130434769</v>
      </c>
      <c r="AB11" s="4">
        <v>0</v>
      </c>
      <c r="AC11" s="4">
        <v>19.699673913043483</v>
      </c>
      <c r="AD11" s="4">
        <v>0</v>
      </c>
      <c r="AE11" s="4">
        <v>0</v>
      </c>
      <c r="AF11" s="1">
        <v>475047</v>
      </c>
      <c r="AG11" s="1">
        <v>1</v>
      </c>
      <c r="AH11"/>
    </row>
    <row r="12" spans="1:34" x14ac:dyDescent="0.25">
      <c r="A12" t="s">
        <v>79</v>
      </c>
      <c r="B12" t="s">
        <v>28</v>
      </c>
      <c r="C12" t="s">
        <v>116</v>
      </c>
      <c r="D12" t="s">
        <v>94</v>
      </c>
      <c r="E12" s="4">
        <v>30.423913043478262</v>
      </c>
      <c r="F12" s="4">
        <f>Nurse[[#This Row],[Total Nurse Staff Hours]]/Nurse[[#This Row],[MDS Census]]</f>
        <v>4.6552268667381185</v>
      </c>
      <c r="G12" s="4">
        <f>Nurse[[#This Row],[Total Direct Care Staff Hours]]/Nurse[[#This Row],[MDS Census]]</f>
        <v>4.2055126831011052</v>
      </c>
      <c r="H12" s="4">
        <f>Nurse[[#This Row],[Total RN Hours (w/ Admin, DON)]]/Nurse[[#This Row],[MDS Census]]</f>
        <v>1.0594533762057881</v>
      </c>
      <c r="I12" s="4">
        <f>Nurse[[#This Row],[RN Hours (excl. Admin, DON)]]/Nurse[[#This Row],[MDS Census]]</f>
        <v>0.88224723115398385</v>
      </c>
      <c r="J12" s="4">
        <f>SUM(Nurse[[#This Row],[RN Hours (excl. Admin, DON)]],Nurse[[#This Row],[RN Admin Hours]],Nurse[[#This Row],[RN DON Hours]],Nurse[[#This Row],[LPN Hours (excl. Admin)]],Nurse[[#This Row],[LPN Admin Hours]],Nurse[[#This Row],[CNA Hours]],Nurse[[#This Row],[NA TR Hours]],Nurse[[#This Row],[Med Aide/Tech Hours]])</f>
        <v>141.63021739130429</v>
      </c>
      <c r="K12" s="4">
        <f>SUM(Nurse[[#This Row],[RN Hours (excl. Admin, DON)]],Nurse[[#This Row],[LPN Hours (excl. Admin)]],Nurse[[#This Row],[CNA Hours]],Nurse[[#This Row],[NA TR Hours]],Nurse[[#This Row],[Med Aide/Tech Hours]])</f>
        <v>127.94815217391299</v>
      </c>
      <c r="L12" s="4">
        <f>SUM(Nurse[[#This Row],[RN Hours (excl. Admin, DON)]],Nurse[[#This Row],[RN Admin Hours]],Nurse[[#This Row],[RN DON Hours]])</f>
        <v>32.232717391304355</v>
      </c>
      <c r="M12" s="4">
        <v>26.841413043478269</v>
      </c>
      <c r="N12" s="4">
        <v>0</v>
      </c>
      <c r="O12" s="4">
        <v>5.3913043478260869</v>
      </c>
      <c r="P12" s="4">
        <f>SUM(Nurse[[#This Row],[LPN Hours (excl. Admin)]],Nurse[[#This Row],[LPN Admin Hours]])</f>
        <v>22.344999999999999</v>
      </c>
      <c r="Q12" s="4">
        <v>14.05423913043478</v>
      </c>
      <c r="R12" s="4">
        <v>8.2907608695652186</v>
      </c>
      <c r="S12" s="4">
        <f>SUM(Nurse[[#This Row],[CNA Hours]],Nurse[[#This Row],[NA TR Hours]],Nurse[[#This Row],[Med Aide/Tech Hours]])</f>
        <v>87.052499999999938</v>
      </c>
      <c r="T12" s="4">
        <v>87.052499999999938</v>
      </c>
      <c r="U12" s="4">
        <v>0</v>
      </c>
      <c r="V12" s="4">
        <v>0</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11.478260869565219</v>
      </c>
      <c r="X12" s="4">
        <v>0.92391304347826086</v>
      </c>
      <c r="Y12" s="4">
        <v>0</v>
      </c>
      <c r="Z12" s="4">
        <v>0</v>
      </c>
      <c r="AA12" s="4">
        <v>1.0271739130434783</v>
      </c>
      <c r="AB12" s="4">
        <v>0</v>
      </c>
      <c r="AC12" s="4">
        <v>9.5271739130434785</v>
      </c>
      <c r="AD12" s="4">
        <v>0</v>
      </c>
      <c r="AE12" s="4">
        <v>0</v>
      </c>
      <c r="AF12" s="1">
        <v>475052</v>
      </c>
      <c r="AG12" s="1">
        <v>1</v>
      </c>
      <c r="AH12"/>
    </row>
    <row r="13" spans="1:34" x14ac:dyDescent="0.25">
      <c r="A13" t="s">
        <v>79</v>
      </c>
      <c r="B13" t="s">
        <v>20</v>
      </c>
      <c r="C13" t="s">
        <v>103</v>
      </c>
      <c r="D13" t="s">
        <v>90</v>
      </c>
      <c r="E13" s="4">
        <v>52.336956521739133</v>
      </c>
      <c r="F13" s="4">
        <f>Nurse[[#This Row],[Total Nurse Staff Hours]]/Nurse[[#This Row],[MDS Census]]</f>
        <v>4.1820041536863961</v>
      </c>
      <c r="G13" s="4">
        <f>Nurse[[#This Row],[Total Direct Care Staff Hours]]/Nurse[[#This Row],[MDS Census]]</f>
        <v>4.0125877466251296</v>
      </c>
      <c r="H13" s="4">
        <f>Nurse[[#This Row],[Total RN Hours (w/ Admin, DON)]]/Nurse[[#This Row],[MDS Census]]</f>
        <v>0.53136863966770476</v>
      </c>
      <c r="I13" s="4">
        <f>Nurse[[#This Row],[RN Hours (excl. Admin, DON)]]/Nurse[[#This Row],[MDS Census]]</f>
        <v>0.361952232606438</v>
      </c>
      <c r="J13" s="4">
        <f>SUM(Nurse[[#This Row],[RN Hours (excl. Admin, DON)]],Nurse[[#This Row],[RN Admin Hours]],Nurse[[#This Row],[RN DON Hours]],Nurse[[#This Row],[LPN Hours (excl. Admin)]],Nurse[[#This Row],[LPN Admin Hours]],Nurse[[#This Row],[CNA Hours]],Nurse[[#This Row],[NA TR Hours]],Nurse[[#This Row],[Med Aide/Tech Hours]])</f>
        <v>218.87336956521739</v>
      </c>
      <c r="K13" s="4">
        <f>SUM(Nurse[[#This Row],[RN Hours (excl. Admin, DON)]],Nurse[[#This Row],[LPN Hours (excl. Admin)]],Nurse[[#This Row],[CNA Hours]],Nurse[[#This Row],[NA TR Hours]],Nurse[[#This Row],[Med Aide/Tech Hours]])</f>
        <v>210.00663043478261</v>
      </c>
      <c r="L13" s="4">
        <f>SUM(Nurse[[#This Row],[RN Hours (excl. Admin, DON)]],Nurse[[#This Row],[RN Admin Hours]],Nurse[[#This Row],[RN DON Hours]])</f>
        <v>27.810217391304334</v>
      </c>
      <c r="M13" s="4">
        <v>18.943478260869554</v>
      </c>
      <c r="N13" s="4">
        <v>4.3093478260869578</v>
      </c>
      <c r="O13" s="4">
        <v>4.557391304347826</v>
      </c>
      <c r="P13" s="4">
        <f>SUM(Nurse[[#This Row],[LPN Hours (excl. Admin)]],Nurse[[#This Row],[LPN Admin Hours]])</f>
        <v>72.589347826086936</v>
      </c>
      <c r="Q13" s="4">
        <v>72.589347826086936</v>
      </c>
      <c r="R13" s="4">
        <v>0</v>
      </c>
      <c r="S13" s="4">
        <f>SUM(Nurse[[#This Row],[CNA Hours]],Nurse[[#This Row],[NA TR Hours]],Nurse[[#This Row],[Med Aide/Tech Hours]])</f>
        <v>118.4738043478261</v>
      </c>
      <c r="T13" s="4">
        <v>118.4738043478261</v>
      </c>
      <c r="U13" s="4">
        <v>0</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48.955869565217384</v>
      </c>
      <c r="X13" s="4">
        <v>6.079891304347826</v>
      </c>
      <c r="Y13" s="4">
        <v>0</v>
      </c>
      <c r="Z13" s="4">
        <v>0</v>
      </c>
      <c r="AA13" s="4">
        <v>14.495434782608696</v>
      </c>
      <c r="AB13" s="4">
        <v>0</v>
      </c>
      <c r="AC13" s="4">
        <v>28.380543478260861</v>
      </c>
      <c r="AD13" s="4">
        <v>0</v>
      </c>
      <c r="AE13" s="4">
        <v>0</v>
      </c>
      <c r="AF13" s="1">
        <v>475040</v>
      </c>
      <c r="AG13" s="1">
        <v>1</v>
      </c>
      <c r="AH13"/>
    </row>
    <row r="14" spans="1:34" x14ac:dyDescent="0.25">
      <c r="A14" t="s">
        <v>79</v>
      </c>
      <c r="B14" t="s">
        <v>22</v>
      </c>
      <c r="C14" t="s">
        <v>98</v>
      </c>
      <c r="D14" t="s">
        <v>89</v>
      </c>
      <c r="E14" s="4">
        <v>23.684782608695652</v>
      </c>
      <c r="F14" s="4">
        <f>Nurse[[#This Row],[Total Nurse Staff Hours]]/Nurse[[#This Row],[MDS Census]]</f>
        <v>4.3868747131711787</v>
      </c>
      <c r="G14" s="4">
        <f>Nurse[[#This Row],[Total Direct Care Staff Hours]]/Nurse[[#This Row],[MDS Census]]</f>
        <v>3.9348324919687925</v>
      </c>
      <c r="H14" s="4">
        <f>Nurse[[#This Row],[Total RN Hours (w/ Admin, DON)]]/Nurse[[#This Row],[MDS Census]]</f>
        <v>0.65982101881597066</v>
      </c>
      <c r="I14" s="4">
        <f>Nurse[[#This Row],[RN Hours (excl. Admin, DON)]]/Nurse[[#This Row],[MDS Census]]</f>
        <v>0.4298990362551629</v>
      </c>
      <c r="J14" s="4">
        <f>SUM(Nurse[[#This Row],[RN Hours (excl. Admin, DON)]],Nurse[[#This Row],[RN Admin Hours]],Nurse[[#This Row],[RN DON Hours]],Nurse[[#This Row],[LPN Hours (excl. Admin)]],Nurse[[#This Row],[LPN Admin Hours]],Nurse[[#This Row],[CNA Hours]],Nurse[[#This Row],[NA TR Hours]],Nurse[[#This Row],[Med Aide/Tech Hours]])</f>
        <v>103.90217391304347</v>
      </c>
      <c r="K14" s="4">
        <f>SUM(Nurse[[#This Row],[RN Hours (excl. Admin, DON)]],Nurse[[#This Row],[LPN Hours (excl. Admin)]],Nurse[[#This Row],[CNA Hours]],Nurse[[#This Row],[NA TR Hours]],Nurse[[#This Row],[Med Aide/Tech Hours]])</f>
        <v>93.195652173913032</v>
      </c>
      <c r="L14" s="4">
        <f>SUM(Nurse[[#This Row],[RN Hours (excl. Admin, DON)]],Nurse[[#This Row],[RN Admin Hours]],Nurse[[#This Row],[RN DON Hours]])</f>
        <v>15.627717391304348</v>
      </c>
      <c r="M14" s="4">
        <v>10.182065217391305</v>
      </c>
      <c r="N14" s="4">
        <v>0</v>
      </c>
      <c r="O14" s="4">
        <v>5.4456521739130439</v>
      </c>
      <c r="P14" s="4">
        <f>SUM(Nurse[[#This Row],[LPN Hours (excl. Admin)]],Nurse[[#This Row],[LPN Admin Hours]])</f>
        <v>23.709239130434781</v>
      </c>
      <c r="Q14" s="4">
        <v>18.448369565217391</v>
      </c>
      <c r="R14" s="4">
        <v>5.2608695652173916</v>
      </c>
      <c r="S14" s="4">
        <f>SUM(Nurse[[#This Row],[CNA Hours]],Nurse[[#This Row],[NA TR Hours]],Nurse[[#This Row],[Med Aide/Tech Hours]])</f>
        <v>64.565217391304344</v>
      </c>
      <c r="T14" s="4">
        <v>64.565217391304344</v>
      </c>
      <c r="U14" s="4">
        <v>0</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 s="4">
        <v>0</v>
      </c>
      <c r="Y14" s="4">
        <v>0</v>
      </c>
      <c r="Z14" s="4">
        <v>0</v>
      </c>
      <c r="AA14" s="4">
        <v>0</v>
      </c>
      <c r="AB14" s="4">
        <v>0</v>
      </c>
      <c r="AC14" s="4">
        <v>0</v>
      </c>
      <c r="AD14" s="4">
        <v>0</v>
      </c>
      <c r="AE14" s="4">
        <v>0</v>
      </c>
      <c r="AF14" s="1">
        <v>475043</v>
      </c>
      <c r="AG14" s="1">
        <v>1</v>
      </c>
      <c r="AH14"/>
    </row>
    <row r="15" spans="1:34" x14ac:dyDescent="0.25">
      <c r="A15" t="s">
        <v>79</v>
      </c>
      <c r="B15" t="s">
        <v>4</v>
      </c>
      <c r="C15" t="s">
        <v>102</v>
      </c>
      <c r="D15" t="s">
        <v>92</v>
      </c>
      <c r="E15" s="4">
        <v>78.086956521739125</v>
      </c>
      <c r="F15" s="4">
        <f>Nurse[[#This Row],[Total Nurse Staff Hours]]/Nurse[[#This Row],[MDS Census]]</f>
        <v>4.8082544543429844</v>
      </c>
      <c r="G15" s="4">
        <f>Nurse[[#This Row],[Total Direct Care Staff Hours]]/Nurse[[#This Row],[MDS Census]]</f>
        <v>4.6690562360801779</v>
      </c>
      <c r="H15" s="4">
        <f>Nurse[[#This Row],[Total RN Hours (w/ Admin, DON)]]/Nurse[[#This Row],[MDS Census]]</f>
        <v>0.8729468262806237</v>
      </c>
      <c r="I15" s="4">
        <f>Nurse[[#This Row],[RN Hours (excl. Admin, DON)]]/Nurse[[#This Row],[MDS Census]]</f>
        <v>0.73374860801781738</v>
      </c>
      <c r="J15" s="4">
        <f>SUM(Nurse[[#This Row],[RN Hours (excl. Admin, DON)]],Nurse[[#This Row],[RN Admin Hours]],Nurse[[#This Row],[RN DON Hours]],Nurse[[#This Row],[LPN Hours (excl. Admin)]],Nurse[[#This Row],[LPN Admin Hours]],Nurse[[#This Row],[CNA Hours]],Nurse[[#This Row],[NA TR Hours]],Nurse[[#This Row],[Med Aide/Tech Hours]])</f>
        <v>375.46195652173913</v>
      </c>
      <c r="K15" s="4">
        <f>SUM(Nurse[[#This Row],[RN Hours (excl. Admin, DON)]],Nurse[[#This Row],[LPN Hours (excl. Admin)]],Nurse[[#This Row],[CNA Hours]],Nurse[[#This Row],[NA TR Hours]],Nurse[[#This Row],[Med Aide/Tech Hours]])</f>
        <v>364.59239130434781</v>
      </c>
      <c r="L15" s="4">
        <f>SUM(Nurse[[#This Row],[RN Hours (excl. Admin, DON)]],Nurse[[#This Row],[RN Admin Hours]],Nurse[[#This Row],[RN DON Hours]])</f>
        <v>68.165760869565219</v>
      </c>
      <c r="M15" s="4">
        <v>57.296195652173914</v>
      </c>
      <c r="N15" s="4">
        <v>9.5652173913043477</v>
      </c>
      <c r="O15" s="4">
        <v>1.3043478260869565</v>
      </c>
      <c r="P15" s="4">
        <f>SUM(Nurse[[#This Row],[LPN Hours (excl. Admin)]],Nurse[[#This Row],[LPN Admin Hours]])</f>
        <v>94.369565217391298</v>
      </c>
      <c r="Q15" s="4">
        <v>94.369565217391298</v>
      </c>
      <c r="R15" s="4">
        <v>0</v>
      </c>
      <c r="S15" s="4">
        <f>SUM(Nurse[[#This Row],[CNA Hours]],Nurse[[#This Row],[NA TR Hours]],Nurse[[#This Row],[Med Aide/Tech Hours]])</f>
        <v>212.9266304347826</v>
      </c>
      <c r="T15" s="4">
        <v>212.9266304347826</v>
      </c>
      <c r="U15" s="4">
        <v>0</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123.46739130434781</v>
      </c>
      <c r="X15" s="4">
        <v>15.043478260869565</v>
      </c>
      <c r="Y15" s="4">
        <v>0</v>
      </c>
      <c r="Z15" s="4">
        <v>0</v>
      </c>
      <c r="AA15" s="4">
        <v>61.054347826086953</v>
      </c>
      <c r="AB15" s="4">
        <v>0</v>
      </c>
      <c r="AC15" s="4">
        <v>47.369565217391305</v>
      </c>
      <c r="AD15" s="4">
        <v>0</v>
      </c>
      <c r="AE15" s="4">
        <v>0</v>
      </c>
      <c r="AF15" s="1">
        <v>475017</v>
      </c>
      <c r="AG15" s="1">
        <v>1</v>
      </c>
      <c r="AH15"/>
    </row>
    <row r="16" spans="1:34" x14ac:dyDescent="0.25">
      <c r="A16" t="s">
        <v>79</v>
      </c>
      <c r="B16" t="s">
        <v>21</v>
      </c>
      <c r="C16" t="s">
        <v>113</v>
      </c>
      <c r="D16" t="s">
        <v>89</v>
      </c>
      <c r="E16" s="4">
        <v>55.380434782608695</v>
      </c>
      <c r="F16" s="4">
        <f>Nurse[[#This Row],[Total Nurse Staff Hours]]/Nurse[[#This Row],[MDS Census]]</f>
        <v>3.3488714425907751</v>
      </c>
      <c r="G16" s="4">
        <f>Nurse[[#This Row],[Total Direct Care Staff Hours]]/Nurse[[#This Row],[MDS Census]]</f>
        <v>3.1230127576054958</v>
      </c>
      <c r="H16" s="4">
        <f>Nurse[[#This Row],[Total RN Hours (w/ Admin, DON)]]/Nurse[[#This Row],[MDS Census]]</f>
        <v>0.32630029440628067</v>
      </c>
      <c r="I16" s="4">
        <f>Nurse[[#This Row],[RN Hours (excl. Admin, DON)]]/Nurse[[#This Row],[MDS Census]]</f>
        <v>0.19715407262021589</v>
      </c>
      <c r="J16" s="4">
        <f>SUM(Nurse[[#This Row],[RN Hours (excl. Admin, DON)]],Nurse[[#This Row],[RN Admin Hours]],Nurse[[#This Row],[RN DON Hours]],Nurse[[#This Row],[LPN Hours (excl. Admin)]],Nurse[[#This Row],[LPN Admin Hours]],Nurse[[#This Row],[CNA Hours]],Nurse[[#This Row],[NA TR Hours]],Nurse[[#This Row],[Med Aide/Tech Hours]])</f>
        <v>185.46195652173913</v>
      </c>
      <c r="K16" s="4">
        <f>SUM(Nurse[[#This Row],[RN Hours (excl. Admin, DON)]],Nurse[[#This Row],[LPN Hours (excl. Admin)]],Nurse[[#This Row],[CNA Hours]],Nurse[[#This Row],[NA TR Hours]],Nurse[[#This Row],[Med Aide/Tech Hours]])</f>
        <v>172.95380434782609</v>
      </c>
      <c r="L16" s="4">
        <f>SUM(Nurse[[#This Row],[RN Hours (excl. Admin, DON)]],Nurse[[#This Row],[RN Admin Hours]],Nurse[[#This Row],[RN DON Hours]])</f>
        <v>18.070652173913043</v>
      </c>
      <c r="M16" s="4">
        <v>10.918478260869565</v>
      </c>
      <c r="N16" s="4">
        <v>1.8478260869565217</v>
      </c>
      <c r="O16" s="4">
        <v>5.3043478260869561</v>
      </c>
      <c r="P16" s="4">
        <f>SUM(Nurse[[#This Row],[LPN Hours (excl. Admin)]],Nurse[[#This Row],[LPN Admin Hours]])</f>
        <v>52.320652173913039</v>
      </c>
      <c r="Q16" s="4">
        <v>46.964673913043477</v>
      </c>
      <c r="R16" s="4">
        <v>5.3559782608695654</v>
      </c>
      <c r="S16" s="4">
        <f>SUM(Nurse[[#This Row],[CNA Hours]],Nurse[[#This Row],[NA TR Hours]],Nurse[[#This Row],[Med Aide/Tech Hours]])</f>
        <v>115.07065217391305</v>
      </c>
      <c r="T16" s="4">
        <v>107.33967391304348</v>
      </c>
      <c r="U16" s="4">
        <v>7.7309782608695654</v>
      </c>
      <c r="V16" s="4">
        <v>0</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70.59782608695653</v>
      </c>
      <c r="X16" s="4">
        <v>0</v>
      </c>
      <c r="Y16" s="4">
        <v>0</v>
      </c>
      <c r="Z16" s="4">
        <v>0</v>
      </c>
      <c r="AA16" s="4">
        <v>12.861413043478262</v>
      </c>
      <c r="AB16" s="4">
        <v>4.7826086956521738</v>
      </c>
      <c r="AC16" s="4">
        <v>52.432065217391305</v>
      </c>
      <c r="AD16" s="4">
        <v>0.52173913043478259</v>
      </c>
      <c r="AE16" s="4">
        <v>0</v>
      </c>
      <c r="AF16" s="1">
        <v>475042</v>
      </c>
      <c r="AG16" s="1">
        <v>1</v>
      </c>
      <c r="AH16"/>
    </row>
    <row r="17" spans="1:34" x14ac:dyDescent="0.25">
      <c r="A17" t="s">
        <v>79</v>
      </c>
      <c r="B17" t="s">
        <v>29</v>
      </c>
      <c r="C17" t="s">
        <v>104</v>
      </c>
      <c r="D17" t="s">
        <v>86</v>
      </c>
      <c r="E17" s="4">
        <v>37.597826086956523</v>
      </c>
      <c r="F17" s="4">
        <f>Nurse[[#This Row],[Total Nurse Staff Hours]]/Nurse[[#This Row],[MDS Census]]</f>
        <v>4.9913269731136163</v>
      </c>
      <c r="G17" s="4">
        <f>Nurse[[#This Row],[Total Direct Care Staff Hours]]/Nurse[[#This Row],[MDS Census]]</f>
        <v>4.7048279849667525</v>
      </c>
      <c r="H17" s="4">
        <f>Nurse[[#This Row],[Total RN Hours (w/ Admin, DON)]]/Nurse[[#This Row],[MDS Census]]</f>
        <v>1.2455189361087018</v>
      </c>
      <c r="I17" s="4">
        <f>Nurse[[#This Row],[RN Hours (excl. Admin, DON)]]/Nurse[[#This Row],[MDS Census]]</f>
        <v>0.95901994796183865</v>
      </c>
      <c r="J17" s="4">
        <f>SUM(Nurse[[#This Row],[RN Hours (excl. Admin, DON)]],Nurse[[#This Row],[RN Admin Hours]],Nurse[[#This Row],[RN DON Hours]],Nurse[[#This Row],[LPN Hours (excl. Admin)]],Nurse[[#This Row],[LPN Admin Hours]],Nurse[[#This Row],[CNA Hours]],Nurse[[#This Row],[NA TR Hours]],Nurse[[#This Row],[Med Aide/Tech Hours]])</f>
        <v>187.66304347826087</v>
      </c>
      <c r="K17" s="4">
        <f>SUM(Nurse[[#This Row],[RN Hours (excl. Admin, DON)]],Nurse[[#This Row],[LPN Hours (excl. Admin)]],Nurse[[#This Row],[CNA Hours]],Nurse[[#This Row],[NA TR Hours]],Nurse[[#This Row],[Med Aide/Tech Hours]])</f>
        <v>176.89130434782606</v>
      </c>
      <c r="L17" s="4">
        <f>SUM(Nurse[[#This Row],[RN Hours (excl. Admin, DON)]],Nurse[[#This Row],[RN Admin Hours]],Nurse[[#This Row],[RN DON Hours]])</f>
        <v>46.828804347826086</v>
      </c>
      <c r="M17" s="4">
        <v>36.057065217391305</v>
      </c>
      <c r="N17" s="4">
        <v>4.2554347826086953</v>
      </c>
      <c r="O17" s="4">
        <v>6.5163043478260869</v>
      </c>
      <c r="P17" s="4">
        <f>SUM(Nurse[[#This Row],[LPN Hours (excl. Admin)]],Nurse[[#This Row],[LPN Admin Hours]])</f>
        <v>29.831521739130434</v>
      </c>
      <c r="Q17" s="4">
        <v>29.831521739130434</v>
      </c>
      <c r="R17" s="4">
        <v>0</v>
      </c>
      <c r="S17" s="4">
        <f>SUM(Nurse[[#This Row],[CNA Hours]],Nurse[[#This Row],[NA TR Hours]],Nurse[[#This Row],[Med Aide/Tech Hours]])</f>
        <v>111.00271739130434</v>
      </c>
      <c r="T17" s="4">
        <v>111.00271739130434</v>
      </c>
      <c r="U17" s="4">
        <v>0</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37.010869565217391</v>
      </c>
      <c r="X17" s="4">
        <v>8.4538043478260878</v>
      </c>
      <c r="Y17" s="4">
        <v>0</v>
      </c>
      <c r="Z17" s="4">
        <v>0</v>
      </c>
      <c r="AA17" s="4">
        <v>5.4836956521739131</v>
      </c>
      <c r="AB17" s="4">
        <v>0</v>
      </c>
      <c r="AC17" s="4">
        <v>23.073369565217391</v>
      </c>
      <c r="AD17" s="4">
        <v>0</v>
      </c>
      <c r="AE17" s="4">
        <v>0</v>
      </c>
      <c r="AF17" s="1">
        <v>475053</v>
      </c>
      <c r="AG17" s="1">
        <v>1</v>
      </c>
      <c r="AH17"/>
    </row>
    <row r="18" spans="1:34" x14ac:dyDescent="0.25">
      <c r="A18" t="s">
        <v>79</v>
      </c>
      <c r="B18" t="s">
        <v>33</v>
      </c>
      <c r="C18" t="s">
        <v>118</v>
      </c>
      <c r="D18" t="s">
        <v>87</v>
      </c>
      <c r="E18" s="4">
        <v>29.5</v>
      </c>
      <c r="F18" s="4">
        <f>Nurse[[#This Row],[Total Nurse Staff Hours]]/Nurse[[#This Row],[MDS Census]]</f>
        <v>4.1107221812822408</v>
      </c>
      <c r="G18" s="4">
        <f>Nurse[[#This Row],[Total Direct Care Staff Hours]]/Nurse[[#This Row],[MDS Census]]</f>
        <v>3.8915806927044954</v>
      </c>
      <c r="H18" s="4">
        <f>Nurse[[#This Row],[Total RN Hours (w/ Admin, DON)]]/Nurse[[#This Row],[MDS Census]]</f>
        <v>0.49714443625644805</v>
      </c>
      <c r="I18" s="4">
        <f>Nurse[[#This Row],[RN Hours (excl. Admin, DON)]]/Nurse[[#This Row],[MDS Census]]</f>
        <v>0.38457995578481946</v>
      </c>
      <c r="J18" s="4">
        <f>SUM(Nurse[[#This Row],[RN Hours (excl. Admin, DON)]],Nurse[[#This Row],[RN Admin Hours]],Nurse[[#This Row],[RN DON Hours]],Nurse[[#This Row],[LPN Hours (excl. Admin)]],Nurse[[#This Row],[LPN Admin Hours]],Nurse[[#This Row],[CNA Hours]],Nurse[[#This Row],[NA TR Hours]],Nurse[[#This Row],[Med Aide/Tech Hours]])</f>
        <v>121.26630434782609</v>
      </c>
      <c r="K18" s="4">
        <f>SUM(Nurse[[#This Row],[RN Hours (excl. Admin, DON)]],Nurse[[#This Row],[LPN Hours (excl. Admin)]],Nurse[[#This Row],[CNA Hours]],Nurse[[#This Row],[NA TR Hours]],Nurse[[#This Row],[Med Aide/Tech Hours]])</f>
        <v>114.80163043478261</v>
      </c>
      <c r="L18" s="4">
        <f>SUM(Nurse[[#This Row],[RN Hours (excl. Admin, DON)]],Nurse[[#This Row],[RN Admin Hours]],Nurse[[#This Row],[RN DON Hours]])</f>
        <v>14.665760869565217</v>
      </c>
      <c r="M18" s="4">
        <v>11.345108695652174</v>
      </c>
      <c r="N18" s="4">
        <v>0</v>
      </c>
      <c r="O18" s="4">
        <v>3.3206521739130435</v>
      </c>
      <c r="P18" s="4">
        <f>SUM(Nurse[[#This Row],[LPN Hours (excl. Admin)]],Nurse[[#This Row],[LPN Admin Hours]])</f>
        <v>33.298913043478258</v>
      </c>
      <c r="Q18" s="4">
        <v>30.154891304347824</v>
      </c>
      <c r="R18" s="4">
        <v>3.1440217391304346</v>
      </c>
      <c r="S18" s="4">
        <f>SUM(Nurse[[#This Row],[CNA Hours]],Nurse[[#This Row],[NA TR Hours]],Nurse[[#This Row],[Med Aide/Tech Hours]])</f>
        <v>73.301630434782609</v>
      </c>
      <c r="T18" s="4">
        <v>73.301630434782609</v>
      </c>
      <c r="U18" s="4">
        <v>0</v>
      </c>
      <c r="V18" s="4">
        <v>0</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11.690217391304348</v>
      </c>
      <c r="X18" s="4">
        <v>5.0543478260869561</v>
      </c>
      <c r="Y18" s="4">
        <v>0</v>
      </c>
      <c r="Z18" s="4">
        <v>0</v>
      </c>
      <c r="AA18" s="4">
        <v>5.8913043478260869</v>
      </c>
      <c r="AB18" s="4">
        <v>0</v>
      </c>
      <c r="AC18" s="4">
        <v>0.74456521739130432</v>
      </c>
      <c r="AD18" s="4">
        <v>0</v>
      </c>
      <c r="AE18" s="4">
        <v>0</v>
      </c>
      <c r="AF18" s="1">
        <v>475058</v>
      </c>
      <c r="AG18" s="1">
        <v>1</v>
      </c>
      <c r="AH18"/>
    </row>
    <row r="19" spans="1:34" x14ac:dyDescent="0.25">
      <c r="A19" t="s">
        <v>79</v>
      </c>
      <c r="B19" t="s">
        <v>2</v>
      </c>
      <c r="C19" t="s">
        <v>106</v>
      </c>
      <c r="D19" t="s">
        <v>91</v>
      </c>
      <c r="E19" s="4">
        <v>115.40217391304348</v>
      </c>
      <c r="F19" s="4">
        <f>Nurse[[#This Row],[Total Nurse Staff Hours]]/Nurse[[#This Row],[MDS Census]]</f>
        <v>3.8990439860600921</v>
      </c>
      <c r="G19" s="4">
        <f>Nurse[[#This Row],[Total Direct Care Staff Hours]]/Nurse[[#This Row],[MDS Census]]</f>
        <v>3.6609060940001878</v>
      </c>
      <c r="H19" s="4">
        <f>Nurse[[#This Row],[Total RN Hours (w/ Admin, DON)]]/Nurse[[#This Row],[MDS Census]]</f>
        <v>0.57861166054440982</v>
      </c>
      <c r="I19" s="4">
        <f>Nurse[[#This Row],[RN Hours (excl. Admin, DON)]]/Nurse[[#This Row],[MDS Census]]</f>
        <v>0.340473768484506</v>
      </c>
      <c r="J19" s="4">
        <f>SUM(Nurse[[#This Row],[RN Hours (excl. Admin, DON)]],Nurse[[#This Row],[RN Admin Hours]],Nurse[[#This Row],[RN DON Hours]],Nurse[[#This Row],[LPN Hours (excl. Admin)]],Nurse[[#This Row],[LPN Admin Hours]],Nurse[[#This Row],[CNA Hours]],Nurse[[#This Row],[NA TR Hours]],Nurse[[#This Row],[Med Aide/Tech Hours]])</f>
        <v>449.95815217391305</v>
      </c>
      <c r="K19" s="4">
        <f>SUM(Nurse[[#This Row],[RN Hours (excl. Admin, DON)]],Nurse[[#This Row],[LPN Hours (excl. Admin)]],Nurse[[#This Row],[CNA Hours]],Nurse[[#This Row],[NA TR Hours]],Nurse[[#This Row],[Med Aide/Tech Hours]])</f>
        <v>422.47652173913042</v>
      </c>
      <c r="L19" s="4">
        <f>SUM(Nurse[[#This Row],[RN Hours (excl. Admin, DON)]],Nurse[[#This Row],[RN Admin Hours]],Nurse[[#This Row],[RN DON Hours]])</f>
        <v>66.77304347826086</v>
      </c>
      <c r="M19" s="4">
        <v>39.291413043478265</v>
      </c>
      <c r="N19" s="4">
        <v>22.351195652173907</v>
      </c>
      <c r="O19" s="4">
        <v>5.1304347826086953</v>
      </c>
      <c r="P19" s="4">
        <f>SUM(Nurse[[#This Row],[LPN Hours (excl. Admin)]],Nurse[[#This Row],[LPN Admin Hours]])</f>
        <v>117.34728260869561</v>
      </c>
      <c r="Q19" s="4">
        <v>117.34728260869561</v>
      </c>
      <c r="R19" s="4">
        <v>0</v>
      </c>
      <c r="S19" s="4">
        <f>SUM(Nurse[[#This Row],[CNA Hours]],Nurse[[#This Row],[NA TR Hours]],Nurse[[#This Row],[Med Aide/Tech Hours]])</f>
        <v>265.83782608695657</v>
      </c>
      <c r="T19" s="4">
        <v>265.01923913043481</v>
      </c>
      <c r="U19" s="4">
        <v>0.73163043478260859</v>
      </c>
      <c r="V19" s="4">
        <v>8.6956521739130432E-2</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11.3125</v>
      </c>
      <c r="X19" s="4">
        <v>0</v>
      </c>
      <c r="Y19" s="4">
        <v>0</v>
      </c>
      <c r="Z19" s="4">
        <v>0</v>
      </c>
      <c r="AA19" s="4">
        <v>11.3125</v>
      </c>
      <c r="AB19" s="4">
        <v>0</v>
      </c>
      <c r="AC19" s="4">
        <v>0</v>
      </c>
      <c r="AD19" s="4">
        <v>0</v>
      </c>
      <c r="AE19" s="4">
        <v>0</v>
      </c>
      <c r="AF19" s="1">
        <v>475012</v>
      </c>
      <c r="AG19" s="1">
        <v>1</v>
      </c>
      <c r="AH19"/>
    </row>
    <row r="20" spans="1:34" x14ac:dyDescent="0.25">
      <c r="A20" t="s">
        <v>79</v>
      </c>
      <c r="B20" t="s">
        <v>11</v>
      </c>
      <c r="C20" t="s">
        <v>99</v>
      </c>
      <c r="D20" t="s">
        <v>89</v>
      </c>
      <c r="E20" s="4">
        <v>31.760869565217391</v>
      </c>
      <c r="F20" s="4">
        <f>Nurse[[#This Row],[Total Nurse Staff Hours]]/Nurse[[#This Row],[MDS Census]]</f>
        <v>3.8493052703627653</v>
      </c>
      <c r="G20" s="4">
        <f>Nurse[[#This Row],[Total Direct Care Staff Hours]]/Nurse[[#This Row],[MDS Census]]</f>
        <v>3.6334428473648188</v>
      </c>
      <c r="H20" s="4">
        <f>Nurse[[#This Row],[Total RN Hours (w/ Admin, DON)]]/Nurse[[#This Row],[MDS Census]]</f>
        <v>0.64202600958247769</v>
      </c>
      <c r="I20" s="4">
        <f>Nurse[[#This Row],[RN Hours (excl. Admin, DON)]]/Nurse[[#This Row],[MDS Census]]</f>
        <v>0.42616358658453113</v>
      </c>
      <c r="J20" s="4">
        <f>SUM(Nurse[[#This Row],[RN Hours (excl. Admin, DON)]],Nurse[[#This Row],[RN Admin Hours]],Nurse[[#This Row],[RN DON Hours]],Nurse[[#This Row],[LPN Hours (excl. Admin)]],Nurse[[#This Row],[LPN Admin Hours]],Nurse[[#This Row],[CNA Hours]],Nurse[[#This Row],[NA TR Hours]],Nurse[[#This Row],[Med Aide/Tech Hours]])</f>
        <v>122.25728260869565</v>
      </c>
      <c r="K20" s="4">
        <f>SUM(Nurse[[#This Row],[RN Hours (excl. Admin, DON)]],Nurse[[#This Row],[LPN Hours (excl. Admin)]],Nurse[[#This Row],[CNA Hours]],Nurse[[#This Row],[NA TR Hours]],Nurse[[#This Row],[Med Aide/Tech Hours]])</f>
        <v>115.40130434782608</v>
      </c>
      <c r="L20" s="4">
        <f>SUM(Nurse[[#This Row],[RN Hours (excl. Admin, DON)]],Nurse[[#This Row],[RN Admin Hours]],Nurse[[#This Row],[RN DON Hours]])</f>
        <v>20.391304347826086</v>
      </c>
      <c r="M20" s="4">
        <v>13.535326086956522</v>
      </c>
      <c r="N20" s="4">
        <v>2.7336956521739131</v>
      </c>
      <c r="O20" s="4">
        <v>4.1222826086956523</v>
      </c>
      <c r="P20" s="4">
        <f>SUM(Nurse[[#This Row],[LPN Hours (excl. Admin)]],Nurse[[#This Row],[LPN Admin Hours]])</f>
        <v>33.032608695652172</v>
      </c>
      <c r="Q20" s="4">
        <v>33.032608695652172</v>
      </c>
      <c r="R20" s="4">
        <v>0</v>
      </c>
      <c r="S20" s="4">
        <f>SUM(Nurse[[#This Row],[CNA Hours]],Nurse[[#This Row],[NA TR Hours]],Nurse[[#This Row],[Med Aide/Tech Hours]])</f>
        <v>68.833369565217382</v>
      </c>
      <c r="T20" s="4">
        <v>65.599673913043475</v>
      </c>
      <c r="U20" s="4">
        <v>0</v>
      </c>
      <c r="V20" s="4">
        <v>3.2336956521739131</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13.273586956521738</v>
      </c>
      <c r="X20" s="4">
        <v>0</v>
      </c>
      <c r="Y20" s="4">
        <v>0</v>
      </c>
      <c r="Z20" s="4">
        <v>0</v>
      </c>
      <c r="AA20" s="4">
        <v>5.5543478260869561</v>
      </c>
      <c r="AB20" s="4">
        <v>0</v>
      </c>
      <c r="AC20" s="4">
        <v>7.719239130434782</v>
      </c>
      <c r="AD20" s="4">
        <v>0</v>
      </c>
      <c r="AE20" s="4">
        <v>0</v>
      </c>
      <c r="AF20" s="1">
        <v>475026</v>
      </c>
      <c r="AG20" s="1">
        <v>1</v>
      </c>
      <c r="AH20"/>
    </row>
    <row r="21" spans="1:34" x14ac:dyDescent="0.25">
      <c r="A21" t="s">
        <v>79</v>
      </c>
      <c r="B21" t="s">
        <v>9</v>
      </c>
      <c r="C21" t="s">
        <v>110</v>
      </c>
      <c r="D21" t="s">
        <v>88</v>
      </c>
      <c r="E21" s="4">
        <v>71.543478260869563</v>
      </c>
      <c r="F21" s="4">
        <f>Nurse[[#This Row],[Total Nurse Staff Hours]]/Nurse[[#This Row],[MDS Census]]</f>
        <v>3.7972880583409294</v>
      </c>
      <c r="G21" s="4">
        <f>Nurse[[#This Row],[Total Direct Care Staff Hours]]/Nurse[[#This Row],[MDS Census]]</f>
        <v>3.6550820419325429</v>
      </c>
      <c r="H21" s="4">
        <f>Nurse[[#This Row],[Total RN Hours (w/ Admin, DON)]]/Nurse[[#This Row],[MDS Census]]</f>
        <v>0.72185505925250693</v>
      </c>
      <c r="I21" s="4">
        <f>Nurse[[#This Row],[RN Hours (excl. Admin, DON)]]/Nurse[[#This Row],[MDS Census]]</f>
        <v>0.57964904284412033</v>
      </c>
      <c r="J21" s="4">
        <f>SUM(Nurse[[#This Row],[RN Hours (excl. Admin, DON)]],Nurse[[#This Row],[RN Admin Hours]],Nurse[[#This Row],[RN DON Hours]],Nurse[[#This Row],[LPN Hours (excl. Admin)]],Nurse[[#This Row],[LPN Admin Hours]],Nurse[[#This Row],[CNA Hours]],Nurse[[#This Row],[NA TR Hours]],Nurse[[#This Row],[Med Aide/Tech Hours]])</f>
        <v>271.67119565217388</v>
      </c>
      <c r="K21" s="4">
        <f>SUM(Nurse[[#This Row],[RN Hours (excl. Admin, DON)]],Nurse[[#This Row],[LPN Hours (excl. Admin)]],Nurse[[#This Row],[CNA Hours]],Nurse[[#This Row],[NA TR Hours]],Nurse[[#This Row],[Med Aide/Tech Hours]])</f>
        <v>261.49728260869563</v>
      </c>
      <c r="L21" s="4">
        <f>SUM(Nurse[[#This Row],[RN Hours (excl. Admin, DON)]],Nurse[[#This Row],[RN Admin Hours]],Nurse[[#This Row],[RN DON Hours]])</f>
        <v>51.644021739130437</v>
      </c>
      <c r="M21" s="4">
        <v>41.470108695652172</v>
      </c>
      <c r="N21" s="4">
        <v>4.9565217391304346</v>
      </c>
      <c r="O21" s="4">
        <v>5.2173913043478262</v>
      </c>
      <c r="P21" s="4">
        <f>SUM(Nurse[[#This Row],[LPN Hours (excl. Admin)]],Nurse[[#This Row],[LPN Admin Hours]])</f>
        <v>64.209239130434781</v>
      </c>
      <c r="Q21" s="4">
        <v>64.209239130434781</v>
      </c>
      <c r="R21" s="4">
        <v>0</v>
      </c>
      <c r="S21" s="4">
        <f>SUM(Nurse[[#This Row],[CNA Hours]],Nurse[[#This Row],[NA TR Hours]],Nurse[[#This Row],[Med Aide/Tech Hours]])</f>
        <v>155.81793478260869</v>
      </c>
      <c r="T21" s="4">
        <v>155.81793478260869</v>
      </c>
      <c r="U21" s="4">
        <v>0</v>
      </c>
      <c r="V21" s="4">
        <v>0</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43.657608695652172</v>
      </c>
      <c r="X21" s="4">
        <v>0</v>
      </c>
      <c r="Y21" s="4">
        <v>0</v>
      </c>
      <c r="Z21" s="4">
        <v>0</v>
      </c>
      <c r="AA21" s="4">
        <v>26.394021739130434</v>
      </c>
      <c r="AB21" s="4">
        <v>0</v>
      </c>
      <c r="AC21" s="4">
        <v>17.263586956521738</v>
      </c>
      <c r="AD21" s="4">
        <v>0</v>
      </c>
      <c r="AE21" s="4">
        <v>0</v>
      </c>
      <c r="AF21" s="1">
        <v>475023</v>
      </c>
      <c r="AG21" s="1">
        <v>1</v>
      </c>
      <c r="AH21"/>
    </row>
    <row r="22" spans="1:34" x14ac:dyDescent="0.25">
      <c r="A22" t="s">
        <v>79</v>
      </c>
      <c r="B22" t="s">
        <v>23</v>
      </c>
      <c r="C22" t="s">
        <v>114</v>
      </c>
      <c r="D22" t="s">
        <v>93</v>
      </c>
      <c r="E22" s="4">
        <v>43.413043478260867</v>
      </c>
      <c r="F22" s="4">
        <f>Nurse[[#This Row],[Total Nurse Staff Hours]]/Nurse[[#This Row],[MDS Census]]</f>
        <v>4.1903930896344512</v>
      </c>
      <c r="G22" s="4">
        <f>Nurse[[#This Row],[Total Direct Care Staff Hours]]/Nurse[[#This Row],[MDS Census]]</f>
        <v>3.9353930896344513</v>
      </c>
      <c r="H22" s="4">
        <f>Nurse[[#This Row],[Total RN Hours (w/ Admin, DON)]]/Nurse[[#This Row],[MDS Census]]</f>
        <v>0.65385327991987985</v>
      </c>
      <c r="I22" s="4">
        <f>Nurse[[#This Row],[RN Hours (excl. Admin, DON)]]/Nurse[[#This Row],[MDS Census]]</f>
        <v>0.39885327991987995</v>
      </c>
      <c r="J22" s="4">
        <f>SUM(Nurse[[#This Row],[RN Hours (excl. Admin, DON)]],Nurse[[#This Row],[RN Admin Hours]],Nurse[[#This Row],[RN DON Hours]],Nurse[[#This Row],[LPN Hours (excl. Admin)]],Nurse[[#This Row],[LPN Admin Hours]],Nurse[[#This Row],[CNA Hours]],Nurse[[#This Row],[NA TR Hours]],Nurse[[#This Row],[Med Aide/Tech Hours]])</f>
        <v>181.91771739130431</v>
      </c>
      <c r="K22" s="4">
        <f>SUM(Nurse[[#This Row],[RN Hours (excl. Admin, DON)]],Nurse[[#This Row],[LPN Hours (excl. Admin)]],Nurse[[#This Row],[CNA Hours]],Nurse[[#This Row],[NA TR Hours]],Nurse[[#This Row],[Med Aide/Tech Hours]])</f>
        <v>170.84739130434781</v>
      </c>
      <c r="L22" s="4">
        <f>SUM(Nurse[[#This Row],[RN Hours (excl. Admin, DON)]],Nurse[[#This Row],[RN Admin Hours]],Nurse[[#This Row],[RN DON Hours]])</f>
        <v>28.385760869565217</v>
      </c>
      <c r="M22" s="4">
        <v>17.315434782608701</v>
      </c>
      <c r="N22" s="4">
        <v>6.9833695652173882</v>
      </c>
      <c r="O22" s="4">
        <v>4.0869565217391308</v>
      </c>
      <c r="P22" s="4">
        <f>SUM(Nurse[[#This Row],[LPN Hours (excl. Admin)]],Nurse[[#This Row],[LPN Admin Hours]])</f>
        <v>33.806413043478251</v>
      </c>
      <c r="Q22" s="4">
        <v>33.806413043478251</v>
      </c>
      <c r="R22" s="4">
        <v>0</v>
      </c>
      <c r="S22" s="4">
        <f>SUM(Nurse[[#This Row],[CNA Hours]],Nurse[[#This Row],[NA TR Hours]],Nurse[[#This Row],[Med Aide/Tech Hours]])</f>
        <v>119.72554347826085</v>
      </c>
      <c r="T22" s="4">
        <v>106.25163043478258</v>
      </c>
      <c r="U22" s="4">
        <v>11.833478260869564</v>
      </c>
      <c r="V22" s="4">
        <v>1.6404347826086958</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32.645652173913042</v>
      </c>
      <c r="X22" s="4">
        <v>3.4090217391304347</v>
      </c>
      <c r="Y22" s="4">
        <v>0</v>
      </c>
      <c r="Z22" s="4">
        <v>0</v>
      </c>
      <c r="AA22" s="4">
        <v>13.486521739130437</v>
      </c>
      <c r="AB22" s="4">
        <v>0</v>
      </c>
      <c r="AC22" s="4">
        <v>15.750108695652171</v>
      </c>
      <c r="AD22" s="4">
        <v>0</v>
      </c>
      <c r="AE22" s="4">
        <v>0</v>
      </c>
      <c r="AF22" s="1">
        <v>475044</v>
      </c>
      <c r="AG22" s="1">
        <v>1</v>
      </c>
      <c r="AH22"/>
    </row>
    <row r="23" spans="1:34" x14ac:dyDescent="0.25">
      <c r="A23" t="s">
        <v>79</v>
      </c>
      <c r="B23" t="s">
        <v>19</v>
      </c>
      <c r="C23" t="s">
        <v>106</v>
      </c>
      <c r="D23" t="s">
        <v>91</v>
      </c>
      <c r="E23" s="4">
        <v>80.739130434782609</v>
      </c>
      <c r="F23" s="4">
        <f>Nurse[[#This Row],[Total Nurse Staff Hours]]/Nurse[[#This Row],[MDS Census]]</f>
        <v>3.7285016155088861</v>
      </c>
      <c r="G23" s="4">
        <f>Nurse[[#This Row],[Total Direct Care Staff Hours]]/Nurse[[#This Row],[MDS Census]]</f>
        <v>3.5516949380721599</v>
      </c>
      <c r="H23" s="4">
        <f>Nurse[[#This Row],[Total RN Hours (w/ Admin, DON)]]/Nurse[[#This Row],[MDS Census]]</f>
        <v>0.57822294022617127</v>
      </c>
      <c r="I23" s="4">
        <f>Nurse[[#This Row],[RN Hours (excl. Admin, DON)]]/Nurse[[#This Row],[MDS Census]]</f>
        <v>0.41463516424340335</v>
      </c>
      <c r="J23" s="4">
        <f>SUM(Nurse[[#This Row],[RN Hours (excl. Admin, DON)]],Nurse[[#This Row],[RN Admin Hours]],Nurse[[#This Row],[RN DON Hours]],Nurse[[#This Row],[LPN Hours (excl. Admin)]],Nurse[[#This Row],[LPN Admin Hours]],Nurse[[#This Row],[CNA Hours]],Nurse[[#This Row],[NA TR Hours]],Nurse[[#This Row],[Med Aide/Tech Hours]])</f>
        <v>301.03597826086963</v>
      </c>
      <c r="K23" s="4">
        <f>SUM(Nurse[[#This Row],[RN Hours (excl. Admin, DON)]],Nurse[[#This Row],[LPN Hours (excl. Admin)]],Nurse[[#This Row],[CNA Hours]],Nurse[[#This Row],[NA TR Hours]],Nurse[[#This Row],[Med Aide/Tech Hours]])</f>
        <v>286.76076086956527</v>
      </c>
      <c r="L23" s="4">
        <f>SUM(Nurse[[#This Row],[RN Hours (excl. Admin, DON)]],Nurse[[#This Row],[RN Admin Hours]],Nurse[[#This Row],[RN DON Hours]])</f>
        <v>46.685217391304349</v>
      </c>
      <c r="M23" s="4">
        <v>33.477282608695653</v>
      </c>
      <c r="N23" s="4">
        <v>7.816630434782609</v>
      </c>
      <c r="O23" s="4">
        <v>5.3913043478260869</v>
      </c>
      <c r="P23" s="4">
        <f>SUM(Nurse[[#This Row],[LPN Hours (excl. Admin)]],Nurse[[#This Row],[LPN Admin Hours]])</f>
        <v>86.776195652173911</v>
      </c>
      <c r="Q23" s="4">
        <v>85.708913043478262</v>
      </c>
      <c r="R23" s="4">
        <v>1.0672826086956522</v>
      </c>
      <c r="S23" s="4">
        <f>SUM(Nurse[[#This Row],[CNA Hours]],Nurse[[#This Row],[NA TR Hours]],Nurse[[#This Row],[Med Aide/Tech Hours]])</f>
        <v>167.57456521739138</v>
      </c>
      <c r="T23" s="4">
        <v>167.15478260869574</v>
      </c>
      <c r="U23" s="4">
        <v>0.4197826086956522</v>
      </c>
      <c r="V23" s="4">
        <v>0</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8.2169565217391316</v>
      </c>
      <c r="X23" s="4">
        <v>0.56793478260869568</v>
      </c>
      <c r="Y23" s="4">
        <v>0</v>
      </c>
      <c r="Z23" s="4">
        <v>0</v>
      </c>
      <c r="AA23" s="4">
        <v>0</v>
      </c>
      <c r="AB23" s="4">
        <v>0</v>
      </c>
      <c r="AC23" s="4">
        <v>7.6490217391304354</v>
      </c>
      <c r="AD23" s="4">
        <v>0</v>
      </c>
      <c r="AE23" s="4">
        <v>0</v>
      </c>
      <c r="AF23" s="1">
        <v>475039</v>
      </c>
      <c r="AG23" s="1">
        <v>1</v>
      </c>
      <c r="AH23"/>
    </row>
    <row r="24" spans="1:34" x14ac:dyDescent="0.25">
      <c r="A24" t="s">
        <v>79</v>
      </c>
      <c r="B24" t="s">
        <v>8</v>
      </c>
      <c r="C24" t="s">
        <v>109</v>
      </c>
      <c r="D24" t="s">
        <v>85</v>
      </c>
      <c r="E24" s="4">
        <v>75.032608695652172</v>
      </c>
      <c r="F24" s="4">
        <f>Nurse[[#This Row],[Total Nurse Staff Hours]]/Nurse[[#This Row],[MDS Census]]</f>
        <v>3.7511647109952206</v>
      </c>
      <c r="G24" s="4">
        <f>Nurse[[#This Row],[Total Direct Care Staff Hours]]/Nurse[[#This Row],[MDS Census]]</f>
        <v>3.4794495147037532</v>
      </c>
      <c r="H24" s="4">
        <f>Nurse[[#This Row],[Total RN Hours (w/ Admin, DON)]]/Nurse[[#This Row],[MDS Census]]</f>
        <v>0.70447776329132283</v>
      </c>
      <c r="I24" s="4">
        <f>Nurse[[#This Row],[RN Hours (excl. Admin, DON)]]/Nurse[[#This Row],[MDS Census]]</f>
        <v>0.505723598435463</v>
      </c>
      <c r="J24" s="4">
        <f>SUM(Nurse[[#This Row],[RN Hours (excl. Admin, DON)]],Nurse[[#This Row],[RN Admin Hours]],Nurse[[#This Row],[RN DON Hours]],Nurse[[#This Row],[LPN Hours (excl. Admin)]],Nurse[[#This Row],[LPN Admin Hours]],Nurse[[#This Row],[CNA Hours]],Nurse[[#This Row],[NA TR Hours]],Nurse[[#This Row],[Med Aide/Tech Hours]])</f>
        <v>281.45967391304356</v>
      </c>
      <c r="K24" s="4">
        <f>SUM(Nurse[[#This Row],[RN Hours (excl. Admin, DON)]],Nurse[[#This Row],[LPN Hours (excl. Admin)]],Nurse[[#This Row],[CNA Hours]],Nurse[[#This Row],[NA TR Hours]],Nurse[[#This Row],[Med Aide/Tech Hours]])</f>
        <v>261.07217391304357</v>
      </c>
      <c r="L24" s="4">
        <f>SUM(Nurse[[#This Row],[RN Hours (excl. Admin, DON)]],Nurse[[#This Row],[RN Admin Hours]],Nurse[[#This Row],[RN DON Hours]])</f>
        <v>52.858804347826101</v>
      </c>
      <c r="M24" s="4">
        <v>37.945760869565227</v>
      </c>
      <c r="N24" s="4">
        <v>11.826086956521738</v>
      </c>
      <c r="O24" s="4">
        <v>3.0869565217391304</v>
      </c>
      <c r="P24" s="4">
        <f>SUM(Nurse[[#This Row],[LPN Hours (excl. Admin)]],Nurse[[#This Row],[LPN Admin Hours]])</f>
        <v>69.795760869565243</v>
      </c>
      <c r="Q24" s="4">
        <v>64.321304347826114</v>
      </c>
      <c r="R24" s="4">
        <v>5.4744565217391292</v>
      </c>
      <c r="S24" s="4">
        <f>SUM(Nurse[[#This Row],[CNA Hours]],Nurse[[#This Row],[NA TR Hours]],Nurse[[#This Row],[Med Aide/Tech Hours]])</f>
        <v>158.80510869565222</v>
      </c>
      <c r="T24" s="4">
        <v>153.55532608695657</v>
      </c>
      <c r="U24" s="4">
        <v>5.2497826086956518</v>
      </c>
      <c r="V24" s="4">
        <v>0</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5.9405434782608673</v>
      </c>
      <c r="X24" s="4">
        <v>0</v>
      </c>
      <c r="Y24" s="4">
        <v>0</v>
      </c>
      <c r="Z24" s="4">
        <v>0</v>
      </c>
      <c r="AA24" s="4">
        <v>5.7231521739130411</v>
      </c>
      <c r="AB24" s="4">
        <v>0</v>
      </c>
      <c r="AC24" s="4">
        <v>0.21739130434782608</v>
      </c>
      <c r="AD24" s="4">
        <v>0</v>
      </c>
      <c r="AE24" s="4">
        <v>0</v>
      </c>
      <c r="AF24" s="1">
        <v>475021</v>
      </c>
      <c r="AG24" s="1">
        <v>1</v>
      </c>
      <c r="AH24"/>
    </row>
    <row r="25" spans="1:34" x14ac:dyDescent="0.25">
      <c r="A25" t="s">
        <v>79</v>
      </c>
      <c r="B25" t="s">
        <v>10</v>
      </c>
      <c r="C25" t="s">
        <v>101</v>
      </c>
      <c r="D25" t="s">
        <v>94</v>
      </c>
      <c r="E25" s="4">
        <v>75.423913043478265</v>
      </c>
      <c r="F25" s="4">
        <f>Nurse[[#This Row],[Total Nurse Staff Hours]]/Nurse[[#This Row],[MDS Census]]</f>
        <v>3.4853192102608448</v>
      </c>
      <c r="G25" s="4">
        <f>Nurse[[#This Row],[Total Direct Care Staff Hours]]/Nurse[[#This Row],[MDS Census]]</f>
        <v>3.0800374693759909</v>
      </c>
      <c r="H25" s="4">
        <f>Nurse[[#This Row],[Total RN Hours (w/ Admin, DON)]]/Nurse[[#This Row],[MDS Census]]</f>
        <v>0.47589710332900997</v>
      </c>
      <c r="I25" s="4">
        <f>Nurse[[#This Row],[RN Hours (excl. Admin, DON)]]/Nurse[[#This Row],[MDS Census]]</f>
        <v>0.23281452658884563</v>
      </c>
      <c r="J25" s="4">
        <f>SUM(Nurse[[#This Row],[RN Hours (excl. Admin, DON)]],Nurse[[#This Row],[RN Admin Hours]],Nurse[[#This Row],[RN DON Hours]],Nurse[[#This Row],[LPN Hours (excl. Admin)]],Nurse[[#This Row],[LPN Admin Hours]],Nurse[[#This Row],[CNA Hours]],Nurse[[#This Row],[NA TR Hours]],Nurse[[#This Row],[Med Aide/Tech Hours]])</f>
        <v>262.87641304347829</v>
      </c>
      <c r="K25" s="4">
        <f>SUM(Nurse[[#This Row],[RN Hours (excl. Admin, DON)]],Nurse[[#This Row],[LPN Hours (excl. Admin)]],Nurse[[#This Row],[CNA Hours]],Nurse[[#This Row],[NA TR Hours]],Nurse[[#This Row],[Med Aide/Tech Hours]])</f>
        <v>232.30847826086958</v>
      </c>
      <c r="L25" s="4">
        <f>SUM(Nurse[[#This Row],[RN Hours (excl. Admin, DON)]],Nurse[[#This Row],[RN Admin Hours]],Nurse[[#This Row],[RN DON Hours]])</f>
        <v>35.894021739130437</v>
      </c>
      <c r="M25" s="4">
        <v>17.559782608695652</v>
      </c>
      <c r="N25" s="4">
        <v>13.190217391304348</v>
      </c>
      <c r="O25" s="4">
        <v>5.1440217391304346</v>
      </c>
      <c r="P25" s="4">
        <f>SUM(Nurse[[#This Row],[LPN Hours (excl. Admin)]],Nurse[[#This Row],[LPN Admin Hours]])</f>
        <v>74.311195652173907</v>
      </c>
      <c r="Q25" s="4">
        <v>62.077500000000001</v>
      </c>
      <c r="R25" s="4">
        <v>12.233695652173912</v>
      </c>
      <c r="S25" s="4">
        <f>SUM(Nurse[[#This Row],[CNA Hours]],Nurse[[#This Row],[NA TR Hours]],Nurse[[#This Row],[Med Aide/Tech Hours]])</f>
        <v>152.67119565217391</v>
      </c>
      <c r="T25" s="4">
        <v>134.21195652173913</v>
      </c>
      <c r="U25" s="4">
        <v>16.570652173913043</v>
      </c>
      <c r="V25" s="4">
        <v>1.888586956521739</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99.09782608695653</v>
      </c>
      <c r="X25" s="4">
        <v>5.7391304347826084</v>
      </c>
      <c r="Y25" s="4">
        <v>0</v>
      </c>
      <c r="Z25" s="4">
        <v>0</v>
      </c>
      <c r="AA25" s="4">
        <v>40.290760869565219</v>
      </c>
      <c r="AB25" s="4">
        <v>0</v>
      </c>
      <c r="AC25" s="4">
        <v>53.067934782608695</v>
      </c>
      <c r="AD25" s="4">
        <v>0</v>
      </c>
      <c r="AE25" s="4">
        <v>0</v>
      </c>
      <c r="AF25" s="1">
        <v>475025</v>
      </c>
      <c r="AG25" s="1">
        <v>1</v>
      </c>
      <c r="AH25"/>
    </row>
    <row r="26" spans="1:34" x14ac:dyDescent="0.25">
      <c r="A26" t="s">
        <v>79</v>
      </c>
      <c r="B26" t="s">
        <v>6</v>
      </c>
      <c r="C26" t="s">
        <v>107</v>
      </c>
      <c r="D26" t="s">
        <v>93</v>
      </c>
      <c r="E26" s="4">
        <v>69.315217391304344</v>
      </c>
      <c r="F26" s="4">
        <f>Nurse[[#This Row],[Total Nurse Staff Hours]]/Nurse[[#This Row],[MDS Census]]</f>
        <v>3.6378783126862162</v>
      </c>
      <c r="G26" s="4">
        <f>Nurse[[#This Row],[Total Direct Care Staff Hours]]/Nurse[[#This Row],[MDS Census]]</f>
        <v>3.1808844284146156</v>
      </c>
      <c r="H26" s="4">
        <f>Nurse[[#This Row],[Total RN Hours (w/ Admin, DON)]]/Nurse[[#This Row],[MDS Census]]</f>
        <v>0.38011604202603111</v>
      </c>
      <c r="I26" s="4">
        <f>Nurse[[#This Row],[RN Hours (excl. Admin, DON)]]/Nurse[[#This Row],[MDS Census]]</f>
        <v>0.18629449584444097</v>
      </c>
      <c r="J26" s="4">
        <f>SUM(Nurse[[#This Row],[RN Hours (excl. Admin, DON)]],Nurse[[#This Row],[RN Admin Hours]],Nurse[[#This Row],[RN DON Hours]],Nurse[[#This Row],[LPN Hours (excl. Admin)]],Nurse[[#This Row],[LPN Admin Hours]],Nurse[[#This Row],[CNA Hours]],Nurse[[#This Row],[NA TR Hours]],Nurse[[#This Row],[Med Aide/Tech Hours]])</f>
        <v>252.1603260869565</v>
      </c>
      <c r="K26" s="4">
        <f>SUM(Nurse[[#This Row],[RN Hours (excl. Admin, DON)]],Nurse[[#This Row],[LPN Hours (excl. Admin)]],Nurse[[#This Row],[CNA Hours]],Nurse[[#This Row],[NA TR Hours]],Nurse[[#This Row],[Med Aide/Tech Hours]])</f>
        <v>220.48369565217394</v>
      </c>
      <c r="L26" s="4">
        <f>SUM(Nurse[[#This Row],[RN Hours (excl. Admin, DON)]],Nurse[[#This Row],[RN Admin Hours]],Nurse[[#This Row],[RN DON Hours]])</f>
        <v>26.347826086956523</v>
      </c>
      <c r="M26" s="4">
        <v>12.913043478260869</v>
      </c>
      <c r="N26" s="4">
        <v>8.3913043478260878</v>
      </c>
      <c r="O26" s="4">
        <v>5.0434782608695654</v>
      </c>
      <c r="P26" s="4">
        <f>SUM(Nurse[[#This Row],[LPN Hours (excl. Admin)]],Nurse[[#This Row],[LPN Admin Hours]])</f>
        <v>86.565217391304344</v>
      </c>
      <c r="Q26" s="4">
        <v>68.323369565217391</v>
      </c>
      <c r="R26" s="4">
        <v>18.241847826086957</v>
      </c>
      <c r="S26" s="4">
        <f>SUM(Nurse[[#This Row],[CNA Hours]],Nurse[[#This Row],[NA TR Hours]],Nurse[[#This Row],[Med Aide/Tech Hours]])</f>
        <v>139.24728260869566</v>
      </c>
      <c r="T26" s="4">
        <v>139.24728260869566</v>
      </c>
      <c r="U26" s="4">
        <v>0</v>
      </c>
      <c r="V26" s="4">
        <v>0</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59.277173913043477</v>
      </c>
      <c r="X26" s="4">
        <v>10.975543478260869</v>
      </c>
      <c r="Y26" s="4">
        <v>0</v>
      </c>
      <c r="Z26" s="4">
        <v>0</v>
      </c>
      <c r="AA26" s="4">
        <v>42.519021739130437</v>
      </c>
      <c r="AB26" s="4">
        <v>0</v>
      </c>
      <c r="AC26" s="4">
        <v>5.7826086956521738</v>
      </c>
      <c r="AD26" s="4">
        <v>0</v>
      </c>
      <c r="AE26" s="4">
        <v>0</v>
      </c>
      <c r="AF26" s="1">
        <v>475019</v>
      </c>
      <c r="AG26" s="1">
        <v>1</v>
      </c>
      <c r="AH26"/>
    </row>
    <row r="27" spans="1:34" x14ac:dyDescent="0.25">
      <c r="A27" t="s">
        <v>79</v>
      </c>
      <c r="B27" t="s">
        <v>32</v>
      </c>
      <c r="C27" t="s">
        <v>105</v>
      </c>
      <c r="D27" t="s">
        <v>96</v>
      </c>
      <c r="E27" s="4">
        <v>59.489130434782609</v>
      </c>
      <c r="F27" s="4">
        <f>Nurse[[#This Row],[Total Nurse Staff Hours]]/Nurse[[#This Row],[MDS Census]]</f>
        <v>3.2717814726840859</v>
      </c>
      <c r="G27" s="4">
        <f>Nurse[[#This Row],[Total Direct Care Staff Hours]]/Nurse[[#This Row],[MDS Census]]</f>
        <v>3.0108934770692493</v>
      </c>
      <c r="H27" s="4">
        <f>Nurse[[#This Row],[Total RN Hours (w/ Admin, DON)]]/Nurse[[#This Row],[MDS Census]]</f>
        <v>0.81764297460259472</v>
      </c>
      <c r="I27" s="4">
        <f>Nurse[[#This Row],[RN Hours (excl. Admin, DON)]]/Nurse[[#This Row],[MDS Census]]</f>
        <v>0.55675497898775816</v>
      </c>
      <c r="J27" s="4">
        <f>SUM(Nurse[[#This Row],[RN Hours (excl. Admin, DON)]],Nurse[[#This Row],[RN Admin Hours]],Nurse[[#This Row],[RN DON Hours]],Nurse[[#This Row],[LPN Hours (excl. Admin)]],Nurse[[#This Row],[LPN Admin Hours]],Nurse[[#This Row],[CNA Hours]],Nurse[[#This Row],[NA TR Hours]],Nurse[[#This Row],[Med Aide/Tech Hours]])</f>
        <v>194.63543478260871</v>
      </c>
      <c r="K27" s="4">
        <f>SUM(Nurse[[#This Row],[RN Hours (excl. Admin, DON)]],Nurse[[#This Row],[LPN Hours (excl. Admin)]],Nurse[[#This Row],[CNA Hours]],Nurse[[#This Row],[NA TR Hours]],Nurse[[#This Row],[Med Aide/Tech Hours]])</f>
        <v>179.1154347826087</v>
      </c>
      <c r="L27" s="4">
        <f>SUM(Nurse[[#This Row],[RN Hours (excl. Admin, DON)]],Nurse[[#This Row],[RN Admin Hours]],Nurse[[#This Row],[RN DON Hours]])</f>
        <v>48.6408695652174</v>
      </c>
      <c r="M27" s="4">
        <v>33.120869565217397</v>
      </c>
      <c r="N27" s="4">
        <v>9.780869565217392</v>
      </c>
      <c r="O27" s="4">
        <v>5.7391304347826084</v>
      </c>
      <c r="P27" s="4">
        <f>SUM(Nurse[[#This Row],[LPN Hours (excl. Admin)]],Nurse[[#This Row],[LPN Admin Hours]])</f>
        <v>37.260326086956546</v>
      </c>
      <c r="Q27" s="4">
        <v>37.260326086956546</v>
      </c>
      <c r="R27" s="4">
        <v>0</v>
      </c>
      <c r="S27" s="4">
        <f>SUM(Nurse[[#This Row],[CNA Hours]],Nurse[[#This Row],[NA TR Hours]],Nurse[[#This Row],[Med Aide/Tech Hours]])</f>
        <v>108.73423913043476</v>
      </c>
      <c r="T27" s="4">
        <v>108.73423913043476</v>
      </c>
      <c r="U27" s="4">
        <v>0</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3.3967391304347827</v>
      </c>
      <c r="X27" s="4">
        <v>0</v>
      </c>
      <c r="Y27" s="4">
        <v>0</v>
      </c>
      <c r="Z27" s="4">
        <v>0</v>
      </c>
      <c r="AA27" s="4">
        <v>3.3967391304347827</v>
      </c>
      <c r="AB27" s="4">
        <v>0</v>
      </c>
      <c r="AC27" s="4">
        <v>0</v>
      </c>
      <c r="AD27" s="4">
        <v>0</v>
      </c>
      <c r="AE27" s="4">
        <v>0</v>
      </c>
      <c r="AF27" s="1">
        <v>475057</v>
      </c>
      <c r="AG27" s="1">
        <v>1</v>
      </c>
      <c r="AH27"/>
    </row>
    <row r="28" spans="1:34" x14ac:dyDescent="0.25">
      <c r="A28" t="s">
        <v>79</v>
      </c>
      <c r="B28" t="s">
        <v>5</v>
      </c>
      <c r="C28" t="s">
        <v>106</v>
      </c>
      <c r="D28" t="s">
        <v>91</v>
      </c>
      <c r="E28" s="4">
        <v>108.96739130434783</v>
      </c>
      <c r="F28" s="4">
        <f>Nurse[[#This Row],[Total Nurse Staff Hours]]/Nurse[[#This Row],[MDS Census]]</f>
        <v>3.5054114713216959</v>
      </c>
      <c r="G28" s="4">
        <f>Nurse[[#This Row],[Total Direct Care Staff Hours]]/Nurse[[#This Row],[MDS Census]]</f>
        <v>3.3375810473815459</v>
      </c>
      <c r="H28" s="4">
        <f>Nurse[[#This Row],[Total RN Hours (w/ Admin, DON)]]/Nurse[[#This Row],[MDS Census]]</f>
        <v>0.70231920199501252</v>
      </c>
      <c r="I28" s="4">
        <f>Nurse[[#This Row],[RN Hours (excl. Admin, DON)]]/Nurse[[#This Row],[MDS Census]]</f>
        <v>0.53448877805486283</v>
      </c>
      <c r="J28" s="4">
        <f>SUM(Nurse[[#This Row],[RN Hours (excl. Admin, DON)]],Nurse[[#This Row],[RN Admin Hours]],Nurse[[#This Row],[RN DON Hours]],Nurse[[#This Row],[LPN Hours (excl. Admin)]],Nurse[[#This Row],[LPN Admin Hours]],Nurse[[#This Row],[CNA Hours]],Nurse[[#This Row],[NA TR Hours]],Nurse[[#This Row],[Med Aide/Tech Hours]])</f>
        <v>381.97554347826087</v>
      </c>
      <c r="K28" s="4">
        <f>SUM(Nurse[[#This Row],[RN Hours (excl. Admin, DON)]],Nurse[[#This Row],[LPN Hours (excl. Admin)]],Nurse[[#This Row],[CNA Hours]],Nurse[[#This Row],[NA TR Hours]],Nurse[[#This Row],[Med Aide/Tech Hours]])</f>
        <v>363.6875</v>
      </c>
      <c r="L28" s="4">
        <f>SUM(Nurse[[#This Row],[RN Hours (excl. Admin, DON)]],Nurse[[#This Row],[RN Admin Hours]],Nurse[[#This Row],[RN DON Hours]])</f>
        <v>76.529891304347828</v>
      </c>
      <c r="M28" s="4">
        <v>58.241847826086953</v>
      </c>
      <c r="N28" s="4">
        <v>14.896739130434783</v>
      </c>
      <c r="O28" s="4">
        <v>3.3913043478260869</v>
      </c>
      <c r="P28" s="4">
        <f>SUM(Nurse[[#This Row],[LPN Hours (excl. Admin)]],Nurse[[#This Row],[LPN Admin Hours]])</f>
        <v>102.82336956521739</v>
      </c>
      <c r="Q28" s="4">
        <v>102.82336956521739</v>
      </c>
      <c r="R28" s="4">
        <v>0</v>
      </c>
      <c r="S28" s="4">
        <f>SUM(Nurse[[#This Row],[CNA Hours]],Nurse[[#This Row],[NA TR Hours]],Nurse[[#This Row],[Med Aide/Tech Hours]])</f>
        <v>202.62228260869566</v>
      </c>
      <c r="T28" s="4">
        <v>202.62228260869566</v>
      </c>
      <c r="U28" s="4">
        <v>0</v>
      </c>
      <c r="V28" s="4">
        <v>0</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173.80978260869563</v>
      </c>
      <c r="X28" s="4">
        <v>16.258152173913043</v>
      </c>
      <c r="Y28" s="4">
        <v>0.16304347826086957</v>
      </c>
      <c r="Z28" s="4">
        <v>0</v>
      </c>
      <c r="AA28" s="4">
        <v>55.625</v>
      </c>
      <c r="AB28" s="4">
        <v>0</v>
      </c>
      <c r="AC28" s="4">
        <v>101.76358695652173</v>
      </c>
      <c r="AD28" s="4">
        <v>0</v>
      </c>
      <c r="AE28" s="4">
        <v>0</v>
      </c>
      <c r="AF28" s="1">
        <v>475018</v>
      </c>
      <c r="AG28" s="1">
        <v>1</v>
      </c>
      <c r="AH28"/>
    </row>
    <row r="29" spans="1:34" x14ac:dyDescent="0.25">
      <c r="A29" t="s">
        <v>79</v>
      </c>
      <c r="B29" t="s">
        <v>30</v>
      </c>
      <c r="C29" t="s">
        <v>115</v>
      </c>
      <c r="D29" t="s">
        <v>85</v>
      </c>
      <c r="E29" s="4">
        <v>13.989130434782609</v>
      </c>
      <c r="F29" s="4">
        <f>Nurse[[#This Row],[Total Nurse Staff Hours]]/Nurse[[#This Row],[MDS Census]]</f>
        <v>6.0490675990675982</v>
      </c>
      <c r="G29" s="4">
        <f>Nurse[[#This Row],[Total Direct Care Staff Hours]]/Nurse[[#This Row],[MDS Census]]</f>
        <v>5.6813519813519804</v>
      </c>
      <c r="H29" s="4">
        <f>Nurse[[#This Row],[Total RN Hours (w/ Admin, DON)]]/Nurse[[#This Row],[MDS Census]]</f>
        <v>1.3441258741258741</v>
      </c>
      <c r="I29" s="4">
        <f>Nurse[[#This Row],[RN Hours (excl. Admin, DON)]]/Nurse[[#This Row],[MDS Census]]</f>
        <v>0.97641025641025636</v>
      </c>
      <c r="J29" s="4">
        <f>SUM(Nurse[[#This Row],[RN Hours (excl. Admin, DON)]],Nurse[[#This Row],[RN Admin Hours]],Nurse[[#This Row],[RN DON Hours]],Nurse[[#This Row],[LPN Hours (excl. Admin)]],Nurse[[#This Row],[LPN Admin Hours]],Nurse[[#This Row],[CNA Hours]],Nurse[[#This Row],[NA TR Hours]],Nurse[[#This Row],[Med Aide/Tech Hours]])</f>
        <v>84.62119565217391</v>
      </c>
      <c r="K29" s="4">
        <f>SUM(Nurse[[#This Row],[RN Hours (excl. Admin, DON)]],Nurse[[#This Row],[LPN Hours (excl. Admin)]],Nurse[[#This Row],[CNA Hours]],Nurse[[#This Row],[NA TR Hours]],Nurse[[#This Row],[Med Aide/Tech Hours]])</f>
        <v>79.477173913043472</v>
      </c>
      <c r="L29" s="4">
        <f>SUM(Nurse[[#This Row],[RN Hours (excl. Admin, DON)]],Nurse[[#This Row],[RN Admin Hours]],Nurse[[#This Row],[RN DON Hours]])</f>
        <v>18.803152173913045</v>
      </c>
      <c r="M29" s="4">
        <v>13.659130434782609</v>
      </c>
      <c r="N29" s="4">
        <v>5.1440217391304346</v>
      </c>
      <c r="O29" s="4">
        <v>0</v>
      </c>
      <c r="P29" s="4">
        <f>SUM(Nurse[[#This Row],[LPN Hours (excl. Admin)]],Nurse[[#This Row],[LPN Admin Hours]])</f>
        <v>13.107608695652175</v>
      </c>
      <c r="Q29" s="4">
        <v>13.107608695652175</v>
      </c>
      <c r="R29" s="4">
        <v>0</v>
      </c>
      <c r="S29" s="4">
        <f>SUM(Nurse[[#This Row],[CNA Hours]],Nurse[[#This Row],[NA TR Hours]],Nurse[[#This Row],[Med Aide/Tech Hours]])</f>
        <v>52.710434782608694</v>
      </c>
      <c r="T29" s="4">
        <v>50.975434782608694</v>
      </c>
      <c r="U29" s="4">
        <v>1.7350000000000001</v>
      </c>
      <c r="V29" s="4">
        <v>0</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11.652173913043477</v>
      </c>
      <c r="X29" s="4">
        <v>0</v>
      </c>
      <c r="Y29" s="4">
        <v>0</v>
      </c>
      <c r="Z29" s="4">
        <v>0</v>
      </c>
      <c r="AA29" s="4">
        <v>6.3478260869565215</v>
      </c>
      <c r="AB29" s="4">
        <v>0</v>
      </c>
      <c r="AC29" s="4">
        <v>5.3043478260869561</v>
      </c>
      <c r="AD29" s="4">
        <v>0</v>
      </c>
      <c r="AE29" s="4">
        <v>0</v>
      </c>
      <c r="AF29" s="1">
        <v>475055</v>
      </c>
      <c r="AG29" s="1">
        <v>1</v>
      </c>
      <c r="AH29"/>
    </row>
    <row r="30" spans="1:34" x14ac:dyDescent="0.25">
      <c r="A30" t="s">
        <v>79</v>
      </c>
      <c r="B30" t="s">
        <v>27</v>
      </c>
      <c r="C30" t="s">
        <v>110</v>
      </c>
      <c r="D30" t="s">
        <v>88</v>
      </c>
      <c r="E30" s="4">
        <v>38.652173913043477</v>
      </c>
      <c r="F30" s="4">
        <f>Nurse[[#This Row],[Total Nurse Staff Hours]]/Nurse[[#This Row],[MDS Census]]</f>
        <v>4.6604836895388075</v>
      </c>
      <c r="G30" s="4">
        <f>Nurse[[#This Row],[Total Direct Care Staff Hours]]/Nurse[[#This Row],[MDS Census]]</f>
        <v>4.4305568053993243</v>
      </c>
      <c r="H30" s="4">
        <f>Nurse[[#This Row],[Total RN Hours (w/ Admin, DON)]]/Nurse[[#This Row],[MDS Census]]</f>
        <v>1.065345894263217</v>
      </c>
      <c r="I30" s="4">
        <f>Nurse[[#This Row],[RN Hours (excl. Admin, DON)]]/Nurse[[#This Row],[MDS Census]]</f>
        <v>0.93767435320584924</v>
      </c>
      <c r="J30" s="4">
        <f>SUM(Nurse[[#This Row],[RN Hours (excl. Admin, DON)]],Nurse[[#This Row],[RN Admin Hours]],Nurse[[#This Row],[RN DON Hours]],Nurse[[#This Row],[LPN Hours (excl. Admin)]],Nurse[[#This Row],[LPN Admin Hours]],Nurse[[#This Row],[CNA Hours]],Nurse[[#This Row],[NA TR Hours]],Nurse[[#This Row],[Med Aide/Tech Hours]])</f>
        <v>180.13782608695649</v>
      </c>
      <c r="K30" s="4">
        <f>SUM(Nurse[[#This Row],[RN Hours (excl. Admin, DON)]],Nurse[[#This Row],[LPN Hours (excl. Admin)]],Nurse[[#This Row],[CNA Hours]],Nurse[[#This Row],[NA TR Hours]],Nurse[[#This Row],[Med Aide/Tech Hours]])</f>
        <v>171.25065217391301</v>
      </c>
      <c r="L30" s="4">
        <f>SUM(Nurse[[#This Row],[RN Hours (excl. Admin, DON)]],Nurse[[#This Row],[RN Admin Hours]],Nurse[[#This Row],[RN DON Hours]])</f>
        <v>41.177934782608688</v>
      </c>
      <c r="M30" s="4">
        <v>36.243152173913039</v>
      </c>
      <c r="N30" s="4">
        <v>0</v>
      </c>
      <c r="O30" s="4">
        <v>4.9347826086956523</v>
      </c>
      <c r="P30" s="4">
        <f>SUM(Nurse[[#This Row],[LPN Hours (excl. Admin)]],Nurse[[#This Row],[LPN Admin Hours]])</f>
        <v>27.797391304347826</v>
      </c>
      <c r="Q30" s="4">
        <v>23.844999999999999</v>
      </c>
      <c r="R30" s="4">
        <v>3.9523913043478256</v>
      </c>
      <c r="S30" s="4">
        <f>SUM(Nurse[[#This Row],[CNA Hours]],Nurse[[#This Row],[NA TR Hours]],Nurse[[#This Row],[Med Aide/Tech Hours]])</f>
        <v>111.16249999999998</v>
      </c>
      <c r="T30" s="4">
        <v>92.204891304347811</v>
      </c>
      <c r="U30" s="4">
        <v>0.83010869565217393</v>
      </c>
      <c r="V30" s="4">
        <v>18.127500000000001</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15.502717391304348</v>
      </c>
      <c r="X30" s="4">
        <v>0.2608695652173913</v>
      </c>
      <c r="Y30" s="4">
        <v>0</v>
      </c>
      <c r="Z30" s="4">
        <v>0</v>
      </c>
      <c r="AA30" s="4">
        <v>0.43478260869565216</v>
      </c>
      <c r="AB30" s="4">
        <v>0</v>
      </c>
      <c r="AC30" s="4">
        <v>14.807065217391305</v>
      </c>
      <c r="AD30" s="4">
        <v>0</v>
      </c>
      <c r="AE30" s="4">
        <v>0</v>
      </c>
      <c r="AF30" s="1">
        <v>475050</v>
      </c>
      <c r="AG30" s="1">
        <v>1</v>
      </c>
      <c r="AH30"/>
    </row>
    <row r="31" spans="1:34" x14ac:dyDescent="0.25">
      <c r="A31" t="s">
        <v>79</v>
      </c>
      <c r="B31" t="s">
        <v>17</v>
      </c>
      <c r="C31" t="s">
        <v>112</v>
      </c>
      <c r="D31" t="s">
        <v>89</v>
      </c>
      <c r="E31" s="4">
        <v>38.456521739130437</v>
      </c>
      <c r="F31" s="4">
        <f>Nurse[[#This Row],[Total Nurse Staff Hours]]/Nurse[[#This Row],[MDS Census]]</f>
        <v>4.5213962690785756</v>
      </c>
      <c r="G31" s="4">
        <f>Nurse[[#This Row],[Total Direct Care Staff Hours]]/Nurse[[#This Row],[MDS Census]]</f>
        <v>4.0880356133408702</v>
      </c>
      <c r="H31" s="4">
        <f>Nurse[[#This Row],[Total RN Hours (w/ Admin, DON)]]/Nurse[[#This Row],[MDS Census]]</f>
        <v>0.62457885811192748</v>
      </c>
      <c r="I31" s="4">
        <f>Nurse[[#This Row],[RN Hours (excl. Admin, DON)]]/Nurse[[#This Row],[MDS Census]]</f>
        <v>0.38153193894855836</v>
      </c>
      <c r="J31" s="4">
        <f>SUM(Nurse[[#This Row],[RN Hours (excl. Admin, DON)]],Nurse[[#This Row],[RN Admin Hours]],Nurse[[#This Row],[RN DON Hours]],Nurse[[#This Row],[LPN Hours (excl. Admin)]],Nurse[[#This Row],[LPN Admin Hours]],Nurse[[#This Row],[CNA Hours]],Nurse[[#This Row],[NA TR Hours]],Nurse[[#This Row],[Med Aide/Tech Hours]])</f>
        <v>173.87717391304349</v>
      </c>
      <c r="K31" s="4">
        <f>SUM(Nurse[[#This Row],[RN Hours (excl. Admin, DON)]],Nurse[[#This Row],[LPN Hours (excl. Admin)]],Nurse[[#This Row],[CNA Hours]],Nurse[[#This Row],[NA TR Hours]],Nurse[[#This Row],[Med Aide/Tech Hours]])</f>
        <v>157.21163043478262</v>
      </c>
      <c r="L31" s="4">
        <f>SUM(Nurse[[#This Row],[RN Hours (excl. Admin, DON)]],Nurse[[#This Row],[RN Admin Hours]],Nurse[[#This Row],[RN DON Hours]])</f>
        <v>24.019130434782603</v>
      </c>
      <c r="M31" s="4">
        <v>14.672391304347821</v>
      </c>
      <c r="N31" s="4">
        <v>2.9989130434782618</v>
      </c>
      <c r="O31" s="4">
        <v>6.3478260869565215</v>
      </c>
      <c r="P31" s="4">
        <f>SUM(Nurse[[#This Row],[LPN Hours (excl. Admin)]],Nurse[[#This Row],[LPN Admin Hours]])</f>
        <v>42.528586956521735</v>
      </c>
      <c r="Q31" s="4">
        <v>35.209782608695647</v>
      </c>
      <c r="R31" s="4">
        <v>7.3188043478260871</v>
      </c>
      <c r="S31" s="4">
        <f>SUM(Nurse[[#This Row],[CNA Hours]],Nurse[[#This Row],[NA TR Hours]],Nurse[[#This Row],[Med Aide/Tech Hours]])</f>
        <v>107.32945652173915</v>
      </c>
      <c r="T31" s="4">
        <v>93.617282608695675</v>
      </c>
      <c r="U31" s="4">
        <v>13.712173913043475</v>
      </c>
      <c r="V31" s="4">
        <v>0</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70.985543478260894</v>
      </c>
      <c r="X31" s="4">
        <v>3.1536956521739143</v>
      </c>
      <c r="Y31" s="4">
        <v>0</v>
      </c>
      <c r="Z31" s="4">
        <v>1.5652173913043479</v>
      </c>
      <c r="AA31" s="4">
        <v>19.928913043478261</v>
      </c>
      <c r="AB31" s="4">
        <v>0</v>
      </c>
      <c r="AC31" s="4">
        <v>46.337717391304366</v>
      </c>
      <c r="AD31" s="4">
        <v>0</v>
      </c>
      <c r="AE31" s="4">
        <v>0</v>
      </c>
      <c r="AF31" s="1">
        <v>475036</v>
      </c>
      <c r="AG31" s="1">
        <v>1</v>
      </c>
      <c r="AH31"/>
    </row>
    <row r="32" spans="1:34" x14ac:dyDescent="0.25">
      <c r="A32" t="s">
        <v>79</v>
      </c>
      <c r="B32" t="s">
        <v>15</v>
      </c>
      <c r="C32" t="s">
        <v>111</v>
      </c>
      <c r="D32" t="s">
        <v>95</v>
      </c>
      <c r="E32" s="4">
        <v>93.489130434782609</v>
      </c>
      <c r="F32" s="4">
        <f>Nurse[[#This Row],[Total Nurse Staff Hours]]/Nurse[[#This Row],[MDS Census]]</f>
        <v>4.9832577607254969</v>
      </c>
      <c r="G32" s="4">
        <f>Nurse[[#This Row],[Total Direct Care Staff Hours]]/Nurse[[#This Row],[MDS Census]]</f>
        <v>4.8850482502034644</v>
      </c>
      <c r="H32" s="4">
        <f>Nurse[[#This Row],[Total RN Hours (w/ Admin, DON)]]/Nurse[[#This Row],[MDS Census]]</f>
        <v>1.1206952679920936</v>
      </c>
      <c r="I32" s="4">
        <f>Nurse[[#This Row],[RN Hours (excl. Admin, DON)]]/Nurse[[#This Row],[MDS Census]]</f>
        <v>1.0224857574700614</v>
      </c>
      <c r="J32" s="4">
        <f>SUM(Nurse[[#This Row],[RN Hours (excl. Admin, DON)]],Nurse[[#This Row],[RN Admin Hours]],Nurse[[#This Row],[RN DON Hours]],Nurse[[#This Row],[LPN Hours (excl. Admin)]],Nurse[[#This Row],[LPN Admin Hours]],Nurse[[#This Row],[CNA Hours]],Nurse[[#This Row],[NA TR Hours]],Nurse[[#This Row],[Med Aide/Tech Hours]])</f>
        <v>465.88043478260869</v>
      </c>
      <c r="K32" s="4">
        <f>SUM(Nurse[[#This Row],[RN Hours (excl. Admin, DON)]],Nurse[[#This Row],[LPN Hours (excl. Admin)]],Nurse[[#This Row],[CNA Hours]],Nurse[[#This Row],[NA TR Hours]],Nurse[[#This Row],[Med Aide/Tech Hours]])</f>
        <v>456.69891304347823</v>
      </c>
      <c r="L32" s="4">
        <f>SUM(Nurse[[#This Row],[RN Hours (excl. Admin, DON)]],Nurse[[#This Row],[RN Admin Hours]],Nurse[[#This Row],[RN DON Hours]])</f>
        <v>104.7728260869565</v>
      </c>
      <c r="M32" s="4">
        <v>95.591304347826068</v>
      </c>
      <c r="N32" s="4">
        <v>4.4467391304347821</v>
      </c>
      <c r="O32" s="4">
        <v>4.7347826086956513</v>
      </c>
      <c r="P32" s="4">
        <f>SUM(Nurse[[#This Row],[LPN Hours (excl. Admin)]],Nurse[[#This Row],[LPN Admin Hours]])</f>
        <v>114.65543478260867</v>
      </c>
      <c r="Q32" s="4">
        <v>114.65543478260867</v>
      </c>
      <c r="R32" s="4">
        <v>0</v>
      </c>
      <c r="S32" s="4">
        <f>SUM(Nurse[[#This Row],[CNA Hours]],Nurse[[#This Row],[NA TR Hours]],Nurse[[#This Row],[Med Aide/Tech Hours]])</f>
        <v>246.45217391304351</v>
      </c>
      <c r="T32" s="4">
        <v>246.45217391304351</v>
      </c>
      <c r="U32" s="4">
        <v>0</v>
      </c>
      <c r="V32" s="4">
        <v>0</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139.45108695652169</v>
      </c>
      <c r="X32" s="4">
        <v>18.222826086956516</v>
      </c>
      <c r="Y32" s="4">
        <v>0</v>
      </c>
      <c r="Z32" s="4">
        <v>0</v>
      </c>
      <c r="AA32" s="4">
        <v>75.41956521739128</v>
      </c>
      <c r="AB32" s="4">
        <v>0</v>
      </c>
      <c r="AC32" s="4">
        <v>45.80869565217391</v>
      </c>
      <c r="AD32" s="4">
        <v>0</v>
      </c>
      <c r="AE32" s="4">
        <v>0</v>
      </c>
      <c r="AF32" s="1">
        <v>475032</v>
      </c>
      <c r="AG32" s="1">
        <v>1</v>
      </c>
      <c r="AH32"/>
    </row>
    <row r="33" spans="1:34" x14ac:dyDescent="0.25">
      <c r="A33" t="s">
        <v>79</v>
      </c>
      <c r="B33" t="s">
        <v>1</v>
      </c>
      <c r="C33" t="s">
        <v>97</v>
      </c>
      <c r="D33" t="s">
        <v>88</v>
      </c>
      <c r="E33" s="4">
        <v>45.836956521739133</v>
      </c>
      <c r="F33" s="4">
        <f>Nurse[[#This Row],[Total Nurse Staff Hours]]/Nurse[[#This Row],[MDS Census]]</f>
        <v>3.8441996680104342</v>
      </c>
      <c r="G33" s="4">
        <f>Nurse[[#This Row],[Total Direct Care Staff Hours]]/Nurse[[#This Row],[MDS Census]]</f>
        <v>3.6882783969646673</v>
      </c>
      <c r="H33" s="4">
        <f>Nurse[[#This Row],[Total RN Hours (w/ Admin, DON)]]/Nurse[[#This Row],[MDS Census]]</f>
        <v>0.84237609675124514</v>
      </c>
      <c r="I33" s="4">
        <f>Nurse[[#This Row],[RN Hours (excl. Admin, DON)]]/Nurse[[#This Row],[MDS Census]]</f>
        <v>0.686454825705478</v>
      </c>
      <c r="J33" s="4">
        <f>SUM(Nurse[[#This Row],[RN Hours (excl. Admin, DON)]],Nurse[[#This Row],[RN Admin Hours]],Nurse[[#This Row],[RN DON Hours]],Nurse[[#This Row],[LPN Hours (excl. Admin)]],Nurse[[#This Row],[LPN Admin Hours]],Nurse[[#This Row],[CNA Hours]],Nurse[[#This Row],[NA TR Hours]],Nurse[[#This Row],[Med Aide/Tech Hours]])</f>
        <v>176.20641304347828</v>
      </c>
      <c r="K33" s="4">
        <f>SUM(Nurse[[#This Row],[RN Hours (excl. Admin, DON)]],Nurse[[#This Row],[LPN Hours (excl. Admin)]],Nurse[[#This Row],[CNA Hours]],Nurse[[#This Row],[NA TR Hours]],Nurse[[#This Row],[Med Aide/Tech Hours]])</f>
        <v>169.05945652173915</v>
      </c>
      <c r="L33" s="4">
        <f>SUM(Nurse[[#This Row],[RN Hours (excl. Admin, DON)]],Nurse[[#This Row],[RN Admin Hours]],Nurse[[#This Row],[RN DON Hours]])</f>
        <v>38.611956521739138</v>
      </c>
      <c r="M33" s="4">
        <v>31.465000000000007</v>
      </c>
      <c r="N33" s="4">
        <v>0</v>
      </c>
      <c r="O33" s="4">
        <v>7.1469565217391304</v>
      </c>
      <c r="P33" s="4">
        <f>SUM(Nurse[[#This Row],[LPN Hours (excl. Admin)]],Nurse[[#This Row],[LPN Admin Hours]])</f>
        <v>32.494673913043478</v>
      </c>
      <c r="Q33" s="4">
        <v>32.494673913043478</v>
      </c>
      <c r="R33" s="4">
        <v>0</v>
      </c>
      <c r="S33" s="4">
        <f>SUM(Nurse[[#This Row],[CNA Hours]],Nurse[[#This Row],[NA TR Hours]],Nurse[[#This Row],[Med Aide/Tech Hours]])</f>
        <v>105.09978260869568</v>
      </c>
      <c r="T33" s="4">
        <v>105.09978260869568</v>
      </c>
      <c r="U33" s="4">
        <v>0</v>
      </c>
      <c r="V33" s="4">
        <v>0</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16.69141304347826</v>
      </c>
      <c r="X33" s="4">
        <v>0</v>
      </c>
      <c r="Y33" s="4">
        <v>0</v>
      </c>
      <c r="Z33" s="4">
        <v>0</v>
      </c>
      <c r="AA33" s="4">
        <v>10.808478260869565</v>
      </c>
      <c r="AB33" s="4">
        <v>0</v>
      </c>
      <c r="AC33" s="4">
        <v>5.8829347826086948</v>
      </c>
      <c r="AD33" s="4">
        <v>0</v>
      </c>
      <c r="AE33" s="4">
        <v>0</v>
      </c>
      <c r="AF33" s="1">
        <v>475008</v>
      </c>
      <c r="AG33" s="1">
        <v>1</v>
      </c>
      <c r="AH33"/>
    </row>
    <row r="34" spans="1:34" x14ac:dyDescent="0.25">
      <c r="A34" t="s">
        <v>79</v>
      </c>
      <c r="B34" t="s">
        <v>31</v>
      </c>
      <c r="C34" t="s">
        <v>117</v>
      </c>
      <c r="D34" t="s">
        <v>90</v>
      </c>
      <c r="E34" s="4">
        <v>29.304347826086957</v>
      </c>
      <c r="F34" s="4">
        <f>Nurse[[#This Row],[Total Nurse Staff Hours]]/Nurse[[#This Row],[MDS Census]]</f>
        <v>5.7736313056379833</v>
      </c>
      <c r="G34" s="4">
        <f>Nurse[[#This Row],[Total Direct Care Staff Hours]]/Nurse[[#This Row],[MDS Census]]</f>
        <v>4.8165022255192884</v>
      </c>
      <c r="H34" s="4">
        <f>Nurse[[#This Row],[Total RN Hours (w/ Admin, DON)]]/Nurse[[#This Row],[MDS Census]]</f>
        <v>2.0358123145400597</v>
      </c>
      <c r="I34" s="4">
        <f>Nurse[[#This Row],[RN Hours (excl. Admin, DON)]]/Nurse[[#This Row],[MDS Census]]</f>
        <v>1.0786832344213653</v>
      </c>
      <c r="J34" s="4">
        <f>SUM(Nurse[[#This Row],[RN Hours (excl. Admin, DON)]],Nurse[[#This Row],[RN Admin Hours]],Nurse[[#This Row],[RN DON Hours]],Nurse[[#This Row],[LPN Hours (excl. Admin)]],Nurse[[#This Row],[LPN Admin Hours]],Nurse[[#This Row],[CNA Hours]],Nurse[[#This Row],[NA TR Hours]],Nurse[[#This Row],[Med Aide/Tech Hours]])</f>
        <v>169.19250000000002</v>
      </c>
      <c r="K34" s="4">
        <f>SUM(Nurse[[#This Row],[RN Hours (excl. Admin, DON)]],Nurse[[#This Row],[LPN Hours (excl. Admin)]],Nurse[[#This Row],[CNA Hours]],Nurse[[#This Row],[NA TR Hours]],Nurse[[#This Row],[Med Aide/Tech Hours]])</f>
        <v>141.14445652173916</v>
      </c>
      <c r="L34" s="4">
        <f>SUM(Nurse[[#This Row],[RN Hours (excl. Admin, DON)]],Nurse[[#This Row],[RN Admin Hours]],Nurse[[#This Row],[RN DON Hours]])</f>
        <v>59.658152173913052</v>
      </c>
      <c r="M34" s="4">
        <v>31.61010869565218</v>
      </c>
      <c r="N34" s="4">
        <v>23.004565217391306</v>
      </c>
      <c r="O34" s="4">
        <v>5.0434782608695654</v>
      </c>
      <c r="P34" s="4">
        <f>SUM(Nurse[[#This Row],[LPN Hours (excl. Admin)]],Nurse[[#This Row],[LPN Admin Hours]])</f>
        <v>17.933043478260878</v>
      </c>
      <c r="Q34" s="4">
        <v>17.933043478260878</v>
      </c>
      <c r="R34" s="4">
        <v>0</v>
      </c>
      <c r="S34" s="4">
        <f>SUM(Nurse[[#This Row],[CNA Hours]],Nurse[[#This Row],[NA TR Hours]],Nurse[[#This Row],[Med Aide/Tech Hours]])</f>
        <v>91.601304347826087</v>
      </c>
      <c r="T34" s="4">
        <v>85.413260869565221</v>
      </c>
      <c r="U34" s="4">
        <v>6.1880434782608669</v>
      </c>
      <c r="V34" s="4">
        <v>0</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0.98271739130434776</v>
      </c>
      <c r="X34" s="4">
        <v>0</v>
      </c>
      <c r="Y34" s="4">
        <v>0</v>
      </c>
      <c r="Z34" s="4">
        <v>0</v>
      </c>
      <c r="AA34" s="4">
        <v>0.98271739130434776</v>
      </c>
      <c r="AB34" s="4">
        <v>0</v>
      </c>
      <c r="AC34" s="4">
        <v>0</v>
      </c>
      <c r="AD34" s="4">
        <v>0</v>
      </c>
      <c r="AE34" s="4">
        <v>0</v>
      </c>
      <c r="AF34" s="1">
        <v>475056</v>
      </c>
      <c r="AG34" s="1">
        <v>1</v>
      </c>
      <c r="AH34"/>
    </row>
    <row r="35" spans="1:34" x14ac:dyDescent="0.25">
      <c r="A35" t="s">
        <v>79</v>
      </c>
      <c r="B35" t="s">
        <v>24</v>
      </c>
      <c r="C35" t="s">
        <v>108</v>
      </c>
      <c r="D35" t="s">
        <v>86</v>
      </c>
      <c r="E35" s="4">
        <v>118.83695652173913</v>
      </c>
      <c r="F35" s="4">
        <f>Nurse[[#This Row],[Total Nurse Staff Hours]]/Nurse[[#This Row],[MDS Census]]</f>
        <v>3.639370712521723</v>
      </c>
      <c r="G35" s="4">
        <f>Nurse[[#This Row],[Total Direct Care Staff Hours]]/Nurse[[#This Row],[MDS Census]]</f>
        <v>3.4019381688466104</v>
      </c>
      <c r="H35" s="4">
        <f>Nurse[[#This Row],[Total RN Hours (w/ Admin, DON)]]/Nurse[[#This Row],[MDS Census]]</f>
        <v>0.73941644562334252</v>
      </c>
      <c r="I35" s="4">
        <f>Nurse[[#This Row],[RN Hours (excl. Admin, DON)]]/Nurse[[#This Row],[MDS Census]]</f>
        <v>0.50198390194823039</v>
      </c>
      <c r="J35" s="4">
        <f>SUM(Nurse[[#This Row],[RN Hours (excl. Admin, DON)]],Nurse[[#This Row],[RN Admin Hours]],Nurse[[#This Row],[RN DON Hours]],Nurse[[#This Row],[LPN Hours (excl. Admin)]],Nurse[[#This Row],[LPN Admin Hours]],Nurse[[#This Row],[CNA Hours]],Nurse[[#This Row],[NA TR Hours]],Nurse[[#This Row],[Med Aide/Tech Hours]])</f>
        <v>432.49173913043472</v>
      </c>
      <c r="K35" s="4">
        <f>SUM(Nurse[[#This Row],[RN Hours (excl. Admin, DON)]],Nurse[[#This Row],[LPN Hours (excl. Admin)]],Nurse[[#This Row],[CNA Hours]],Nurse[[#This Row],[NA TR Hours]],Nurse[[#This Row],[Med Aide/Tech Hours]])</f>
        <v>404.27597826086946</v>
      </c>
      <c r="L35" s="4">
        <f>SUM(Nurse[[#This Row],[RN Hours (excl. Admin, DON)]],Nurse[[#This Row],[RN Admin Hours]],Nurse[[#This Row],[RN DON Hours]])</f>
        <v>87.870000000000033</v>
      </c>
      <c r="M35" s="4">
        <v>59.65423913043481</v>
      </c>
      <c r="N35" s="4">
        <v>22.460326086956517</v>
      </c>
      <c r="O35" s="4">
        <v>5.7554347826086953</v>
      </c>
      <c r="P35" s="4">
        <f>SUM(Nurse[[#This Row],[LPN Hours (excl. Admin)]],Nurse[[#This Row],[LPN Admin Hours]])</f>
        <v>92.538043478260846</v>
      </c>
      <c r="Q35" s="4">
        <v>92.538043478260846</v>
      </c>
      <c r="R35" s="4">
        <v>0</v>
      </c>
      <c r="S35" s="4">
        <f>SUM(Nurse[[#This Row],[CNA Hours]],Nurse[[#This Row],[NA TR Hours]],Nurse[[#This Row],[Med Aide/Tech Hours]])</f>
        <v>252.08369565217384</v>
      </c>
      <c r="T35" s="4">
        <v>242.1021739130434</v>
      </c>
      <c r="U35" s="4">
        <v>9.9815217391304358</v>
      </c>
      <c r="V35" s="4">
        <v>0</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 s="4">
        <v>0</v>
      </c>
      <c r="Y35" s="4">
        <v>0</v>
      </c>
      <c r="Z35" s="4">
        <v>0</v>
      </c>
      <c r="AA35" s="4">
        <v>0</v>
      </c>
      <c r="AB35" s="4">
        <v>0</v>
      </c>
      <c r="AC35" s="4">
        <v>0</v>
      </c>
      <c r="AD35" s="4">
        <v>0</v>
      </c>
      <c r="AE35" s="4">
        <v>0</v>
      </c>
      <c r="AF35" s="1">
        <v>475045</v>
      </c>
      <c r="AG35" s="1">
        <v>1</v>
      </c>
      <c r="AH35"/>
    </row>
    <row r="36" spans="1:34" x14ac:dyDescent="0.25">
      <c r="AH36"/>
    </row>
    <row r="37" spans="1:34" x14ac:dyDescent="0.25">
      <c r="AH37"/>
    </row>
    <row r="38" spans="1:34" x14ac:dyDescent="0.25">
      <c r="AH38"/>
    </row>
    <row r="39" spans="1:34" x14ac:dyDescent="0.25">
      <c r="AH39"/>
    </row>
    <row r="40" spans="1:34" x14ac:dyDescent="0.25">
      <c r="AH40"/>
    </row>
    <row r="41" spans="1:34" x14ac:dyDescent="0.25">
      <c r="AH41"/>
    </row>
    <row r="42" spans="1:34" x14ac:dyDescent="0.25">
      <c r="AH42"/>
    </row>
    <row r="43" spans="1:34" x14ac:dyDescent="0.25">
      <c r="AH43"/>
    </row>
    <row r="44" spans="1:34" x14ac:dyDescent="0.25">
      <c r="AH44"/>
    </row>
    <row r="45" spans="1:34" x14ac:dyDescent="0.25">
      <c r="AH45"/>
    </row>
    <row r="46" spans="1:34" x14ac:dyDescent="0.25">
      <c r="AH46"/>
    </row>
    <row r="47" spans="1:34" x14ac:dyDescent="0.25">
      <c r="AH47"/>
    </row>
    <row r="48" spans="1:34" x14ac:dyDescent="0.25">
      <c r="AH48"/>
    </row>
    <row r="49" spans="34:34" x14ac:dyDescent="0.25">
      <c r="AH49"/>
    </row>
    <row r="50" spans="34:34" x14ac:dyDescent="0.25">
      <c r="AH50"/>
    </row>
    <row r="51" spans="34:34" x14ac:dyDescent="0.25">
      <c r="AH51"/>
    </row>
    <row r="52" spans="34:34" x14ac:dyDescent="0.25">
      <c r="AH52"/>
    </row>
    <row r="53" spans="34:34" x14ac:dyDescent="0.25">
      <c r="AH53"/>
    </row>
    <row r="54" spans="34:34" x14ac:dyDescent="0.25">
      <c r="AH54"/>
    </row>
    <row r="55" spans="34:34" x14ac:dyDescent="0.25">
      <c r="AH55"/>
    </row>
    <row r="56" spans="34:34" x14ac:dyDescent="0.25">
      <c r="AH56"/>
    </row>
    <row r="57" spans="34:34" x14ac:dyDescent="0.25">
      <c r="AH57"/>
    </row>
    <row r="58" spans="34:34" x14ac:dyDescent="0.25">
      <c r="AH58"/>
    </row>
    <row r="59" spans="34:34" x14ac:dyDescent="0.25">
      <c r="AH59"/>
    </row>
    <row r="60" spans="34:34" x14ac:dyDescent="0.25">
      <c r="AH60"/>
    </row>
    <row r="61" spans="34:34" x14ac:dyDescent="0.25">
      <c r="AH61"/>
    </row>
    <row r="62" spans="34:34" x14ac:dyDescent="0.25">
      <c r="AH62"/>
    </row>
    <row r="63" spans="34:34" x14ac:dyDescent="0.25">
      <c r="AH63"/>
    </row>
    <row r="64" spans="34:34" x14ac:dyDescent="0.25">
      <c r="AH64"/>
    </row>
    <row r="65" spans="34:34" x14ac:dyDescent="0.25">
      <c r="AH65"/>
    </row>
    <row r="66" spans="34:34" x14ac:dyDescent="0.25">
      <c r="AH66"/>
    </row>
    <row r="67" spans="34:34" x14ac:dyDescent="0.25">
      <c r="AH67"/>
    </row>
    <row r="68" spans="34:34" x14ac:dyDescent="0.25">
      <c r="AH68"/>
    </row>
    <row r="69" spans="34:34" x14ac:dyDescent="0.25">
      <c r="AH69"/>
    </row>
    <row r="70" spans="34:34" x14ac:dyDescent="0.25">
      <c r="AH70"/>
    </row>
    <row r="71" spans="34:34" x14ac:dyDescent="0.25">
      <c r="AH71"/>
    </row>
    <row r="72" spans="34:34" x14ac:dyDescent="0.25">
      <c r="AH72"/>
    </row>
    <row r="73" spans="34:34" x14ac:dyDescent="0.25">
      <c r="AH73"/>
    </row>
    <row r="74" spans="34:34" x14ac:dyDescent="0.25">
      <c r="AH74"/>
    </row>
    <row r="75" spans="34:34" x14ac:dyDescent="0.25">
      <c r="AH75"/>
    </row>
    <row r="76" spans="34:34" x14ac:dyDescent="0.25">
      <c r="AH76"/>
    </row>
    <row r="77" spans="34:34" x14ac:dyDescent="0.25">
      <c r="AH77"/>
    </row>
    <row r="78" spans="34:34" x14ac:dyDescent="0.25">
      <c r="AH78"/>
    </row>
    <row r="79" spans="34:34" x14ac:dyDescent="0.25">
      <c r="AH79"/>
    </row>
    <row r="80" spans="34:34" x14ac:dyDescent="0.25">
      <c r="AH80"/>
    </row>
    <row r="81" spans="34:34" x14ac:dyDescent="0.25">
      <c r="AH81"/>
    </row>
    <row r="82" spans="34:34" x14ac:dyDescent="0.25">
      <c r="AH82"/>
    </row>
    <row r="83" spans="34:34" x14ac:dyDescent="0.25">
      <c r="AH83"/>
    </row>
    <row r="84" spans="34:34" x14ac:dyDescent="0.25">
      <c r="AH84"/>
    </row>
    <row r="85" spans="34:34" x14ac:dyDescent="0.25">
      <c r="AH85"/>
    </row>
    <row r="86" spans="34:34" x14ac:dyDescent="0.25">
      <c r="AH86"/>
    </row>
    <row r="87" spans="34:34" x14ac:dyDescent="0.25">
      <c r="AH87"/>
    </row>
    <row r="88" spans="34:34" x14ac:dyDescent="0.25">
      <c r="AH88"/>
    </row>
    <row r="89" spans="34:34" x14ac:dyDescent="0.25">
      <c r="AH89"/>
    </row>
    <row r="90" spans="34:34" x14ac:dyDescent="0.25">
      <c r="AH90"/>
    </row>
    <row r="91" spans="34:34" x14ac:dyDescent="0.25">
      <c r="AH91"/>
    </row>
    <row r="92" spans="34:34" x14ac:dyDescent="0.25">
      <c r="AH92"/>
    </row>
    <row r="93" spans="34:34" x14ac:dyDescent="0.25">
      <c r="AH93"/>
    </row>
    <row r="94" spans="34:34" x14ac:dyDescent="0.25">
      <c r="AH94"/>
    </row>
    <row r="95" spans="34:34" x14ac:dyDescent="0.25">
      <c r="AH95"/>
    </row>
    <row r="96" spans="34:34" x14ac:dyDescent="0.25">
      <c r="AH96"/>
    </row>
    <row r="97" spans="34:34" x14ac:dyDescent="0.25">
      <c r="AH97"/>
    </row>
    <row r="98" spans="34:34" x14ac:dyDescent="0.25">
      <c r="AH98"/>
    </row>
    <row r="99" spans="34:34" x14ac:dyDescent="0.25">
      <c r="AH99"/>
    </row>
    <row r="100" spans="34:34" x14ac:dyDescent="0.25">
      <c r="AH100"/>
    </row>
    <row r="101" spans="34:34" x14ac:dyDescent="0.25">
      <c r="AH101"/>
    </row>
    <row r="102" spans="34:34" x14ac:dyDescent="0.25">
      <c r="AH102"/>
    </row>
    <row r="103" spans="34:34" x14ac:dyDescent="0.25">
      <c r="AH103"/>
    </row>
    <row r="104" spans="34:34" x14ac:dyDescent="0.25">
      <c r="AH104"/>
    </row>
    <row r="105" spans="34:34" x14ac:dyDescent="0.25">
      <c r="AH105"/>
    </row>
    <row r="106" spans="34:34" x14ac:dyDescent="0.25">
      <c r="AH106"/>
    </row>
    <row r="107" spans="34:34" x14ac:dyDescent="0.25">
      <c r="AH107"/>
    </row>
    <row r="108" spans="34:34" x14ac:dyDescent="0.25">
      <c r="AH108"/>
    </row>
    <row r="109" spans="34:34" x14ac:dyDescent="0.25">
      <c r="AH109"/>
    </row>
    <row r="110" spans="34:34" x14ac:dyDescent="0.25">
      <c r="AH110"/>
    </row>
    <row r="111" spans="34:34" x14ac:dyDescent="0.25">
      <c r="AH111"/>
    </row>
    <row r="112" spans="34:34" x14ac:dyDescent="0.25">
      <c r="AH112"/>
    </row>
    <row r="113" spans="34:34" x14ac:dyDescent="0.25">
      <c r="AH113"/>
    </row>
    <row r="114" spans="34:34" x14ac:dyDescent="0.25">
      <c r="AH114"/>
    </row>
    <row r="115" spans="34:34" x14ac:dyDescent="0.25">
      <c r="AH115"/>
    </row>
    <row r="116" spans="34:34" x14ac:dyDescent="0.25">
      <c r="AH116"/>
    </row>
    <row r="117" spans="34:34" x14ac:dyDescent="0.25">
      <c r="AH117"/>
    </row>
    <row r="118" spans="34:34" x14ac:dyDescent="0.25">
      <c r="AH118"/>
    </row>
    <row r="119" spans="34:34" x14ac:dyDescent="0.25">
      <c r="AH119"/>
    </row>
    <row r="120" spans="34:34" x14ac:dyDescent="0.25">
      <c r="AH120"/>
    </row>
    <row r="121" spans="34:34" x14ac:dyDescent="0.25">
      <c r="AH121"/>
    </row>
    <row r="122" spans="34:34" x14ac:dyDescent="0.25">
      <c r="AH122"/>
    </row>
    <row r="123" spans="34:34" x14ac:dyDescent="0.25">
      <c r="AH123"/>
    </row>
    <row r="124" spans="34:34" x14ac:dyDescent="0.25">
      <c r="AH124"/>
    </row>
    <row r="125" spans="34:34" x14ac:dyDescent="0.25">
      <c r="AH125"/>
    </row>
    <row r="126" spans="34:34" x14ac:dyDescent="0.25">
      <c r="AH126"/>
    </row>
    <row r="127" spans="34:34" x14ac:dyDescent="0.25">
      <c r="AH127"/>
    </row>
    <row r="128" spans="34:34" x14ac:dyDescent="0.25">
      <c r="AH128"/>
    </row>
    <row r="129" spans="34:34" x14ac:dyDescent="0.25">
      <c r="AH129"/>
    </row>
    <row r="130" spans="34:34" x14ac:dyDescent="0.25">
      <c r="AH130"/>
    </row>
    <row r="131" spans="34:34" x14ac:dyDescent="0.25">
      <c r="AH131"/>
    </row>
    <row r="132" spans="34:34" x14ac:dyDescent="0.25">
      <c r="AH132"/>
    </row>
    <row r="133" spans="34:34" x14ac:dyDescent="0.25">
      <c r="AH133"/>
    </row>
    <row r="134" spans="34:34" x14ac:dyDescent="0.25">
      <c r="AH134"/>
    </row>
    <row r="135" spans="34:34" x14ac:dyDescent="0.25">
      <c r="AH135"/>
    </row>
    <row r="136" spans="34:34" x14ac:dyDescent="0.25">
      <c r="AH136"/>
    </row>
    <row r="137" spans="34:34" x14ac:dyDescent="0.25">
      <c r="AH137"/>
    </row>
    <row r="138" spans="34:34" x14ac:dyDescent="0.25">
      <c r="AH138"/>
    </row>
    <row r="139" spans="34:34" x14ac:dyDescent="0.25">
      <c r="AH139"/>
    </row>
    <row r="140" spans="34:34" x14ac:dyDescent="0.25">
      <c r="AH140"/>
    </row>
    <row r="141" spans="34:34" x14ac:dyDescent="0.25">
      <c r="AH141"/>
    </row>
    <row r="142" spans="34:34" x14ac:dyDescent="0.25">
      <c r="AH142"/>
    </row>
    <row r="143" spans="34:34" x14ac:dyDescent="0.25">
      <c r="AH143"/>
    </row>
    <row r="144" spans="34:34" x14ac:dyDescent="0.25">
      <c r="AH144"/>
    </row>
    <row r="145" spans="34:34" x14ac:dyDescent="0.25">
      <c r="AH145"/>
    </row>
    <row r="146" spans="34:34" x14ac:dyDescent="0.25">
      <c r="AH146"/>
    </row>
    <row r="147" spans="34:34" x14ac:dyDescent="0.25">
      <c r="AH147"/>
    </row>
    <row r="148" spans="34:34" x14ac:dyDescent="0.25">
      <c r="AH148"/>
    </row>
    <row r="149" spans="34:34" x14ac:dyDescent="0.25">
      <c r="AH149"/>
    </row>
    <row r="150" spans="34:34" x14ac:dyDescent="0.25">
      <c r="AH150"/>
    </row>
    <row r="151" spans="34:34" x14ac:dyDescent="0.25">
      <c r="AH151"/>
    </row>
    <row r="152" spans="34:34" x14ac:dyDescent="0.25">
      <c r="AH152"/>
    </row>
    <row r="153" spans="34:34" x14ac:dyDescent="0.25">
      <c r="AH153"/>
    </row>
    <row r="154" spans="34:34" x14ac:dyDescent="0.25">
      <c r="AH154"/>
    </row>
    <row r="155" spans="34:34" x14ac:dyDescent="0.25">
      <c r="AH155"/>
    </row>
    <row r="156" spans="34:34" x14ac:dyDescent="0.25">
      <c r="AH156"/>
    </row>
    <row r="157" spans="34:34" x14ac:dyDescent="0.25">
      <c r="AH157"/>
    </row>
    <row r="158" spans="34:34" x14ac:dyDescent="0.25">
      <c r="AH158"/>
    </row>
    <row r="159" spans="34:34" x14ac:dyDescent="0.25">
      <c r="AH159"/>
    </row>
    <row r="160" spans="34:34" x14ac:dyDescent="0.25">
      <c r="AH160"/>
    </row>
    <row r="161" spans="34:34" x14ac:dyDescent="0.25">
      <c r="AH161"/>
    </row>
    <row r="162" spans="34:34" x14ac:dyDescent="0.25">
      <c r="AH162"/>
    </row>
    <row r="163" spans="34:34" x14ac:dyDescent="0.25">
      <c r="AH163"/>
    </row>
    <row r="164" spans="34:34" x14ac:dyDescent="0.25">
      <c r="AH164"/>
    </row>
    <row r="165" spans="34:34" x14ac:dyDescent="0.25">
      <c r="AH165"/>
    </row>
    <row r="166" spans="34:34" x14ac:dyDescent="0.25">
      <c r="AH166"/>
    </row>
    <row r="167" spans="34:34" x14ac:dyDescent="0.25">
      <c r="AH167"/>
    </row>
    <row r="168" spans="34:34" x14ac:dyDescent="0.25">
      <c r="AH168"/>
    </row>
    <row r="169" spans="34:34" x14ac:dyDescent="0.25">
      <c r="AH169"/>
    </row>
    <row r="170" spans="34:34" x14ac:dyDescent="0.25">
      <c r="AH170"/>
    </row>
    <row r="171" spans="34:34" x14ac:dyDescent="0.25">
      <c r="AH171"/>
    </row>
    <row r="172" spans="34:34" x14ac:dyDescent="0.25">
      <c r="AH172"/>
    </row>
    <row r="173" spans="34:34" x14ac:dyDescent="0.25">
      <c r="AH173"/>
    </row>
    <row r="174" spans="34:34" x14ac:dyDescent="0.25">
      <c r="AH174"/>
    </row>
    <row r="175" spans="34:34" x14ac:dyDescent="0.25">
      <c r="AH175"/>
    </row>
    <row r="176" spans="34:34" x14ac:dyDescent="0.25">
      <c r="AH176"/>
    </row>
    <row r="177" spans="34:34" x14ac:dyDescent="0.25">
      <c r="AH177"/>
    </row>
    <row r="178" spans="34:34" x14ac:dyDescent="0.25">
      <c r="AH178"/>
    </row>
    <row r="179" spans="34:34" x14ac:dyDescent="0.25">
      <c r="AH179"/>
    </row>
    <row r="180" spans="34:34" x14ac:dyDescent="0.25">
      <c r="AH180"/>
    </row>
    <row r="181" spans="34:34" x14ac:dyDescent="0.25">
      <c r="AH181"/>
    </row>
    <row r="182" spans="34:34" x14ac:dyDescent="0.25">
      <c r="AH182"/>
    </row>
    <row r="183" spans="34:34" x14ac:dyDescent="0.25">
      <c r="AH183"/>
    </row>
    <row r="184" spans="34:34" x14ac:dyDescent="0.25">
      <c r="AH184"/>
    </row>
    <row r="185" spans="34:34" x14ac:dyDescent="0.25">
      <c r="AH185"/>
    </row>
    <row r="186" spans="34:34" x14ac:dyDescent="0.25">
      <c r="AH186"/>
    </row>
    <row r="187" spans="34:34" x14ac:dyDescent="0.25">
      <c r="AH187"/>
    </row>
    <row r="188" spans="34:34" x14ac:dyDescent="0.25">
      <c r="AH188"/>
    </row>
    <row r="189" spans="34:34" x14ac:dyDescent="0.25">
      <c r="AH189"/>
    </row>
    <row r="190" spans="34:34" x14ac:dyDescent="0.25">
      <c r="AH190"/>
    </row>
    <row r="191" spans="34:34" x14ac:dyDescent="0.25">
      <c r="AH191"/>
    </row>
    <row r="192" spans="34: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6" spans="34:34" x14ac:dyDescent="0.25">
      <c r="AH226"/>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226"/>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0" customWidth="1"/>
    <col min="9" max="10" width="15.7109375" customWidth="1"/>
    <col min="11" max="11" width="15.7109375" style="10" customWidth="1" collapsed="1"/>
    <col min="12" max="13" width="15.7109375" hidden="1" customWidth="1" outlineLevel="1"/>
    <col min="14" max="14" width="15.7109375" style="10" hidden="1" customWidth="1" outlineLevel="1"/>
    <col min="15" max="16" width="15.7109375" hidden="1" customWidth="1" outlineLevel="1"/>
    <col min="17" max="17" width="15.7109375" style="8" hidden="1" customWidth="1" outlineLevel="1"/>
    <col min="18" max="18" width="9.140625" hidden="1" customWidth="1" outlineLevel="1"/>
    <col min="19" max="19" width="15.7109375" hidden="1" customWidth="1" outlineLevel="1"/>
    <col min="20" max="20" width="15.7109375" style="10" hidden="1" customWidth="1" outlineLevel="1"/>
    <col min="21" max="21" width="9.140625" hidden="1" customWidth="1" outlineLevel="1"/>
    <col min="22" max="22" width="15.7109375" hidden="1" customWidth="1" outlineLevel="1"/>
    <col min="23" max="23" width="15.7109375" style="10" hidden="1" customWidth="1" outlineLevel="1"/>
    <col min="24" max="25" width="15.7109375" hidden="1" customWidth="1" outlineLevel="1"/>
    <col min="26" max="26" width="15.7109375" style="10" hidden="1" customWidth="1" outlineLevel="1"/>
    <col min="27" max="27" width="9.140625" hidden="1" customWidth="1" outlineLevel="1"/>
    <col min="28" max="28" width="15.7109375" hidden="1" customWidth="1" outlineLevel="1"/>
    <col min="29" max="29" width="15.7109375" style="10" hidden="1" customWidth="1" outlineLevel="1"/>
    <col min="30" max="31" width="15.7109375" hidden="1" customWidth="1" outlineLevel="1"/>
    <col min="32" max="32" width="15.7109375" style="10" hidden="1" customWidth="1" outlineLevel="1"/>
    <col min="33" max="33" width="9.140625" hidden="1" customWidth="1" outlineLevel="1"/>
    <col min="34" max="34" width="15.7109375" hidden="1" customWidth="1" outlineLevel="1"/>
    <col min="35" max="35" width="15.7109375" style="10" hidden="1" customWidth="1" outlineLevel="1"/>
    <col min="36" max="36" width="9.140625" hidden="1" customWidth="1" outlineLevel="1"/>
    <col min="37" max="37" width="15.7109375" hidden="1" customWidth="1" outlineLevel="1"/>
    <col min="38" max="38" width="15.7109375" style="10"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119</v>
      </c>
      <c r="B1" s="2" t="s">
        <v>121</v>
      </c>
      <c r="C1" s="2" t="s">
        <v>122</v>
      </c>
      <c r="D1" s="2" t="s">
        <v>123</v>
      </c>
      <c r="E1" s="2" t="s">
        <v>124</v>
      </c>
      <c r="F1" s="2" t="s">
        <v>129</v>
      </c>
      <c r="G1" s="2" t="s">
        <v>155</v>
      </c>
      <c r="H1" s="9" t="s">
        <v>156</v>
      </c>
      <c r="I1" s="2" t="s">
        <v>130</v>
      </c>
      <c r="J1" s="2" t="s">
        <v>153</v>
      </c>
      <c r="K1" s="9" t="s">
        <v>157</v>
      </c>
      <c r="L1" s="2" t="s">
        <v>131</v>
      </c>
      <c r="M1" s="2" t="s">
        <v>154</v>
      </c>
      <c r="N1" s="9" t="s">
        <v>165</v>
      </c>
      <c r="O1" s="2" t="s">
        <v>132</v>
      </c>
      <c r="P1" s="2" t="s">
        <v>143</v>
      </c>
      <c r="Q1" s="7" t="s">
        <v>159</v>
      </c>
      <c r="R1" s="2" t="s">
        <v>133</v>
      </c>
      <c r="S1" s="2" t="s">
        <v>144</v>
      </c>
      <c r="T1" s="9" t="s">
        <v>158</v>
      </c>
      <c r="U1" s="2" t="s">
        <v>134</v>
      </c>
      <c r="V1" s="2" t="s">
        <v>145</v>
      </c>
      <c r="W1" s="9" t="s">
        <v>160</v>
      </c>
      <c r="X1" s="2" t="s">
        <v>136</v>
      </c>
      <c r="Y1" s="2" t="s">
        <v>146</v>
      </c>
      <c r="Z1" s="9" t="s">
        <v>161</v>
      </c>
      <c r="AA1" s="2" t="s">
        <v>137</v>
      </c>
      <c r="AB1" s="2" t="s">
        <v>147</v>
      </c>
      <c r="AC1" s="9" t="s">
        <v>166</v>
      </c>
      <c r="AD1" s="2" t="s">
        <v>139</v>
      </c>
      <c r="AE1" s="2" t="s">
        <v>148</v>
      </c>
      <c r="AF1" s="9" t="s">
        <v>162</v>
      </c>
      <c r="AG1" s="2" t="s">
        <v>140</v>
      </c>
      <c r="AH1" s="2" t="s">
        <v>149</v>
      </c>
      <c r="AI1" s="9" t="s">
        <v>163</v>
      </c>
      <c r="AJ1" s="2" t="s">
        <v>141</v>
      </c>
      <c r="AK1" s="2" t="s">
        <v>150</v>
      </c>
      <c r="AL1" s="9" t="s">
        <v>164</v>
      </c>
      <c r="AM1" s="2" t="s">
        <v>151</v>
      </c>
      <c r="AN1" s="3" t="s">
        <v>152</v>
      </c>
    </row>
    <row r="2" spans="1:51" x14ac:dyDescent="0.25">
      <c r="A2" t="s">
        <v>79</v>
      </c>
      <c r="B2" t="s">
        <v>18</v>
      </c>
      <c r="C2" t="s">
        <v>108</v>
      </c>
      <c r="D2" t="s">
        <v>86</v>
      </c>
      <c r="E2" s="4">
        <v>78.880434782608702</v>
      </c>
      <c r="F2" s="4">
        <v>269.37228260869563</v>
      </c>
      <c r="G2" s="4">
        <v>124.86684782608697</v>
      </c>
      <c r="H2" s="10">
        <v>0.46354749871379725</v>
      </c>
      <c r="I2" s="4">
        <v>252.76630434782606</v>
      </c>
      <c r="J2" s="4">
        <v>124.86684782608697</v>
      </c>
      <c r="K2" s="10">
        <v>0.49400116106560027</v>
      </c>
      <c r="L2" s="4">
        <v>37.994565217391305</v>
      </c>
      <c r="M2" s="4">
        <v>0</v>
      </c>
      <c r="N2" s="10">
        <v>0</v>
      </c>
      <c r="O2" s="4">
        <v>24.635869565217391</v>
      </c>
      <c r="P2" s="4">
        <v>0</v>
      </c>
      <c r="Q2" s="8">
        <v>0</v>
      </c>
      <c r="R2" s="4">
        <v>9.445652173913043</v>
      </c>
      <c r="S2" s="4">
        <v>0</v>
      </c>
      <c r="T2" s="10">
        <v>0</v>
      </c>
      <c r="U2" s="4">
        <v>3.9130434782608696</v>
      </c>
      <c r="V2" s="4">
        <v>0</v>
      </c>
      <c r="W2" s="10">
        <v>0</v>
      </c>
      <c r="X2" s="4">
        <v>58.926630434782609</v>
      </c>
      <c r="Y2" s="4">
        <v>33.983695652173914</v>
      </c>
      <c r="Z2" s="10">
        <v>0.57671201291215124</v>
      </c>
      <c r="AA2" s="4">
        <v>3.2472826086956523</v>
      </c>
      <c r="AB2" s="4">
        <v>0</v>
      </c>
      <c r="AC2" s="10">
        <v>0</v>
      </c>
      <c r="AD2" s="4">
        <v>150.84239130434781</v>
      </c>
      <c r="AE2" s="4">
        <v>78.008152173913047</v>
      </c>
      <c r="AF2" s="10">
        <v>0.51715006305170241</v>
      </c>
      <c r="AG2" s="4">
        <v>18.361413043478262</v>
      </c>
      <c r="AH2" s="4">
        <v>12.875</v>
      </c>
      <c r="AI2" s="10">
        <v>0.70119875684475352</v>
      </c>
      <c r="AJ2" s="4">
        <v>0</v>
      </c>
      <c r="AK2" s="4">
        <v>0</v>
      </c>
      <c r="AL2" s="10" t="s">
        <v>167</v>
      </c>
      <c r="AM2" s="1">
        <v>475037</v>
      </c>
      <c r="AN2" s="1">
        <v>1</v>
      </c>
      <c r="AX2"/>
      <c r="AY2"/>
    </row>
    <row r="3" spans="1:51" x14ac:dyDescent="0.25">
      <c r="A3" t="s">
        <v>79</v>
      </c>
      <c r="B3" t="s">
        <v>26</v>
      </c>
      <c r="C3" t="s">
        <v>99</v>
      </c>
      <c r="D3" t="s">
        <v>89</v>
      </c>
      <c r="E3" s="4">
        <v>47.260869565217391</v>
      </c>
      <c r="F3" s="4">
        <v>188.55978260869566</v>
      </c>
      <c r="G3" s="4">
        <v>0</v>
      </c>
      <c r="H3" s="10">
        <v>0</v>
      </c>
      <c r="I3" s="4">
        <v>174.11728260869566</v>
      </c>
      <c r="J3" s="4">
        <v>0</v>
      </c>
      <c r="K3" s="10">
        <v>0</v>
      </c>
      <c r="L3" s="4">
        <v>35.114021739130436</v>
      </c>
      <c r="M3" s="4">
        <v>0</v>
      </c>
      <c r="N3" s="10">
        <v>0</v>
      </c>
      <c r="O3" s="4">
        <v>24.67923913043478</v>
      </c>
      <c r="P3" s="4">
        <v>0</v>
      </c>
      <c r="Q3" s="8">
        <v>0</v>
      </c>
      <c r="R3" s="4">
        <v>5.3043478260869561</v>
      </c>
      <c r="S3" s="4">
        <v>0</v>
      </c>
      <c r="T3" s="10">
        <v>0</v>
      </c>
      <c r="U3" s="4">
        <v>5.1304347826086953</v>
      </c>
      <c r="V3" s="4">
        <v>0</v>
      </c>
      <c r="W3" s="10">
        <v>0</v>
      </c>
      <c r="X3" s="4">
        <v>40.995434782608704</v>
      </c>
      <c r="Y3" s="4">
        <v>0</v>
      </c>
      <c r="Z3" s="10">
        <v>0</v>
      </c>
      <c r="AA3" s="4">
        <v>4.0077173913043476</v>
      </c>
      <c r="AB3" s="4">
        <v>0</v>
      </c>
      <c r="AC3" s="10">
        <v>0</v>
      </c>
      <c r="AD3" s="4">
        <v>104.69108695652174</v>
      </c>
      <c r="AE3" s="4">
        <v>0</v>
      </c>
      <c r="AF3" s="10">
        <v>0</v>
      </c>
      <c r="AG3" s="4">
        <v>0</v>
      </c>
      <c r="AH3" s="4">
        <v>0</v>
      </c>
      <c r="AI3" s="10" t="s">
        <v>167</v>
      </c>
      <c r="AJ3" s="4">
        <v>3.7515217391304354</v>
      </c>
      <c r="AK3" s="4">
        <v>0</v>
      </c>
      <c r="AL3" s="10" t="s">
        <v>167</v>
      </c>
      <c r="AM3" s="1">
        <v>475049</v>
      </c>
      <c r="AN3" s="1">
        <v>1</v>
      </c>
      <c r="AX3"/>
      <c r="AY3"/>
    </row>
    <row r="4" spans="1:51" x14ac:dyDescent="0.25">
      <c r="A4" t="s">
        <v>79</v>
      </c>
      <c r="B4" t="s">
        <v>12</v>
      </c>
      <c r="C4" t="s">
        <v>111</v>
      </c>
      <c r="D4" t="s">
        <v>95</v>
      </c>
      <c r="E4" s="4">
        <v>66.369565217391298</v>
      </c>
      <c r="F4" s="4">
        <v>237.90760869565219</v>
      </c>
      <c r="G4" s="4">
        <v>49.013586956521735</v>
      </c>
      <c r="H4" s="10">
        <v>0.20601941747572813</v>
      </c>
      <c r="I4" s="4">
        <v>206.21739130434781</v>
      </c>
      <c r="J4" s="4">
        <v>49.013586956521735</v>
      </c>
      <c r="K4" s="10">
        <v>0.23767921146953405</v>
      </c>
      <c r="L4" s="4">
        <v>46.888586956521742</v>
      </c>
      <c r="M4" s="4">
        <v>0</v>
      </c>
      <c r="N4" s="10">
        <v>0</v>
      </c>
      <c r="O4" s="4">
        <v>15.198369565217391</v>
      </c>
      <c r="P4" s="4">
        <v>0</v>
      </c>
      <c r="Q4" s="8">
        <v>0</v>
      </c>
      <c r="R4" s="4">
        <v>26.038043478260871</v>
      </c>
      <c r="S4" s="4">
        <v>0</v>
      </c>
      <c r="T4" s="10">
        <v>0</v>
      </c>
      <c r="U4" s="4">
        <v>5.6521739130434785</v>
      </c>
      <c r="V4" s="4">
        <v>0</v>
      </c>
      <c r="W4" s="10">
        <v>0</v>
      </c>
      <c r="X4" s="4">
        <v>64.600543478260875</v>
      </c>
      <c r="Y4" s="4">
        <v>28.029891304347824</v>
      </c>
      <c r="Z4" s="10">
        <v>0.43389559584402465</v>
      </c>
      <c r="AA4" s="4">
        <v>0</v>
      </c>
      <c r="AB4" s="4">
        <v>0</v>
      </c>
      <c r="AC4" s="10" t="s">
        <v>167</v>
      </c>
      <c r="AD4" s="4">
        <v>126.41847826086956</v>
      </c>
      <c r="AE4" s="4">
        <v>20.983695652173914</v>
      </c>
      <c r="AF4" s="10">
        <v>0.16598598512531706</v>
      </c>
      <c r="AG4" s="4">
        <v>0</v>
      </c>
      <c r="AH4" s="4">
        <v>0</v>
      </c>
      <c r="AI4" s="10" t="s">
        <v>167</v>
      </c>
      <c r="AJ4" s="4">
        <v>0</v>
      </c>
      <c r="AK4" s="4">
        <v>0</v>
      </c>
      <c r="AL4" s="10" t="s">
        <v>167</v>
      </c>
      <c r="AM4" s="1">
        <v>475027</v>
      </c>
      <c r="AN4" s="1">
        <v>1</v>
      </c>
      <c r="AX4"/>
      <c r="AY4"/>
    </row>
    <row r="5" spans="1:51" x14ac:dyDescent="0.25">
      <c r="A5" t="s">
        <v>79</v>
      </c>
      <c r="B5" t="s">
        <v>7</v>
      </c>
      <c r="C5" t="s">
        <v>108</v>
      </c>
      <c r="D5" t="s">
        <v>86</v>
      </c>
      <c r="E5" s="4">
        <v>76.597826086956516</v>
      </c>
      <c r="F5" s="4">
        <v>267.49456521739137</v>
      </c>
      <c r="G5" s="4">
        <v>101.99184782608694</v>
      </c>
      <c r="H5" s="10">
        <v>0.38128568235843868</v>
      </c>
      <c r="I5" s="4">
        <v>254.3125</v>
      </c>
      <c r="J5" s="4">
        <v>101.99184782608694</v>
      </c>
      <c r="K5" s="10">
        <v>0.40104929103401105</v>
      </c>
      <c r="L5" s="4">
        <v>41.358695652173907</v>
      </c>
      <c r="M5" s="4">
        <v>15.711956521739131</v>
      </c>
      <c r="N5" s="10">
        <v>0.37989487516425763</v>
      </c>
      <c r="O5" s="4">
        <v>29.317934782608695</v>
      </c>
      <c r="P5" s="4">
        <v>15.711956521739131</v>
      </c>
      <c r="Q5" s="8">
        <v>0.53591621095560293</v>
      </c>
      <c r="R5" s="4">
        <v>8.4755434782608692</v>
      </c>
      <c r="S5" s="4">
        <v>0</v>
      </c>
      <c r="T5" s="10">
        <v>0</v>
      </c>
      <c r="U5" s="4">
        <v>3.5652173913043477</v>
      </c>
      <c r="V5" s="4">
        <v>0</v>
      </c>
      <c r="W5" s="10">
        <v>0</v>
      </c>
      <c r="X5" s="4">
        <v>67.578804347826093</v>
      </c>
      <c r="Y5" s="4">
        <v>50.396739130434781</v>
      </c>
      <c r="Z5" s="10">
        <v>0.74574771804254281</v>
      </c>
      <c r="AA5" s="4">
        <v>1.1413043478260869</v>
      </c>
      <c r="AB5" s="4">
        <v>0</v>
      </c>
      <c r="AC5" s="10">
        <v>0</v>
      </c>
      <c r="AD5" s="4">
        <v>130.05978260869566</v>
      </c>
      <c r="AE5" s="4">
        <v>35.796195652173914</v>
      </c>
      <c r="AF5" s="10">
        <v>0.27522878275040741</v>
      </c>
      <c r="AG5" s="4">
        <v>23.603260869565219</v>
      </c>
      <c r="AH5" s="4">
        <v>8.6956521739130432E-2</v>
      </c>
      <c r="AI5" s="10">
        <v>3.6840893391664746E-3</v>
      </c>
      <c r="AJ5" s="4">
        <v>3.7527173913043477</v>
      </c>
      <c r="AK5" s="4">
        <v>0</v>
      </c>
      <c r="AL5" s="10" t="s">
        <v>167</v>
      </c>
      <c r="AM5" s="1">
        <v>475020</v>
      </c>
      <c r="AN5" s="1">
        <v>1</v>
      </c>
      <c r="AX5"/>
      <c r="AY5"/>
    </row>
    <row r="6" spans="1:51" x14ac:dyDescent="0.25">
      <c r="A6" t="s">
        <v>79</v>
      </c>
      <c r="B6" t="s">
        <v>0</v>
      </c>
      <c r="C6" t="s">
        <v>100</v>
      </c>
      <c r="D6" t="s">
        <v>90</v>
      </c>
      <c r="E6" s="4">
        <v>129.20652173913044</v>
      </c>
      <c r="F6" s="4">
        <v>467.09673913043486</v>
      </c>
      <c r="G6" s="4">
        <v>180.38478260869564</v>
      </c>
      <c r="H6" s="10">
        <v>0.3861829199332602</v>
      </c>
      <c r="I6" s="4">
        <v>460.62663043478267</v>
      </c>
      <c r="J6" s="4">
        <v>180.38478260869564</v>
      </c>
      <c r="K6" s="10">
        <v>0.39160736850674821</v>
      </c>
      <c r="L6" s="4">
        <v>87.192934782608702</v>
      </c>
      <c r="M6" s="4">
        <v>23.714673913043477</v>
      </c>
      <c r="N6" s="10">
        <v>0.27197930626110262</v>
      </c>
      <c r="O6" s="4">
        <v>87.192934782608702</v>
      </c>
      <c r="P6" s="4">
        <v>23.714673913043477</v>
      </c>
      <c r="Q6" s="8">
        <v>0.27197930626110262</v>
      </c>
      <c r="R6" s="4">
        <v>0</v>
      </c>
      <c r="S6" s="4">
        <v>0</v>
      </c>
      <c r="T6" s="10" t="s">
        <v>167</v>
      </c>
      <c r="U6" s="4">
        <v>0</v>
      </c>
      <c r="V6" s="4">
        <v>0</v>
      </c>
      <c r="W6" s="10" t="s">
        <v>167</v>
      </c>
      <c r="X6" s="4">
        <v>103.30978260869566</v>
      </c>
      <c r="Y6" s="4">
        <v>43.336956521739133</v>
      </c>
      <c r="Z6" s="10">
        <v>0.41948550686516911</v>
      </c>
      <c r="AA6" s="4">
        <v>6.4701086956521738</v>
      </c>
      <c r="AB6" s="4">
        <v>0</v>
      </c>
      <c r="AC6" s="10">
        <v>0</v>
      </c>
      <c r="AD6" s="4">
        <v>270.1239130434783</v>
      </c>
      <c r="AE6" s="4">
        <v>113.33315217391304</v>
      </c>
      <c r="AF6" s="10">
        <v>0.41955986383060906</v>
      </c>
      <c r="AG6" s="4">
        <v>0</v>
      </c>
      <c r="AH6" s="4">
        <v>0</v>
      </c>
      <c r="AI6" s="10" t="s">
        <v>167</v>
      </c>
      <c r="AJ6" s="4">
        <v>0</v>
      </c>
      <c r="AK6" s="4">
        <v>0</v>
      </c>
      <c r="AL6" s="10" t="s">
        <v>167</v>
      </c>
      <c r="AM6" s="1">
        <v>475003</v>
      </c>
      <c r="AN6" s="1">
        <v>1</v>
      </c>
      <c r="AX6"/>
      <c r="AY6"/>
    </row>
    <row r="7" spans="1:51" x14ac:dyDescent="0.25">
      <c r="A7" t="s">
        <v>79</v>
      </c>
      <c r="B7" t="s">
        <v>3</v>
      </c>
      <c r="C7" t="s">
        <v>100</v>
      </c>
      <c r="D7" t="s">
        <v>90</v>
      </c>
      <c r="E7" s="4">
        <v>97.097826086956516</v>
      </c>
      <c r="F7" s="4">
        <v>352.3478260869565</v>
      </c>
      <c r="G7" s="4">
        <v>212.59782608695653</v>
      </c>
      <c r="H7" s="10">
        <v>0.60337487660414613</v>
      </c>
      <c r="I7" s="4">
        <v>327.57880434782606</v>
      </c>
      <c r="J7" s="4">
        <v>212.59782608695653</v>
      </c>
      <c r="K7" s="10">
        <v>0.6489975030900299</v>
      </c>
      <c r="L7" s="4">
        <v>45.184782608695649</v>
      </c>
      <c r="M7" s="4">
        <v>14.206521739130435</v>
      </c>
      <c r="N7" s="10">
        <v>0.31440942987731541</v>
      </c>
      <c r="O7" s="4">
        <v>28.565217391304348</v>
      </c>
      <c r="P7" s="4">
        <v>14.206521739130435</v>
      </c>
      <c r="Q7" s="8">
        <v>0.49733637747336379</v>
      </c>
      <c r="R7" s="4">
        <v>11.576086956521738</v>
      </c>
      <c r="S7" s="4">
        <v>0</v>
      </c>
      <c r="T7" s="10">
        <v>0</v>
      </c>
      <c r="U7" s="4">
        <v>5.0434782608695654</v>
      </c>
      <c r="V7" s="4">
        <v>0</v>
      </c>
      <c r="W7" s="10">
        <v>0</v>
      </c>
      <c r="X7" s="4">
        <v>115.21195652173913</v>
      </c>
      <c r="Y7" s="4">
        <v>91.130434782608702</v>
      </c>
      <c r="Z7" s="10">
        <v>0.79098070663710562</v>
      </c>
      <c r="AA7" s="4">
        <v>8.1494565217391308</v>
      </c>
      <c r="AB7" s="4">
        <v>0</v>
      </c>
      <c r="AC7" s="10">
        <v>0</v>
      </c>
      <c r="AD7" s="4">
        <v>183.8016304347826</v>
      </c>
      <c r="AE7" s="4">
        <v>107.26086956521739</v>
      </c>
      <c r="AF7" s="10">
        <v>0.58356865122192825</v>
      </c>
      <c r="AG7" s="4">
        <v>0</v>
      </c>
      <c r="AH7" s="4">
        <v>0</v>
      </c>
      <c r="AI7" s="10" t="s">
        <v>167</v>
      </c>
      <c r="AJ7" s="4">
        <v>0</v>
      </c>
      <c r="AK7" s="4">
        <v>0</v>
      </c>
      <c r="AL7" s="10" t="s">
        <v>167</v>
      </c>
      <c r="AM7" s="1">
        <v>475014</v>
      </c>
      <c r="AN7" s="1">
        <v>1</v>
      </c>
      <c r="AX7"/>
      <c r="AY7"/>
    </row>
    <row r="8" spans="1:51" x14ac:dyDescent="0.25">
      <c r="A8" t="s">
        <v>79</v>
      </c>
      <c r="B8" t="s">
        <v>13</v>
      </c>
      <c r="C8" t="s">
        <v>111</v>
      </c>
      <c r="D8" t="s">
        <v>95</v>
      </c>
      <c r="E8" s="4">
        <v>93.456521739130437</v>
      </c>
      <c r="F8" s="4">
        <v>374.05923913043478</v>
      </c>
      <c r="G8" s="4">
        <v>97.654891304347842</v>
      </c>
      <c r="H8" s="10">
        <v>0.26106798359362404</v>
      </c>
      <c r="I8" s="4">
        <v>356.08097826086953</v>
      </c>
      <c r="J8" s="4">
        <v>97.654891304347842</v>
      </c>
      <c r="K8" s="10">
        <v>0.27424910979885203</v>
      </c>
      <c r="L8" s="4">
        <v>76.580978260869557</v>
      </c>
      <c r="M8" s="4">
        <v>8.6304347826086953</v>
      </c>
      <c r="N8" s="10">
        <v>0.11269684690119156</v>
      </c>
      <c r="O8" s="4">
        <v>58.602717391304346</v>
      </c>
      <c r="P8" s="4">
        <v>8.6304347826086953</v>
      </c>
      <c r="Q8" s="8">
        <v>0.14727021487725936</v>
      </c>
      <c r="R8" s="4">
        <v>11.369565217391305</v>
      </c>
      <c r="S8" s="4">
        <v>0</v>
      </c>
      <c r="T8" s="10">
        <v>0</v>
      </c>
      <c r="U8" s="4">
        <v>6.6086956521739131</v>
      </c>
      <c r="V8" s="4">
        <v>0</v>
      </c>
      <c r="W8" s="10">
        <v>0</v>
      </c>
      <c r="X8" s="4">
        <v>117.45380434782609</v>
      </c>
      <c r="Y8" s="4">
        <v>58.820652173913047</v>
      </c>
      <c r="Z8" s="10">
        <v>0.50079818615089189</v>
      </c>
      <c r="AA8" s="4">
        <v>0</v>
      </c>
      <c r="AB8" s="4">
        <v>0</v>
      </c>
      <c r="AC8" s="10" t="s">
        <v>167</v>
      </c>
      <c r="AD8" s="4">
        <v>180.02445652173913</v>
      </c>
      <c r="AE8" s="4">
        <v>30.203804347826086</v>
      </c>
      <c r="AF8" s="10">
        <v>0.16777611737535661</v>
      </c>
      <c r="AG8" s="4">
        <v>0</v>
      </c>
      <c r="AH8" s="4">
        <v>0</v>
      </c>
      <c r="AI8" s="10" t="s">
        <v>167</v>
      </c>
      <c r="AJ8" s="4">
        <v>0</v>
      </c>
      <c r="AK8" s="4">
        <v>0</v>
      </c>
      <c r="AL8" s="10" t="s">
        <v>167</v>
      </c>
      <c r="AM8" s="1">
        <v>475029</v>
      </c>
      <c r="AN8" s="1">
        <v>1</v>
      </c>
      <c r="AX8"/>
      <c r="AY8"/>
    </row>
    <row r="9" spans="1:51" x14ac:dyDescent="0.25">
      <c r="A9" t="s">
        <v>79</v>
      </c>
      <c r="B9" t="s">
        <v>16</v>
      </c>
      <c r="C9" t="s">
        <v>111</v>
      </c>
      <c r="D9" t="s">
        <v>95</v>
      </c>
      <c r="E9" s="4">
        <v>64.75</v>
      </c>
      <c r="F9" s="4">
        <v>220.18228260869569</v>
      </c>
      <c r="G9" s="4">
        <v>0</v>
      </c>
      <c r="H9" s="10">
        <v>0</v>
      </c>
      <c r="I9" s="4">
        <v>87.531195652173949</v>
      </c>
      <c r="J9" s="4">
        <v>0</v>
      </c>
      <c r="K9" s="10">
        <v>0</v>
      </c>
      <c r="L9" s="4">
        <v>40.259565217391312</v>
      </c>
      <c r="M9" s="4">
        <v>0</v>
      </c>
      <c r="N9" s="10">
        <v>0</v>
      </c>
      <c r="O9" s="4">
        <v>40.074782608695664</v>
      </c>
      <c r="P9" s="4">
        <v>0</v>
      </c>
      <c r="Q9" s="8">
        <v>0</v>
      </c>
      <c r="R9" s="4">
        <v>0</v>
      </c>
      <c r="S9" s="4">
        <v>0</v>
      </c>
      <c r="T9" s="10" t="s">
        <v>167</v>
      </c>
      <c r="U9" s="4">
        <v>0.18478260869565216</v>
      </c>
      <c r="V9" s="4">
        <v>0</v>
      </c>
      <c r="W9" s="10">
        <v>0</v>
      </c>
      <c r="X9" s="4">
        <v>47.456413043478278</v>
      </c>
      <c r="Y9" s="4">
        <v>0</v>
      </c>
      <c r="Z9" s="10">
        <v>0</v>
      </c>
      <c r="AA9" s="4">
        <v>132.46630434782611</v>
      </c>
      <c r="AB9" s="4">
        <v>0</v>
      </c>
      <c r="AC9" s="10">
        <v>0</v>
      </c>
      <c r="AD9" s="4">
        <v>0</v>
      </c>
      <c r="AE9" s="4">
        <v>0</v>
      </c>
      <c r="AF9" s="10" t="s">
        <v>167</v>
      </c>
      <c r="AG9" s="4">
        <v>0</v>
      </c>
      <c r="AH9" s="4">
        <v>0</v>
      </c>
      <c r="AI9" s="10" t="s">
        <v>167</v>
      </c>
      <c r="AJ9" s="4">
        <v>0</v>
      </c>
      <c r="AK9" s="4">
        <v>0</v>
      </c>
      <c r="AL9" s="10" t="s">
        <v>167</v>
      </c>
      <c r="AM9" s="1">
        <v>475033</v>
      </c>
      <c r="AN9" s="1">
        <v>1</v>
      </c>
      <c r="AX9"/>
      <c r="AY9"/>
    </row>
    <row r="10" spans="1:51" x14ac:dyDescent="0.25">
      <c r="A10" t="s">
        <v>79</v>
      </c>
      <c r="B10" t="s">
        <v>14</v>
      </c>
      <c r="C10" t="s">
        <v>100</v>
      </c>
      <c r="D10" t="s">
        <v>90</v>
      </c>
      <c r="E10" s="4">
        <v>105.44565217391305</v>
      </c>
      <c r="F10" s="4">
        <v>353.78239130434764</v>
      </c>
      <c r="G10" s="4">
        <v>0</v>
      </c>
      <c r="H10" s="10">
        <v>0</v>
      </c>
      <c r="I10" s="4">
        <v>343.37032608695637</v>
      </c>
      <c r="J10" s="4">
        <v>0</v>
      </c>
      <c r="K10" s="10">
        <v>0</v>
      </c>
      <c r="L10" s="4">
        <v>48.421413043478232</v>
      </c>
      <c r="M10" s="4">
        <v>0</v>
      </c>
      <c r="N10" s="10">
        <v>0</v>
      </c>
      <c r="O10" s="4">
        <v>38.00934782608693</v>
      </c>
      <c r="P10" s="4">
        <v>0</v>
      </c>
      <c r="Q10" s="8">
        <v>0</v>
      </c>
      <c r="R10" s="4">
        <v>8.3740217391304324</v>
      </c>
      <c r="S10" s="4">
        <v>0</v>
      </c>
      <c r="T10" s="10">
        <v>0</v>
      </c>
      <c r="U10" s="4">
        <v>2.0380434782608696</v>
      </c>
      <c r="V10" s="4">
        <v>0</v>
      </c>
      <c r="W10" s="10">
        <v>0</v>
      </c>
      <c r="X10" s="4">
        <v>88.634239130434736</v>
      </c>
      <c r="Y10" s="4">
        <v>0</v>
      </c>
      <c r="Z10" s="10">
        <v>0</v>
      </c>
      <c r="AA10" s="4">
        <v>0</v>
      </c>
      <c r="AB10" s="4">
        <v>0</v>
      </c>
      <c r="AC10" s="10" t="s">
        <v>167</v>
      </c>
      <c r="AD10" s="4">
        <v>210.48815217391299</v>
      </c>
      <c r="AE10" s="4">
        <v>0</v>
      </c>
      <c r="AF10" s="10">
        <v>0</v>
      </c>
      <c r="AG10" s="4">
        <v>4.0191304347826096</v>
      </c>
      <c r="AH10" s="4">
        <v>0</v>
      </c>
      <c r="AI10" s="10">
        <v>0</v>
      </c>
      <c r="AJ10" s="4">
        <v>2.2194565217391302</v>
      </c>
      <c r="AK10" s="4">
        <v>0</v>
      </c>
      <c r="AL10" s="10" t="s">
        <v>167</v>
      </c>
      <c r="AM10" s="1">
        <v>475030</v>
      </c>
      <c r="AN10" s="1">
        <v>1</v>
      </c>
      <c r="AX10"/>
      <c r="AY10"/>
    </row>
    <row r="11" spans="1:51" x14ac:dyDescent="0.25">
      <c r="A11" t="s">
        <v>79</v>
      </c>
      <c r="B11" t="s">
        <v>25</v>
      </c>
      <c r="C11" t="s">
        <v>115</v>
      </c>
      <c r="D11" t="s">
        <v>85</v>
      </c>
      <c r="E11" s="4">
        <v>56.434782608695649</v>
      </c>
      <c r="F11" s="4">
        <v>288.49391304347824</v>
      </c>
      <c r="G11" s="4">
        <v>55.484347826086946</v>
      </c>
      <c r="H11" s="10">
        <v>0.19232415422825586</v>
      </c>
      <c r="I11" s="4">
        <v>284.0060869565217</v>
      </c>
      <c r="J11" s="4">
        <v>55.484347826086946</v>
      </c>
      <c r="K11" s="10">
        <v>0.19536323471327927</v>
      </c>
      <c r="L11" s="4">
        <v>45.438913043478252</v>
      </c>
      <c r="M11" s="4">
        <v>2.0379347826086955</v>
      </c>
      <c r="N11" s="10">
        <v>4.4849989713853775E-2</v>
      </c>
      <c r="O11" s="4">
        <v>43.239130434782602</v>
      </c>
      <c r="P11" s="4">
        <v>2.0379347826086955</v>
      </c>
      <c r="Q11" s="8">
        <v>4.7131724484665669E-2</v>
      </c>
      <c r="R11" s="4">
        <v>2.1275000000000004</v>
      </c>
      <c r="S11" s="4">
        <v>0</v>
      </c>
      <c r="T11" s="10">
        <v>0</v>
      </c>
      <c r="U11" s="4">
        <v>7.2282608695652173E-2</v>
      </c>
      <c r="V11" s="4">
        <v>0</v>
      </c>
      <c r="W11" s="10">
        <v>0</v>
      </c>
      <c r="X11" s="4">
        <v>68.731847826086934</v>
      </c>
      <c r="Y11" s="4">
        <v>33.746739130434769</v>
      </c>
      <c r="Z11" s="10">
        <v>0.4909912973069569</v>
      </c>
      <c r="AA11" s="4">
        <v>2.2880434782608696</v>
      </c>
      <c r="AB11" s="4">
        <v>0</v>
      </c>
      <c r="AC11" s="10">
        <v>0</v>
      </c>
      <c r="AD11" s="4">
        <v>168.22043478260869</v>
      </c>
      <c r="AE11" s="4">
        <v>19.699673913043483</v>
      </c>
      <c r="AF11" s="10">
        <v>0.11710630720043838</v>
      </c>
      <c r="AG11" s="4">
        <v>3.8146739130434777</v>
      </c>
      <c r="AH11" s="4">
        <v>0</v>
      </c>
      <c r="AI11" s="10">
        <v>0</v>
      </c>
      <c r="AJ11" s="4">
        <v>0</v>
      </c>
      <c r="AK11" s="4">
        <v>0</v>
      </c>
      <c r="AL11" s="10" t="s">
        <v>167</v>
      </c>
      <c r="AM11" s="1">
        <v>475047</v>
      </c>
      <c r="AN11" s="1">
        <v>1</v>
      </c>
      <c r="AX11"/>
      <c r="AY11"/>
    </row>
    <row r="12" spans="1:51" x14ac:dyDescent="0.25">
      <c r="A12" t="s">
        <v>79</v>
      </c>
      <c r="B12" t="s">
        <v>28</v>
      </c>
      <c r="C12" t="s">
        <v>116</v>
      </c>
      <c r="D12" t="s">
        <v>94</v>
      </c>
      <c r="E12" s="4">
        <v>30.423913043478262</v>
      </c>
      <c r="F12" s="4">
        <v>141.63021739130429</v>
      </c>
      <c r="G12" s="4">
        <v>11.478260869565219</v>
      </c>
      <c r="H12" s="10">
        <v>8.1043869599185928E-2</v>
      </c>
      <c r="I12" s="4">
        <v>127.94815217391299</v>
      </c>
      <c r="J12" s="4">
        <v>11.478260869565219</v>
      </c>
      <c r="K12" s="10">
        <v>8.9710251180208062E-2</v>
      </c>
      <c r="L12" s="4">
        <v>32.232717391304355</v>
      </c>
      <c r="M12" s="4">
        <v>0.92391304347826086</v>
      </c>
      <c r="N12" s="10">
        <v>2.8663827261660269E-2</v>
      </c>
      <c r="O12" s="4">
        <v>26.841413043478269</v>
      </c>
      <c r="P12" s="4">
        <v>0.92391304347826086</v>
      </c>
      <c r="Q12" s="8">
        <v>3.442117752823548E-2</v>
      </c>
      <c r="R12" s="4">
        <v>0</v>
      </c>
      <c r="S12" s="4">
        <v>0</v>
      </c>
      <c r="T12" s="10" t="s">
        <v>167</v>
      </c>
      <c r="U12" s="4">
        <v>5.3913043478260869</v>
      </c>
      <c r="V12" s="4">
        <v>0</v>
      </c>
      <c r="W12" s="10">
        <v>0</v>
      </c>
      <c r="X12" s="4">
        <v>14.05423913043478</v>
      </c>
      <c r="Y12" s="4">
        <v>1.0271739130434783</v>
      </c>
      <c r="Z12" s="10">
        <v>7.3086412114556201E-2</v>
      </c>
      <c r="AA12" s="4">
        <v>8.2907608695652186</v>
      </c>
      <c r="AB12" s="4">
        <v>0</v>
      </c>
      <c r="AC12" s="10">
        <v>0</v>
      </c>
      <c r="AD12" s="4">
        <v>87.052499999999938</v>
      </c>
      <c r="AE12" s="4">
        <v>9.5271739130434785</v>
      </c>
      <c r="AF12" s="10">
        <v>0.10944170371951967</v>
      </c>
      <c r="AG12" s="4">
        <v>0</v>
      </c>
      <c r="AH12" s="4">
        <v>0</v>
      </c>
      <c r="AI12" s="10" t="s">
        <v>167</v>
      </c>
      <c r="AJ12" s="4">
        <v>0</v>
      </c>
      <c r="AK12" s="4">
        <v>0</v>
      </c>
      <c r="AL12" s="10" t="s">
        <v>167</v>
      </c>
      <c r="AM12" s="1">
        <v>475052</v>
      </c>
      <c r="AN12" s="1">
        <v>1</v>
      </c>
      <c r="AX12"/>
      <c r="AY12"/>
    </row>
    <row r="13" spans="1:51" x14ac:dyDescent="0.25">
      <c r="A13" t="s">
        <v>79</v>
      </c>
      <c r="B13" t="s">
        <v>20</v>
      </c>
      <c r="C13" t="s">
        <v>103</v>
      </c>
      <c r="D13" t="s">
        <v>90</v>
      </c>
      <c r="E13" s="4">
        <v>52.336956521739133</v>
      </c>
      <c r="F13" s="4">
        <v>218.87336956521739</v>
      </c>
      <c r="G13" s="4">
        <v>48.955869565217384</v>
      </c>
      <c r="H13" s="10">
        <v>0.22367211535357695</v>
      </c>
      <c r="I13" s="4">
        <v>210.00663043478261</v>
      </c>
      <c r="J13" s="4">
        <v>48.955869565217384</v>
      </c>
      <c r="K13" s="10">
        <v>0.23311582812343914</v>
      </c>
      <c r="L13" s="4">
        <v>27.810217391304334</v>
      </c>
      <c r="M13" s="4">
        <v>6.079891304347826</v>
      </c>
      <c r="N13" s="10">
        <v>0.218620775911262</v>
      </c>
      <c r="O13" s="4">
        <v>18.943478260869554</v>
      </c>
      <c r="P13" s="4">
        <v>6.079891304347826</v>
      </c>
      <c r="Q13" s="8">
        <v>0.32094904750975461</v>
      </c>
      <c r="R13" s="4">
        <v>4.3093478260869578</v>
      </c>
      <c r="S13" s="4">
        <v>0</v>
      </c>
      <c r="T13" s="10">
        <v>0</v>
      </c>
      <c r="U13" s="4">
        <v>4.557391304347826</v>
      </c>
      <c r="V13" s="4">
        <v>0</v>
      </c>
      <c r="W13" s="10">
        <v>0</v>
      </c>
      <c r="X13" s="4">
        <v>72.589347826086936</v>
      </c>
      <c r="Y13" s="4">
        <v>14.495434782608696</v>
      </c>
      <c r="Z13" s="10">
        <v>0.19969093560859036</v>
      </c>
      <c r="AA13" s="4">
        <v>0</v>
      </c>
      <c r="AB13" s="4">
        <v>0</v>
      </c>
      <c r="AC13" s="10" t="s">
        <v>167</v>
      </c>
      <c r="AD13" s="4">
        <v>118.4738043478261</v>
      </c>
      <c r="AE13" s="4">
        <v>28.380543478260861</v>
      </c>
      <c r="AF13" s="10">
        <v>0.23955121247679947</v>
      </c>
      <c r="AG13" s="4">
        <v>0</v>
      </c>
      <c r="AH13" s="4">
        <v>0</v>
      </c>
      <c r="AI13" s="10" t="s">
        <v>167</v>
      </c>
      <c r="AJ13" s="4">
        <v>0</v>
      </c>
      <c r="AK13" s="4">
        <v>0</v>
      </c>
      <c r="AL13" s="10" t="s">
        <v>167</v>
      </c>
      <c r="AM13" s="1">
        <v>475040</v>
      </c>
      <c r="AN13" s="1">
        <v>1</v>
      </c>
      <c r="AX13"/>
      <c r="AY13"/>
    </row>
    <row r="14" spans="1:51" x14ac:dyDescent="0.25">
      <c r="A14" t="s">
        <v>79</v>
      </c>
      <c r="B14" t="s">
        <v>22</v>
      </c>
      <c r="C14" t="s">
        <v>98</v>
      </c>
      <c r="D14" t="s">
        <v>89</v>
      </c>
      <c r="E14" s="4">
        <v>23.684782608695652</v>
      </c>
      <c r="F14" s="4">
        <v>103.90217391304347</v>
      </c>
      <c r="G14" s="4">
        <v>0</v>
      </c>
      <c r="H14" s="10">
        <v>0</v>
      </c>
      <c r="I14" s="4">
        <v>93.195652173913032</v>
      </c>
      <c r="J14" s="4">
        <v>0</v>
      </c>
      <c r="K14" s="10">
        <v>0</v>
      </c>
      <c r="L14" s="4">
        <v>15.627717391304348</v>
      </c>
      <c r="M14" s="4">
        <v>0</v>
      </c>
      <c r="N14" s="10">
        <v>0</v>
      </c>
      <c r="O14" s="4">
        <v>10.182065217391305</v>
      </c>
      <c r="P14" s="4">
        <v>0</v>
      </c>
      <c r="Q14" s="8">
        <v>0</v>
      </c>
      <c r="R14" s="4">
        <v>0</v>
      </c>
      <c r="S14" s="4">
        <v>0</v>
      </c>
      <c r="T14" s="10" t="s">
        <v>167</v>
      </c>
      <c r="U14" s="4">
        <v>5.4456521739130439</v>
      </c>
      <c r="V14" s="4">
        <v>0</v>
      </c>
      <c r="W14" s="10">
        <v>0</v>
      </c>
      <c r="X14" s="4">
        <v>18.448369565217391</v>
      </c>
      <c r="Y14" s="4">
        <v>0</v>
      </c>
      <c r="Z14" s="10">
        <v>0</v>
      </c>
      <c r="AA14" s="4">
        <v>5.2608695652173916</v>
      </c>
      <c r="AB14" s="4">
        <v>0</v>
      </c>
      <c r="AC14" s="10">
        <v>0</v>
      </c>
      <c r="AD14" s="4">
        <v>64.565217391304344</v>
      </c>
      <c r="AE14" s="4">
        <v>0</v>
      </c>
      <c r="AF14" s="10">
        <v>0</v>
      </c>
      <c r="AG14" s="4">
        <v>0</v>
      </c>
      <c r="AH14" s="4">
        <v>0</v>
      </c>
      <c r="AI14" s="10" t="s">
        <v>167</v>
      </c>
      <c r="AJ14" s="4">
        <v>0</v>
      </c>
      <c r="AK14" s="4">
        <v>0</v>
      </c>
      <c r="AL14" s="10" t="s">
        <v>167</v>
      </c>
      <c r="AM14" s="1">
        <v>475043</v>
      </c>
      <c r="AN14" s="1">
        <v>1</v>
      </c>
      <c r="AX14"/>
      <c r="AY14"/>
    </row>
    <row r="15" spans="1:51" x14ac:dyDescent="0.25">
      <c r="A15" t="s">
        <v>79</v>
      </c>
      <c r="B15" t="s">
        <v>4</v>
      </c>
      <c r="C15" t="s">
        <v>102</v>
      </c>
      <c r="D15" t="s">
        <v>92</v>
      </c>
      <c r="E15" s="4">
        <v>78.086956521739125</v>
      </c>
      <c r="F15" s="4">
        <v>375.46195652173913</v>
      </c>
      <c r="G15" s="4">
        <v>123.46739130434781</v>
      </c>
      <c r="H15" s="10">
        <v>0.32884128247810668</v>
      </c>
      <c r="I15" s="4">
        <v>364.59239130434781</v>
      </c>
      <c r="J15" s="4">
        <v>123.46739130434781</v>
      </c>
      <c r="K15" s="10">
        <v>0.33864500260863084</v>
      </c>
      <c r="L15" s="4">
        <v>68.165760869565219</v>
      </c>
      <c r="M15" s="4">
        <v>15.043478260869565</v>
      </c>
      <c r="N15" s="10">
        <v>0.22068965517241379</v>
      </c>
      <c r="O15" s="4">
        <v>57.296195652173914</v>
      </c>
      <c r="P15" s="4">
        <v>15.043478260869565</v>
      </c>
      <c r="Q15" s="8">
        <v>0.26255631965852499</v>
      </c>
      <c r="R15" s="4">
        <v>9.5652173913043477</v>
      </c>
      <c r="S15" s="4">
        <v>0</v>
      </c>
      <c r="T15" s="10">
        <v>0</v>
      </c>
      <c r="U15" s="4">
        <v>1.3043478260869565</v>
      </c>
      <c r="V15" s="4">
        <v>0</v>
      </c>
      <c r="W15" s="10">
        <v>0</v>
      </c>
      <c r="X15" s="4">
        <v>94.369565217391298</v>
      </c>
      <c r="Y15" s="4">
        <v>61.054347826086953</v>
      </c>
      <c r="Z15" s="10">
        <v>0.64697074406818711</v>
      </c>
      <c r="AA15" s="4">
        <v>0</v>
      </c>
      <c r="AB15" s="4">
        <v>0</v>
      </c>
      <c r="AC15" s="10" t="s">
        <v>167</v>
      </c>
      <c r="AD15" s="4">
        <v>212.9266304347826</v>
      </c>
      <c r="AE15" s="4">
        <v>47.369565217391305</v>
      </c>
      <c r="AF15" s="10">
        <v>0.22246895618770501</v>
      </c>
      <c r="AG15" s="4">
        <v>0</v>
      </c>
      <c r="AH15" s="4">
        <v>0</v>
      </c>
      <c r="AI15" s="10" t="s">
        <v>167</v>
      </c>
      <c r="AJ15" s="4">
        <v>0</v>
      </c>
      <c r="AK15" s="4">
        <v>0</v>
      </c>
      <c r="AL15" s="10" t="s">
        <v>167</v>
      </c>
      <c r="AM15" s="1">
        <v>475017</v>
      </c>
      <c r="AN15" s="1">
        <v>1</v>
      </c>
      <c r="AX15"/>
      <c r="AY15"/>
    </row>
    <row r="16" spans="1:51" x14ac:dyDescent="0.25">
      <c r="A16" t="s">
        <v>79</v>
      </c>
      <c r="B16" t="s">
        <v>21</v>
      </c>
      <c r="C16" t="s">
        <v>113</v>
      </c>
      <c r="D16" t="s">
        <v>89</v>
      </c>
      <c r="E16" s="4">
        <v>55.380434782608695</v>
      </c>
      <c r="F16" s="4">
        <v>185.46195652173913</v>
      </c>
      <c r="G16" s="4">
        <v>70.59782608695653</v>
      </c>
      <c r="H16" s="10">
        <v>0.38065934065934071</v>
      </c>
      <c r="I16" s="4">
        <v>172.95380434782609</v>
      </c>
      <c r="J16" s="4">
        <v>65.815217391304344</v>
      </c>
      <c r="K16" s="10">
        <v>0.38053639605951572</v>
      </c>
      <c r="L16" s="4">
        <v>18.070652173913043</v>
      </c>
      <c r="M16" s="4">
        <v>0</v>
      </c>
      <c r="N16" s="10">
        <v>0</v>
      </c>
      <c r="O16" s="4">
        <v>10.918478260869565</v>
      </c>
      <c r="P16" s="4">
        <v>0</v>
      </c>
      <c r="Q16" s="8">
        <v>0</v>
      </c>
      <c r="R16" s="4">
        <v>1.8478260869565217</v>
      </c>
      <c r="S16" s="4">
        <v>0</v>
      </c>
      <c r="T16" s="10">
        <v>0</v>
      </c>
      <c r="U16" s="4">
        <v>5.3043478260869561</v>
      </c>
      <c r="V16" s="4">
        <v>0</v>
      </c>
      <c r="W16" s="10">
        <v>0</v>
      </c>
      <c r="X16" s="4">
        <v>46.964673913043477</v>
      </c>
      <c r="Y16" s="4">
        <v>12.861413043478262</v>
      </c>
      <c r="Z16" s="10">
        <v>0.27385291905340509</v>
      </c>
      <c r="AA16" s="4">
        <v>5.3559782608695654</v>
      </c>
      <c r="AB16" s="4">
        <v>4.7826086956521738</v>
      </c>
      <c r="AC16" s="10">
        <v>0.89294774226281071</v>
      </c>
      <c r="AD16" s="4">
        <v>107.33967391304348</v>
      </c>
      <c r="AE16" s="4">
        <v>52.432065217391305</v>
      </c>
      <c r="AF16" s="10">
        <v>0.48846864636338316</v>
      </c>
      <c r="AG16" s="4">
        <v>7.7309782608695654</v>
      </c>
      <c r="AH16" s="4">
        <v>0.52173913043478259</v>
      </c>
      <c r="AI16" s="10">
        <v>6.7486818980667829E-2</v>
      </c>
      <c r="AJ16" s="4">
        <v>0</v>
      </c>
      <c r="AK16" s="4">
        <v>0</v>
      </c>
      <c r="AL16" s="10" t="s">
        <v>167</v>
      </c>
      <c r="AM16" s="1">
        <v>475042</v>
      </c>
      <c r="AN16" s="1">
        <v>1</v>
      </c>
      <c r="AX16"/>
      <c r="AY16"/>
    </row>
    <row r="17" spans="1:51" x14ac:dyDescent="0.25">
      <c r="A17" t="s">
        <v>79</v>
      </c>
      <c r="B17" t="s">
        <v>29</v>
      </c>
      <c r="C17" t="s">
        <v>104</v>
      </c>
      <c r="D17" t="s">
        <v>86</v>
      </c>
      <c r="E17" s="4">
        <v>37.597826086956523</v>
      </c>
      <c r="F17" s="4">
        <v>187.66304347826087</v>
      </c>
      <c r="G17" s="4">
        <v>37.010869565217391</v>
      </c>
      <c r="H17" s="10">
        <v>0.19721980886185925</v>
      </c>
      <c r="I17" s="4">
        <v>176.89130434782606</v>
      </c>
      <c r="J17" s="4">
        <v>37.010869565217391</v>
      </c>
      <c r="K17" s="10">
        <v>0.20922944574167385</v>
      </c>
      <c r="L17" s="4">
        <v>46.828804347826086</v>
      </c>
      <c r="M17" s="4">
        <v>8.4538043478260878</v>
      </c>
      <c r="N17" s="10">
        <v>0.18052573550745665</v>
      </c>
      <c r="O17" s="4">
        <v>36.057065217391305</v>
      </c>
      <c r="P17" s="4">
        <v>8.4538043478260878</v>
      </c>
      <c r="Q17" s="8">
        <v>0.23445625141306808</v>
      </c>
      <c r="R17" s="4">
        <v>4.2554347826086953</v>
      </c>
      <c r="S17" s="4">
        <v>0</v>
      </c>
      <c r="T17" s="10">
        <v>0</v>
      </c>
      <c r="U17" s="4">
        <v>6.5163043478260869</v>
      </c>
      <c r="V17" s="4">
        <v>0</v>
      </c>
      <c r="W17" s="10">
        <v>0</v>
      </c>
      <c r="X17" s="4">
        <v>29.831521739130434</v>
      </c>
      <c r="Y17" s="4">
        <v>5.4836956521739131</v>
      </c>
      <c r="Z17" s="10">
        <v>0.18382218983421389</v>
      </c>
      <c r="AA17" s="4">
        <v>0</v>
      </c>
      <c r="AB17" s="4">
        <v>0</v>
      </c>
      <c r="AC17" s="10" t="s">
        <v>167</v>
      </c>
      <c r="AD17" s="4">
        <v>111.00271739130434</v>
      </c>
      <c r="AE17" s="4">
        <v>23.073369565217391</v>
      </c>
      <c r="AF17" s="10">
        <v>0.20786310558398002</v>
      </c>
      <c r="AG17" s="4">
        <v>0</v>
      </c>
      <c r="AH17" s="4">
        <v>0</v>
      </c>
      <c r="AI17" s="10" t="s">
        <v>167</v>
      </c>
      <c r="AJ17" s="4">
        <v>0</v>
      </c>
      <c r="AK17" s="4">
        <v>0</v>
      </c>
      <c r="AL17" s="10" t="s">
        <v>167</v>
      </c>
      <c r="AM17" s="1">
        <v>475053</v>
      </c>
      <c r="AN17" s="1">
        <v>1</v>
      </c>
      <c r="AX17"/>
      <c r="AY17"/>
    </row>
    <row r="18" spans="1:51" x14ac:dyDescent="0.25">
      <c r="A18" t="s">
        <v>79</v>
      </c>
      <c r="B18" t="s">
        <v>33</v>
      </c>
      <c r="C18" t="s">
        <v>118</v>
      </c>
      <c r="D18" t="s">
        <v>87</v>
      </c>
      <c r="E18" s="4">
        <v>29.5</v>
      </c>
      <c r="F18" s="4">
        <v>121.26630434782609</v>
      </c>
      <c r="G18" s="4">
        <v>11.690217391304348</v>
      </c>
      <c r="H18" s="10">
        <v>9.6401201093532909E-2</v>
      </c>
      <c r="I18" s="4">
        <v>114.80163043478261</v>
      </c>
      <c r="J18" s="4">
        <v>11.690217391304348</v>
      </c>
      <c r="K18" s="10">
        <v>0.10182971571945937</v>
      </c>
      <c r="L18" s="4">
        <v>14.665760869565217</v>
      </c>
      <c r="M18" s="4">
        <v>5.0543478260869561</v>
      </c>
      <c r="N18" s="10">
        <v>0.34463590883824347</v>
      </c>
      <c r="O18" s="4">
        <v>11.345108695652174</v>
      </c>
      <c r="P18" s="4">
        <v>5.0543478260869561</v>
      </c>
      <c r="Q18" s="8">
        <v>0.44550898203592809</v>
      </c>
      <c r="R18" s="4">
        <v>0</v>
      </c>
      <c r="S18" s="4">
        <v>0</v>
      </c>
      <c r="T18" s="10" t="s">
        <v>167</v>
      </c>
      <c r="U18" s="4">
        <v>3.3206521739130435</v>
      </c>
      <c r="V18" s="4">
        <v>0</v>
      </c>
      <c r="W18" s="10">
        <v>0</v>
      </c>
      <c r="X18" s="4">
        <v>30.154891304347824</v>
      </c>
      <c r="Y18" s="4">
        <v>5.8913043478260869</v>
      </c>
      <c r="Z18" s="10">
        <v>0.19536811750923674</v>
      </c>
      <c r="AA18" s="4">
        <v>3.1440217391304346</v>
      </c>
      <c r="AB18" s="4">
        <v>0</v>
      </c>
      <c r="AC18" s="10">
        <v>0</v>
      </c>
      <c r="AD18" s="4">
        <v>73.301630434782609</v>
      </c>
      <c r="AE18" s="4">
        <v>0.74456521739130432</v>
      </c>
      <c r="AF18" s="10">
        <v>1.015755329008341E-2</v>
      </c>
      <c r="AG18" s="4">
        <v>0</v>
      </c>
      <c r="AH18" s="4">
        <v>0</v>
      </c>
      <c r="AI18" s="10" t="s">
        <v>167</v>
      </c>
      <c r="AJ18" s="4">
        <v>0</v>
      </c>
      <c r="AK18" s="4">
        <v>0</v>
      </c>
      <c r="AL18" s="10" t="s">
        <v>167</v>
      </c>
      <c r="AM18" s="1">
        <v>475058</v>
      </c>
      <c r="AN18" s="1">
        <v>1</v>
      </c>
      <c r="AX18"/>
      <c r="AY18"/>
    </row>
    <row r="19" spans="1:51" x14ac:dyDescent="0.25">
      <c r="A19" t="s">
        <v>79</v>
      </c>
      <c r="B19" t="s">
        <v>2</v>
      </c>
      <c r="C19" t="s">
        <v>106</v>
      </c>
      <c r="D19" t="s">
        <v>91</v>
      </c>
      <c r="E19" s="4">
        <v>115.40217391304348</v>
      </c>
      <c r="F19" s="4">
        <v>449.95815217391305</v>
      </c>
      <c r="G19" s="4">
        <v>11.3125</v>
      </c>
      <c r="H19" s="10">
        <v>2.5141226901535529E-2</v>
      </c>
      <c r="I19" s="4">
        <v>422.47652173913042</v>
      </c>
      <c r="J19" s="4">
        <v>11.3125</v>
      </c>
      <c r="K19" s="10">
        <v>2.6776635902586818E-2</v>
      </c>
      <c r="L19" s="4">
        <v>66.77304347826086</v>
      </c>
      <c r="M19" s="4">
        <v>0</v>
      </c>
      <c r="N19" s="10">
        <v>0</v>
      </c>
      <c r="O19" s="4">
        <v>39.291413043478265</v>
      </c>
      <c r="P19" s="4">
        <v>0</v>
      </c>
      <c r="Q19" s="8">
        <v>0</v>
      </c>
      <c r="R19" s="4">
        <v>22.351195652173907</v>
      </c>
      <c r="S19" s="4">
        <v>0</v>
      </c>
      <c r="T19" s="10">
        <v>0</v>
      </c>
      <c r="U19" s="4">
        <v>5.1304347826086953</v>
      </c>
      <c r="V19" s="4">
        <v>0</v>
      </c>
      <c r="W19" s="10">
        <v>0</v>
      </c>
      <c r="X19" s="4">
        <v>117.34728260869561</v>
      </c>
      <c r="Y19" s="4">
        <v>11.3125</v>
      </c>
      <c r="Z19" s="10">
        <v>9.6401891450034541E-2</v>
      </c>
      <c r="AA19" s="4">
        <v>0</v>
      </c>
      <c r="AB19" s="4">
        <v>0</v>
      </c>
      <c r="AC19" s="10" t="s">
        <v>167</v>
      </c>
      <c r="AD19" s="4">
        <v>265.01923913043481</v>
      </c>
      <c r="AE19" s="4">
        <v>0</v>
      </c>
      <c r="AF19" s="10">
        <v>0</v>
      </c>
      <c r="AG19" s="4">
        <v>0.73163043478260859</v>
      </c>
      <c r="AH19" s="4">
        <v>0</v>
      </c>
      <c r="AI19" s="10">
        <v>0</v>
      </c>
      <c r="AJ19" s="4">
        <v>8.6956521739130432E-2</v>
      </c>
      <c r="AK19" s="4">
        <v>0</v>
      </c>
      <c r="AL19" s="10" t="s">
        <v>167</v>
      </c>
      <c r="AM19" s="1">
        <v>475012</v>
      </c>
      <c r="AN19" s="1">
        <v>1</v>
      </c>
      <c r="AX19"/>
      <c r="AY19"/>
    </row>
    <row r="20" spans="1:51" x14ac:dyDescent="0.25">
      <c r="A20" t="s">
        <v>79</v>
      </c>
      <c r="B20" t="s">
        <v>11</v>
      </c>
      <c r="C20" t="s">
        <v>99</v>
      </c>
      <c r="D20" t="s">
        <v>89</v>
      </c>
      <c r="E20" s="4">
        <v>31.760869565217391</v>
      </c>
      <c r="F20" s="4">
        <v>122.25728260869565</v>
      </c>
      <c r="G20" s="4">
        <v>13.273586956521738</v>
      </c>
      <c r="H20" s="10">
        <v>0.10857093069053413</v>
      </c>
      <c r="I20" s="4">
        <v>115.40130434782608</v>
      </c>
      <c r="J20" s="4">
        <v>13.273586956521738</v>
      </c>
      <c r="K20" s="10">
        <v>0.11502111723550709</v>
      </c>
      <c r="L20" s="4">
        <v>20.391304347826086</v>
      </c>
      <c r="M20" s="4">
        <v>0</v>
      </c>
      <c r="N20" s="10">
        <v>0</v>
      </c>
      <c r="O20" s="4">
        <v>13.535326086956522</v>
      </c>
      <c r="P20" s="4">
        <v>0</v>
      </c>
      <c r="Q20" s="8">
        <v>0</v>
      </c>
      <c r="R20" s="4">
        <v>2.7336956521739131</v>
      </c>
      <c r="S20" s="4">
        <v>0</v>
      </c>
      <c r="T20" s="10">
        <v>0</v>
      </c>
      <c r="U20" s="4">
        <v>4.1222826086956523</v>
      </c>
      <c r="V20" s="4">
        <v>0</v>
      </c>
      <c r="W20" s="10">
        <v>0</v>
      </c>
      <c r="X20" s="4">
        <v>33.032608695652172</v>
      </c>
      <c r="Y20" s="4">
        <v>5.5543478260869561</v>
      </c>
      <c r="Z20" s="10">
        <v>0.16814741691345836</v>
      </c>
      <c r="AA20" s="4">
        <v>0</v>
      </c>
      <c r="AB20" s="4">
        <v>0</v>
      </c>
      <c r="AC20" s="10" t="s">
        <v>167</v>
      </c>
      <c r="AD20" s="4">
        <v>65.599673913043475</v>
      </c>
      <c r="AE20" s="4">
        <v>7.719239130434782</v>
      </c>
      <c r="AF20" s="10">
        <v>0.11767191313583544</v>
      </c>
      <c r="AG20" s="4">
        <v>0</v>
      </c>
      <c r="AH20" s="4">
        <v>0</v>
      </c>
      <c r="AI20" s="10" t="s">
        <v>167</v>
      </c>
      <c r="AJ20" s="4">
        <v>3.2336956521739131</v>
      </c>
      <c r="AK20" s="4">
        <v>0</v>
      </c>
      <c r="AL20" s="10" t="s">
        <v>167</v>
      </c>
      <c r="AM20" s="1">
        <v>475026</v>
      </c>
      <c r="AN20" s="1">
        <v>1</v>
      </c>
      <c r="AX20"/>
      <c r="AY20"/>
    </row>
    <row r="21" spans="1:51" x14ac:dyDescent="0.25">
      <c r="A21" t="s">
        <v>79</v>
      </c>
      <c r="B21" t="s">
        <v>9</v>
      </c>
      <c r="C21" t="s">
        <v>110</v>
      </c>
      <c r="D21" t="s">
        <v>88</v>
      </c>
      <c r="E21" s="4">
        <v>71.543478260869563</v>
      </c>
      <c r="F21" s="4">
        <v>271.67119565217388</v>
      </c>
      <c r="G21" s="4">
        <v>43.657608695652172</v>
      </c>
      <c r="H21" s="10">
        <v>0.16070017504376097</v>
      </c>
      <c r="I21" s="4">
        <v>261.49728260869563</v>
      </c>
      <c r="J21" s="4">
        <v>43.657608695652172</v>
      </c>
      <c r="K21" s="10">
        <v>0.16695243736425894</v>
      </c>
      <c r="L21" s="4">
        <v>51.644021739130437</v>
      </c>
      <c r="M21" s="4">
        <v>0</v>
      </c>
      <c r="N21" s="10">
        <v>0</v>
      </c>
      <c r="O21" s="4">
        <v>41.470108695652172</v>
      </c>
      <c r="P21" s="4">
        <v>0</v>
      </c>
      <c r="Q21" s="8">
        <v>0</v>
      </c>
      <c r="R21" s="4">
        <v>4.9565217391304346</v>
      </c>
      <c r="S21" s="4">
        <v>0</v>
      </c>
      <c r="T21" s="10">
        <v>0</v>
      </c>
      <c r="U21" s="4">
        <v>5.2173913043478262</v>
      </c>
      <c r="V21" s="4">
        <v>0</v>
      </c>
      <c r="W21" s="10">
        <v>0</v>
      </c>
      <c r="X21" s="4">
        <v>64.209239130434781</v>
      </c>
      <c r="Y21" s="4">
        <v>26.394021739130434</v>
      </c>
      <c r="Z21" s="10">
        <v>0.41106267721867196</v>
      </c>
      <c r="AA21" s="4">
        <v>0</v>
      </c>
      <c r="AB21" s="4">
        <v>0</v>
      </c>
      <c r="AC21" s="10" t="s">
        <v>167</v>
      </c>
      <c r="AD21" s="4">
        <v>155.81793478260869</v>
      </c>
      <c r="AE21" s="4">
        <v>17.263586956521738</v>
      </c>
      <c r="AF21" s="10">
        <v>0.11079332414851502</v>
      </c>
      <c r="AG21" s="4">
        <v>0</v>
      </c>
      <c r="AH21" s="4">
        <v>0</v>
      </c>
      <c r="AI21" s="10" t="s">
        <v>167</v>
      </c>
      <c r="AJ21" s="4">
        <v>0</v>
      </c>
      <c r="AK21" s="4">
        <v>0</v>
      </c>
      <c r="AL21" s="10" t="s">
        <v>167</v>
      </c>
      <c r="AM21" s="1">
        <v>475023</v>
      </c>
      <c r="AN21" s="1">
        <v>1</v>
      </c>
      <c r="AX21"/>
      <c r="AY21"/>
    </row>
    <row r="22" spans="1:51" x14ac:dyDescent="0.25">
      <c r="A22" t="s">
        <v>79</v>
      </c>
      <c r="B22" t="s">
        <v>23</v>
      </c>
      <c r="C22" t="s">
        <v>114</v>
      </c>
      <c r="D22" t="s">
        <v>93</v>
      </c>
      <c r="E22" s="4">
        <v>43.413043478260867</v>
      </c>
      <c r="F22" s="4">
        <v>181.91771739130431</v>
      </c>
      <c r="G22" s="4">
        <v>32.645652173913042</v>
      </c>
      <c r="H22" s="10">
        <v>0.1794528462760577</v>
      </c>
      <c r="I22" s="4">
        <v>170.84739130434781</v>
      </c>
      <c r="J22" s="4">
        <v>32.645652173913042</v>
      </c>
      <c r="K22" s="10">
        <v>0.19108077638573964</v>
      </c>
      <c r="L22" s="4">
        <v>28.385760869565217</v>
      </c>
      <c r="M22" s="4">
        <v>3.4090217391304347</v>
      </c>
      <c r="N22" s="10">
        <v>0.12009619029749299</v>
      </c>
      <c r="O22" s="4">
        <v>17.315434782608701</v>
      </c>
      <c r="P22" s="4">
        <v>3.4090217391304347</v>
      </c>
      <c r="Q22" s="8">
        <v>0.19687762865500741</v>
      </c>
      <c r="R22" s="4">
        <v>6.9833695652173882</v>
      </c>
      <c r="S22" s="4">
        <v>0</v>
      </c>
      <c r="T22" s="10">
        <v>0</v>
      </c>
      <c r="U22" s="4">
        <v>4.0869565217391308</v>
      </c>
      <c r="V22" s="4">
        <v>0</v>
      </c>
      <c r="W22" s="10">
        <v>0</v>
      </c>
      <c r="X22" s="4">
        <v>33.806413043478251</v>
      </c>
      <c r="Y22" s="4">
        <v>13.486521739130437</v>
      </c>
      <c r="Z22" s="10">
        <v>0.39893382719383719</v>
      </c>
      <c r="AA22" s="4">
        <v>0</v>
      </c>
      <c r="AB22" s="4">
        <v>0</v>
      </c>
      <c r="AC22" s="10" t="s">
        <v>167</v>
      </c>
      <c r="AD22" s="4">
        <v>106.25163043478258</v>
      </c>
      <c r="AE22" s="4">
        <v>15.750108695652171</v>
      </c>
      <c r="AF22" s="10">
        <v>0.14823404244436147</v>
      </c>
      <c r="AG22" s="4">
        <v>11.833478260869564</v>
      </c>
      <c r="AH22" s="4">
        <v>0</v>
      </c>
      <c r="AI22" s="10">
        <v>0</v>
      </c>
      <c r="AJ22" s="4">
        <v>1.6404347826086958</v>
      </c>
      <c r="AK22" s="4">
        <v>0</v>
      </c>
      <c r="AL22" s="10" t="s">
        <v>167</v>
      </c>
      <c r="AM22" s="1">
        <v>475044</v>
      </c>
      <c r="AN22" s="1">
        <v>1</v>
      </c>
      <c r="AX22"/>
      <c r="AY22"/>
    </row>
    <row r="23" spans="1:51" x14ac:dyDescent="0.25">
      <c r="A23" t="s">
        <v>79</v>
      </c>
      <c r="B23" t="s">
        <v>19</v>
      </c>
      <c r="C23" t="s">
        <v>106</v>
      </c>
      <c r="D23" t="s">
        <v>91</v>
      </c>
      <c r="E23" s="4">
        <v>80.739130434782609</v>
      </c>
      <c r="F23" s="4">
        <v>301.03597826086963</v>
      </c>
      <c r="G23" s="4">
        <v>8.2169565217391316</v>
      </c>
      <c r="H23" s="10">
        <v>2.7295596257994582E-2</v>
      </c>
      <c r="I23" s="4">
        <v>286.76076086956527</v>
      </c>
      <c r="J23" s="4">
        <v>8.2169565217391316</v>
      </c>
      <c r="K23" s="10">
        <v>2.8654396427259657E-2</v>
      </c>
      <c r="L23" s="4">
        <v>46.685217391304349</v>
      </c>
      <c r="M23" s="4">
        <v>0.56793478260869568</v>
      </c>
      <c r="N23" s="10">
        <v>1.2165195201907317E-2</v>
      </c>
      <c r="O23" s="4">
        <v>33.477282608695653</v>
      </c>
      <c r="P23" s="4">
        <v>0.56793478260869568</v>
      </c>
      <c r="Q23" s="8">
        <v>1.6964781438418657E-2</v>
      </c>
      <c r="R23" s="4">
        <v>7.816630434782609</v>
      </c>
      <c r="S23" s="4">
        <v>0</v>
      </c>
      <c r="T23" s="10">
        <v>0</v>
      </c>
      <c r="U23" s="4">
        <v>5.3913043478260869</v>
      </c>
      <c r="V23" s="4">
        <v>0</v>
      </c>
      <c r="W23" s="10">
        <v>0</v>
      </c>
      <c r="X23" s="4">
        <v>85.708913043478262</v>
      </c>
      <c r="Y23" s="4">
        <v>0</v>
      </c>
      <c r="Z23" s="10">
        <v>0</v>
      </c>
      <c r="AA23" s="4">
        <v>1.0672826086956522</v>
      </c>
      <c r="AB23" s="4">
        <v>0</v>
      </c>
      <c r="AC23" s="10">
        <v>0</v>
      </c>
      <c r="AD23" s="4">
        <v>167.15478260869574</v>
      </c>
      <c r="AE23" s="4">
        <v>7.6490217391304354</v>
      </c>
      <c r="AF23" s="10">
        <v>4.5760112990823373E-2</v>
      </c>
      <c r="AG23" s="4">
        <v>0.4197826086956522</v>
      </c>
      <c r="AH23" s="4">
        <v>0</v>
      </c>
      <c r="AI23" s="10">
        <v>0</v>
      </c>
      <c r="AJ23" s="4">
        <v>0</v>
      </c>
      <c r="AK23" s="4">
        <v>0</v>
      </c>
      <c r="AL23" s="10" t="s">
        <v>167</v>
      </c>
      <c r="AM23" s="1">
        <v>475039</v>
      </c>
      <c r="AN23" s="1">
        <v>1</v>
      </c>
      <c r="AX23"/>
      <c r="AY23"/>
    </row>
    <row r="24" spans="1:51" x14ac:dyDescent="0.25">
      <c r="A24" t="s">
        <v>79</v>
      </c>
      <c r="B24" t="s">
        <v>8</v>
      </c>
      <c r="C24" t="s">
        <v>109</v>
      </c>
      <c r="D24" t="s">
        <v>85</v>
      </c>
      <c r="E24" s="4">
        <v>75.032608695652172</v>
      </c>
      <c r="F24" s="4">
        <v>281.45967391304356</v>
      </c>
      <c r="G24" s="4">
        <v>5.9405434782608673</v>
      </c>
      <c r="H24" s="10">
        <v>2.1106197543937277E-2</v>
      </c>
      <c r="I24" s="4">
        <v>261.07217391304357</v>
      </c>
      <c r="J24" s="4">
        <v>5.9405434782608673</v>
      </c>
      <c r="K24" s="10">
        <v>2.2754410740991146E-2</v>
      </c>
      <c r="L24" s="4">
        <v>52.858804347826101</v>
      </c>
      <c r="M24" s="4">
        <v>0</v>
      </c>
      <c r="N24" s="10">
        <v>0</v>
      </c>
      <c r="O24" s="4">
        <v>37.945760869565227</v>
      </c>
      <c r="P24" s="4">
        <v>0</v>
      </c>
      <c r="Q24" s="8">
        <v>0</v>
      </c>
      <c r="R24" s="4">
        <v>11.826086956521738</v>
      </c>
      <c r="S24" s="4">
        <v>0</v>
      </c>
      <c r="T24" s="10">
        <v>0</v>
      </c>
      <c r="U24" s="4">
        <v>3.0869565217391304</v>
      </c>
      <c r="V24" s="4">
        <v>0</v>
      </c>
      <c r="W24" s="10">
        <v>0</v>
      </c>
      <c r="X24" s="4">
        <v>64.321304347826114</v>
      </c>
      <c r="Y24" s="4">
        <v>5.7231521739130411</v>
      </c>
      <c r="Z24" s="10">
        <v>8.8977551558412513E-2</v>
      </c>
      <c r="AA24" s="4">
        <v>5.4744565217391292</v>
      </c>
      <c r="AB24" s="4">
        <v>0</v>
      </c>
      <c r="AC24" s="10">
        <v>0</v>
      </c>
      <c r="AD24" s="4">
        <v>153.55532608695657</v>
      </c>
      <c r="AE24" s="4">
        <v>0.21739130434782608</v>
      </c>
      <c r="AF24" s="10">
        <v>1.4157197271341792E-3</v>
      </c>
      <c r="AG24" s="4">
        <v>5.2497826086956518</v>
      </c>
      <c r="AH24" s="4">
        <v>0</v>
      </c>
      <c r="AI24" s="10">
        <v>0</v>
      </c>
      <c r="AJ24" s="4">
        <v>0</v>
      </c>
      <c r="AK24" s="4">
        <v>0</v>
      </c>
      <c r="AL24" s="10" t="s">
        <v>167</v>
      </c>
      <c r="AM24" s="1">
        <v>475021</v>
      </c>
      <c r="AN24" s="1">
        <v>1</v>
      </c>
      <c r="AX24"/>
      <c r="AY24"/>
    </row>
    <row r="25" spans="1:51" x14ac:dyDescent="0.25">
      <c r="A25" t="s">
        <v>79</v>
      </c>
      <c r="B25" t="s">
        <v>10</v>
      </c>
      <c r="C25" t="s">
        <v>101</v>
      </c>
      <c r="D25" t="s">
        <v>94</v>
      </c>
      <c r="E25" s="4">
        <v>75.423913043478265</v>
      </c>
      <c r="F25" s="4">
        <v>262.87641304347829</v>
      </c>
      <c r="G25" s="4">
        <v>99.09782608695653</v>
      </c>
      <c r="H25" s="10">
        <v>0.37697496302403632</v>
      </c>
      <c r="I25" s="4">
        <v>232.30847826086958</v>
      </c>
      <c r="J25" s="4">
        <v>99.09782608695653</v>
      </c>
      <c r="K25" s="10">
        <v>0.42657860285096932</v>
      </c>
      <c r="L25" s="4">
        <v>35.894021739130437</v>
      </c>
      <c r="M25" s="4">
        <v>5.7391304347826084</v>
      </c>
      <c r="N25" s="10">
        <v>0.15989098342039518</v>
      </c>
      <c r="O25" s="4">
        <v>17.559782608695652</v>
      </c>
      <c r="P25" s="4">
        <v>5.7391304347826084</v>
      </c>
      <c r="Q25" s="8">
        <v>0.32683379758588671</v>
      </c>
      <c r="R25" s="4">
        <v>13.190217391304348</v>
      </c>
      <c r="S25" s="4">
        <v>0</v>
      </c>
      <c r="T25" s="10">
        <v>0</v>
      </c>
      <c r="U25" s="4">
        <v>5.1440217391304346</v>
      </c>
      <c r="V25" s="4">
        <v>0</v>
      </c>
      <c r="W25" s="10">
        <v>0</v>
      </c>
      <c r="X25" s="4">
        <v>62.077500000000001</v>
      </c>
      <c r="Y25" s="4">
        <v>40.290760869565219</v>
      </c>
      <c r="Z25" s="10">
        <v>0.64903968216447538</v>
      </c>
      <c r="AA25" s="4">
        <v>12.233695652173912</v>
      </c>
      <c r="AB25" s="4">
        <v>0</v>
      </c>
      <c r="AC25" s="10">
        <v>0</v>
      </c>
      <c r="AD25" s="4">
        <v>134.21195652173913</v>
      </c>
      <c r="AE25" s="4">
        <v>53.067934782608695</v>
      </c>
      <c r="AF25" s="10">
        <v>0.39540392792063173</v>
      </c>
      <c r="AG25" s="4">
        <v>16.570652173913043</v>
      </c>
      <c r="AH25" s="4">
        <v>0</v>
      </c>
      <c r="AI25" s="10">
        <v>0</v>
      </c>
      <c r="AJ25" s="4">
        <v>1.888586956521739</v>
      </c>
      <c r="AK25" s="4">
        <v>0</v>
      </c>
      <c r="AL25" s="10" t="s">
        <v>167</v>
      </c>
      <c r="AM25" s="1">
        <v>475025</v>
      </c>
      <c r="AN25" s="1">
        <v>1</v>
      </c>
      <c r="AX25"/>
      <c r="AY25"/>
    </row>
    <row r="26" spans="1:51" x14ac:dyDescent="0.25">
      <c r="A26" t="s">
        <v>79</v>
      </c>
      <c r="B26" t="s">
        <v>6</v>
      </c>
      <c r="C26" t="s">
        <v>107</v>
      </c>
      <c r="D26" t="s">
        <v>93</v>
      </c>
      <c r="E26" s="4">
        <v>69.315217391304344</v>
      </c>
      <c r="F26" s="4">
        <v>252.1603260869565</v>
      </c>
      <c r="G26" s="4">
        <v>59.277173913043477</v>
      </c>
      <c r="H26" s="10">
        <v>0.23507732097634573</v>
      </c>
      <c r="I26" s="4">
        <v>220.48369565217394</v>
      </c>
      <c r="J26" s="4">
        <v>59.277173913043477</v>
      </c>
      <c r="K26" s="10">
        <v>0.26885060021198448</v>
      </c>
      <c r="L26" s="4">
        <v>26.347826086956523</v>
      </c>
      <c r="M26" s="4">
        <v>10.975543478260869</v>
      </c>
      <c r="N26" s="10">
        <v>0.41656353135313529</v>
      </c>
      <c r="O26" s="4">
        <v>12.913043478260869</v>
      </c>
      <c r="P26" s="4">
        <v>10.975543478260869</v>
      </c>
      <c r="Q26" s="8">
        <v>0.84995791245791241</v>
      </c>
      <c r="R26" s="4">
        <v>8.3913043478260878</v>
      </c>
      <c r="S26" s="4">
        <v>0</v>
      </c>
      <c r="T26" s="10">
        <v>0</v>
      </c>
      <c r="U26" s="4">
        <v>5.0434782608695654</v>
      </c>
      <c r="V26" s="4">
        <v>0</v>
      </c>
      <c r="W26" s="10">
        <v>0</v>
      </c>
      <c r="X26" s="4">
        <v>68.323369565217391</v>
      </c>
      <c r="Y26" s="4">
        <v>42.519021739130437</v>
      </c>
      <c r="Z26" s="10">
        <v>0.62232032772541068</v>
      </c>
      <c r="AA26" s="4">
        <v>18.241847826086957</v>
      </c>
      <c r="AB26" s="4">
        <v>0</v>
      </c>
      <c r="AC26" s="10">
        <v>0</v>
      </c>
      <c r="AD26" s="4">
        <v>139.24728260869566</v>
      </c>
      <c r="AE26" s="4">
        <v>5.7826086956521738</v>
      </c>
      <c r="AF26" s="10">
        <v>4.1527623285131626E-2</v>
      </c>
      <c r="AG26" s="4">
        <v>0</v>
      </c>
      <c r="AH26" s="4">
        <v>0</v>
      </c>
      <c r="AI26" s="10" t="s">
        <v>167</v>
      </c>
      <c r="AJ26" s="4">
        <v>0</v>
      </c>
      <c r="AK26" s="4">
        <v>0</v>
      </c>
      <c r="AL26" s="10" t="s">
        <v>167</v>
      </c>
      <c r="AM26" s="1">
        <v>475019</v>
      </c>
      <c r="AN26" s="1">
        <v>1</v>
      </c>
      <c r="AX26"/>
      <c r="AY26"/>
    </row>
    <row r="27" spans="1:51" x14ac:dyDescent="0.25">
      <c r="A27" t="s">
        <v>79</v>
      </c>
      <c r="B27" t="s">
        <v>32</v>
      </c>
      <c r="C27" t="s">
        <v>105</v>
      </c>
      <c r="D27" t="s">
        <v>96</v>
      </c>
      <c r="E27" s="4">
        <v>59.489130434782609</v>
      </c>
      <c r="F27" s="4">
        <v>194.63543478260871</v>
      </c>
      <c r="G27" s="4">
        <v>3.3967391304347827</v>
      </c>
      <c r="H27" s="10">
        <v>1.7451802310451087E-2</v>
      </c>
      <c r="I27" s="4">
        <v>179.1154347826087</v>
      </c>
      <c r="J27" s="4">
        <v>3.3967391304347827</v>
      </c>
      <c r="K27" s="10">
        <v>1.896396664283781E-2</v>
      </c>
      <c r="L27" s="4">
        <v>48.6408695652174</v>
      </c>
      <c r="M27" s="4">
        <v>0</v>
      </c>
      <c r="N27" s="10">
        <v>0</v>
      </c>
      <c r="O27" s="4">
        <v>33.120869565217397</v>
      </c>
      <c r="P27" s="4">
        <v>0</v>
      </c>
      <c r="Q27" s="8">
        <v>0</v>
      </c>
      <c r="R27" s="4">
        <v>9.780869565217392</v>
      </c>
      <c r="S27" s="4">
        <v>0</v>
      </c>
      <c r="T27" s="10">
        <v>0</v>
      </c>
      <c r="U27" s="4">
        <v>5.7391304347826084</v>
      </c>
      <c r="V27" s="4">
        <v>0</v>
      </c>
      <c r="W27" s="10">
        <v>0</v>
      </c>
      <c r="X27" s="4">
        <v>37.260326086956546</v>
      </c>
      <c r="Y27" s="4">
        <v>3.3967391304347827</v>
      </c>
      <c r="Z27" s="10">
        <v>9.1162356510450793E-2</v>
      </c>
      <c r="AA27" s="4">
        <v>0</v>
      </c>
      <c r="AB27" s="4">
        <v>0</v>
      </c>
      <c r="AC27" s="10" t="s">
        <v>167</v>
      </c>
      <c r="AD27" s="4">
        <v>108.73423913043476</v>
      </c>
      <c r="AE27" s="4">
        <v>0</v>
      </c>
      <c r="AF27" s="10">
        <v>0</v>
      </c>
      <c r="AG27" s="4">
        <v>0</v>
      </c>
      <c r="AH27" s="4">
        <v>0</v>
      </c>
      <c r="AI27" s="10" t="s">
        <v>167</v>
      </c>
      <c r="AJ27" s="4">
        <v>0</v>
      </c>
      <c r="AK27" s="4">
        <v>0</v>
      </c>
      <c r="AL27" s="10" t="s">
        <v>167</v>
      </c>
      <c r="AM27" s="1">
        <v>475057</v>
      </c>
      <c r="AN27" s="1">
        <v>1</v>
      </c>
      <c r="AX27"/>
      <c r="AY27"/>
    </row>
    <row r="28" spans="1:51" x14ac:dyDescent="0.25">
      <c r="A28" t="s">
        <v>79</v>
      </c>
      <c r="B28" t="s">
        <v>5</v>
      </c>
      <c r="C28" t="s">
        <v>106</v>
      </c>
      <c r="D28" t="s">
        <v>91</v>
      </c>
      <c r="E28" s="4">
        <v>108.96739130434783</v>
      </c>
      <c r="F28" s="4">
        <v>381.97554347826087</v>
      </c>
      <c r="G28" s="4">
        <v>173.80978260869563</v>
      </c>
      <c r="H28" s="10">
        <v>0.45502856289171706</v>
      </c>
      <c r="I28" s="4">
        <v>363.6875</v>
      </c>
      <c r="J28" s="4">
        <v>173.64673913043478</v>
      </c>
      <c r="K28" s="10">
        <v>0.47746138960078305</v>
      </c>
      <c r="L28" s="4">
        <v>76.529891304347828</v>
      </c>
      <c r="M28" s="4">
        <v>16.421195652173914</v>
      </c>
      <c r="N28" s="10">
        <v>0.21457231118843875</v>
      </c>
      <c r="O28" s="4">
        <v>58.241847826086953</v>
      </c>
      <c r="P28" s="4">
        <v>16.258152173913043</v>
      </c>
      <c r="Q28" s="8">
        <v>0.27914897587831849</v>
      </c>
      <c r="R28" s="4">
        <v>14.896739130434783</v>
      </c>
      <c r="S28" s="4">
        <v>0.16304347826086957</v>
      </c>
      <c r="T28" s="10">
        <v>1.0944910616563297E-2</v>
      </c>
      <c r="U28" s="4">
        <v>3.3913043478260869</v>
      </c>
      <c r="V28" s="4">
        <v>0</v>
      </c>
      <c r="W28" s="10">
        <v>0</v>
      </c>
      <c r="X28" s="4">
        <v>102.82336956521739</v>
      </c>
      <c r="Y28" s="4">
        <v>55.625</v>
      </c>
      <c r="Z28" s="10">
        <v>0.5409762414440128</v>
      </c>
      <c r="AA28" s="4">
        <v>0</v>
      </c>
      <c r="AB28" s="4">
        <v>0</v>
      </c>
      <c r="AC28" s="10" t="s">
        <v>167</v>
      </c>
      <c r="AD28" s="4">
        <v>202.62228260869566</v>
      </c>
      <c r="AE28" s="4">
        <v>101.76358695652173</v>
      </c>
      <c r="AF28" s="10">
        <v>0.50223295111647548</v>
      </c>
      <c r="AG28" s="4">
        <v>0</v>
      </c>
      <c r="AH28" s="4">
        <v>0</v>
      </c>
      <c r="AI28" s="10" t="s">
        <v>167</v>
      </c>
      <c r="AJ28" s="4">
        <v>0</v>
      </c>
      <c r="AK28" s="4">
        <v>0</v>
      </c>
      <c r="AL28" s="10" t="s">
        <v>167</v>
      </c>
      <c r="AM28" s="1">
        <v>475018</v>
      </c>
      <c r="AN28" s="1">
        <v>1</v>
      </c>
      <c r="AX28"/>
      <c r="AY28"/>
    </row>
    <row r="29" spans="1:51" x14ac:dyDescent="0.25">
      <c r="A29" t="s">
        <v>79</v>
      </c>
      <c r="B29" t="s">
        <v>30</v>
      </c>
      <c r="C29" t="s">
        <v>115</v>
      </c>
      <c r="D29" t="s">
        <v>85</v>
      </c>
      <c r="E29" s="4">
        <v>13.989130434782609</v>
      </c>
      <c r="F29" s="4">
        <v>84.62119565217391</v>
      </c>
      <c r="G29" s="4">
        <v>11.652173913043477</v>
      </c>
      <c r="H29" s="10">
        <v>0.1376980533451507</v>
      </c>
      <c r="I29" s="4">
        <v>79.477173913043472</v>
      </c>
      <c r="J29" s="4">
        <v>11.652173913043477</v>
      </c>
      <c r="K29" s="10">
        <v>0.14661032016302192</v>
      </c>
      <c r="L29" s="4">
        <v>18.803152173913045</v>
      </c>
      <c r="M29" s="4">
        <v>0</v>
      </c>
      <c r="N29" s="10">
        <v>0</v>
      </c>
      <c r="O29" s="4">
        <v>13.659130434782609</v>
      </c>
      <c r="P29" s="4">
        <v>0</v>
      </c>
      <c r="Q29" s="8">
        <v>0</v>
      </c>
      <c r="R29" s="4">
        <v>5.1440217391304346</v>
      </c>
      <c r="S29" s="4">
        <v>0</v>
      </c>
      <c r="T29" s="10">
        <v>0</v>
      </c>
      <c r="U29" s="4">
        <v>0</v>
      </c>
      <c r="V29" s="4">
        <v>0</v>
      </c>
      <c r="W29" s="10" t="s">
        <v>167</v>
      </c>
      <c r="X29" s="4">
        <v>13.107608695652175</v>
      </c>
      <c r="Y29" s="4">
        <v>6.3478260869565215</v>
      </c>
      <c r="Z29" s="10">
        <v>0.48428559582054892</v>
      </c>
      <c r="AA29" s="4">
        <v>0</v>
      </c>
      <c r="AB29" s="4">
        <v>0</v>
      </c>
      <c r="AC29" s="10" t="s">
        <v>167</v>
      </c>
      <c r="AD29" s="4">
        <v>50.975434782608694</v>
      </c>
      <c r="AE29" s="4">
        <v>5.3043478260869561</v>
      </c>
      <c r="AF29" s="10">
        <v>0.10405694132297312</v>
      </c>
      <c r="AG29" s="4">
        <v>1.7350000000000001</v>
      </c>
      <c r="AH29" s="4">
        <v>0</v>
      </c>
      <c r="AI29" s="10">
        <v>0</v>
      </c>
      <c r="AJ29" s="4">
        <v>0</v>
      </c>
      <c r="AK29" s="4">
        <v>0</v>
      </c>
      <c r="AL29" s="10" t="s">
        <v>167</v>
      </c>
      <c r="AM29" s="1">
        <v>475055</v>
      </c>
      <c r="AN29" s="1">
        <v>1</v>
      </c>
      <c r="AX29"/>
      <c r="AY29"/>
    </row>
    <row r="30" spans="1:51" x14ac:dyDescent="0.25">
      <c r="A30" t="s">
        <v>79</v>
      </c>
      <c r="B30" t="s">
        <v>27</v>
      </c>
      <c r="C30" t="s">
        <v>110</v>
      </c>
      <c r="D30" t="s">
        <v>88</v>
      </c>
      <c r="E30" s="4">
        <v>38.652173913043477</v>
      </c>
      <c r="F30" s="4">
        <v>180.13782608695649</v>
      </c>
      <c r="G30" s="4">
        <v>15.502717391304348</v>
      </c>
      <c r="H30" s="10">
        <v>8.6060311307525408E-2</v>
      </c>
      <c r="I30" s="4">
        <v>171.25065217391301</v>
      </c>
      <c r="J30" s="4">
        <v>15.502717391304348</v>
      </c>
      <c r="K30" s="10">
        <v>9.0526472130223579E-2</v>
      </c>
      <c r="L30" s="4">
        <v>41.177934782608688</v>
      </c>
      <c r="M30" s="4">
        <v>0.2608695652173913</v>
      </c>
      <c r="N30" s="10">
        <v>6.3351784540580788E-3</v>
      </c>
      <c r="O30" s="4">
        <v>36.243152173913039</v>
      </c>
      <c r="P30" s="4">
        <v>0.2608695652173913</v>
      </c>
      <c r="Q30" s="8">
        <v>7.1977614961746903E-3</v>
      </c>
      <c r="R30" s="4">
        <v>0</v>
      </c>
      <c r="S30" s="4">
        <v>0</v>
      </c>
      <c r="T30" s="10" t="s">
        <v>167</v>
      </c>
      <c r="U30" s="4">
        <v>4.9347826086956523</v>
      </c>
      <c r="V30" s="4">
        <v>0</v>
      </c>
      <c r="W30" s="10">
        <v>0</v>
      </c>
      <c r="X30" s="4">
        <v>23.844999999999999</v>
      </c>
      <c r="Y30" s="4">
        <v>0.43478260869565216</v>
      </c>
      <c r="Z30" s="10">
        <v>1.8233701350205585E-2</v>
      </c>
      <c r="AA30" s="4">
        <v>3.9523913043478256</v>
      </c>
      <c r="AB30" s="4">
        <v>0</v>
      </c>
      <c r="AC30" s="10">
        <v>0</v>
      </c>
      <c r="AD30" s="4">
        <v>92.204891304347811</v>
      </c>
      <c r="AE30" s="4">
        <v>14.807065217391305</v>
      </c>
      <c r="AF30" s="10">
        <v>0.16058871723536314</v>
      </c>
      <c r="AG30" s="4">
        <v>0.83010869565217393</v>
      </c>
      <c r="AH30" s="4">
        <v>0</v>
      </c>
      <c r="AI30" s="10">
        <v>0</v>
      </c>
      <c r="AJ30" s="4">
        <v>18.127500000000001</v>
      </c>
      <c r="AK30" s="4">
        <v>0</v>
      </c>
      <c r="AL30" s="10" t="s">
        <v>167</v>
      </c>
      <c r="AM30" s="1">
        <v>475050</v>
      </c>
      <c r="AN30" s="1">
        <v>1</v>
      </c>
      <c r="AX30"/>
      <c r="AY30"/>
    </row>
    <row r="31" spans="1:51" x14ac:dyDescent="0.25">
      <c r="A31" t="s">
        <v>79</v>
      </c>
      <c r="B31" t="s">
        <v>17</v>
      </c>
      <c r="C31" t="s">
        <v>112</v>
      </c>
      <c r="D31" t="s">
        <v>89</v>
      </c>
      <c r="E31" s="4">
        <v>38.456521739130437</v>
      </c>
      <c r="F31" s="4">
        <v>173.87717391304349</v>
      </c>
      <c r="G31" s="4">
        <v>70.985543478260894</v>
      </c>
      <c r="H31" s="10">
        <v>0.40825107678458694</v>
      </c>
      <c r="I31" s="4">
        <v>157.21163043478262</v>
      </c>
      <c r="J31" s="4">
        <v>69.42032608695655</v>
      </c>
      <c r="K31" s="10">
        <v>0.44157245806158563</v>
      </c>
      <c r="L31" s="4">
        <v>24.019130434782603</v>
      </c>
      <c r="M31" s="4">
        <v>4.7189130434782625</v>
      </c>
      <c r="N31" s="10">
        <v>0.19646477445514457</v>
      </c>
      <c r="O31" s="4">
        <v>14.672391304347821</v>
      </c>
      <c r="P31" s="4">
        <v>3.1536956521739143</v>
      </c>
      <c r="Q31" s="8">
        <v>0.21494080867645551</v>
      </c>
      <c r="R31" s="4">
        <v>2.9989130434782618</v>
      </c>
      <c r="S31" s="4">
        <v>0</v>
      </c>
      <c r="T31" s="10">
        <v>0</v>
      </c>
      <c r="U31" s="4">
        <v>6.3478260869565215</v>
      </c>
      <c r="V31" s="4">
        <v>1.5652173913043479</v>
      </c>
      <c r="W31" s="10">
        <v>0.24657534246575344</v>
      </c>
      <c r="X31" s="4">
        <v>35.209782608695647</v>
      </c>
      <c r="Y31" s="4">
        <v>19.928913043478261</v>
      </c>
      <c r="Z31" s="10">
        <v>0.56600500108048046</v>
      </c>
      <c r="AA31" s="4">
        <v>7.3188043478260871</v>
      </c>
      <c r="AB31" s="4">
        <v>0</v>
      </c>
      <c r="AC31" s="10">
        <v>0</v>
      </c>
      <c r="AD31" s="4">
        <v>93.617282608695675</v>
      </c>
      <c r="AE31" s="4">
        <v>46.337717391304366</v>
      </c>
      <c r="AF31" s="10">
        <v>0.49496969042551842</v>
      </c>
      <c r="AG31" s="4">
        <v>13.712173913043475</v>
      </c>
      <c r="AH31" s="4">
        <v>0</v>
      </c>
      <c r="AI31" s="10">
        <v>0</v>
      </c>
      <c r="AJ31" s="4">
        <v>0</v>
      </c>
      <c r="AK31" s="4">
        <v>0</v>
      </c>
      <c r="AL31" s="10" t="s">
        <v>167</v>
      </c>
      <c r="AM31" s="1">
        <v>475036</v>
      </c>
      <c r="AN31" s="1">
        <v>1</v>
      </c>
      <c r="AX31"/>
      <c r="AY31"/>
    </row>
    <row r="32" spans="1:51" x14ac:dyDescent="0.25">
      <c r="A32" t="s">
        <v>79</v>
      </c>
      <c r="B32" t="s">
        <v>15</v>
      </c>
      <c r="C32" t="s">
        <v>111</v>
      </c>
      <c r="D32" t="s">
        <v>95</v>
      </c>
      <c r="E32" s="4">
        <v>93.489130434782609</v>
      </c>
      <c r="F32" s="4">
        <v>465.88043478260869</v>
      </c>
      <c r="G32" s="4">
        <v>139.45108695652169</v>
      </c>
      <c r="H32" s="10">
        <v>0.29932806047455718</v>
      </c>
      <c r="I32" s="4">
        <v>456.69891304347823</v>
      </c>
      <c r="J32" s="4">
        <v>139.45108695652169</v>
      </c>
      <c r="K32" s="10">
        <v>0.3053457824701365</v>
      </c>
      <c r="L32" s="4">
        <v>104.7728260869565</v>
      </c>
      <c r="M32" s="4">
        <v>18.222826086956516</v>
      </c>
      <c r="N32" s="10">
        <v>0.17392702638213109</v>
      </c>
      <c r="O32" s="4">
        <v>95.591304347826068</v>
      </c>
      <c r="P32" s="4">
        <v>18.222826086956516</v>
      </c>
      <c r="Q32" s="8">
        <v>0.19063267533885198</v>
      </c>
      <c r="R32" s="4">
        <v>4.4467391304347821</v>
      </c>
      <c r="S32" s="4">
        <v>0</v>
      </c>
      <c r="T32" s="10">
        <v>0</v>
      </c>
      <c r="U32" s="4">
        <v>4.7347826086956513</v>
      </c>
      <c r="V32" s="4">
        <v>0</v>
      </c>
      <c r="W32" s="10">
        <v>0</v>
      </c>
      <c r="X32" s="4">
        <v>114.65543478260867</v>
      </c>
      <c r="Y32" s="4">
        <v>75.41956521739128</v>
      </c>
      <c r="Z32" s="10">
        <v>0.65779319890408883</v>
      </c>
      <c r="AA32" s="4">
        <v>0</v>
      </c>
      <c r="AB32" s="4">
        <v>0</v>
      </c>
      <c r="AC32" s="10" t="s">
        <v>167</v>
      </c>
      <c r="AD32" s="4">
        <v>246.45217391304351</v>
      </c>
      <c r="AE32" s="4">
        <v>45.80869565217391</v>
      </c>
      <c r="AF32" s="10">
        <v>0.18587255662973676</v>
      </c>
      <c r="AG32" s="4">
        <v>0</v>
      </c>
      <c r="AH32" s="4">
        <v>0</v>
      </c>
      <c r="AI32" s="10" t="s">
        <v>167</v>
      </c>
      <c r="AJ32" s="4">
        <v>0</v>
      </c>
      <c r="AK32" s="4">
        <v>0</v>
      </c>
      <c r="AL32" s="10" t="s">
        <v>167</v>
      </c>
      <c r="AM32" s="1">
        <v>475032</v>
      </c>
      <c r="AN32" s="1">
        <v>1</v>
      </c>
      <c r="AX32"/>
      <c r="AY32"/>
    </row>
    <row r="33" spans="1:51" x14ac:dyDescent="0.25">
      <c r="A33" t="s">
        <v>79</v>
      </c>
      <c r="B33" t="s">
        <v>1</v>
      </c>
      <c r="C33" t="s">
        <v>97</v>
      </c>
      <c r="D33" t="s">
        <v>88</v>
      </c>
      <c r="E33" s="4">
        <v>45.836956521739133</v>
      </c>
      <c r="F33" s="4">
        <v>176.20641304347828</v>
      </c>
      <c r="G33" s="4">
        <v>16.69141304347826</v>
      </c>
      <c r="H33" s="10">
        <v>9.4726478765331412E-2</v>
      </c>
      <c r="I33" s="4">
        <v>169.05945652173915</v>
      </c>
      <c r="J33" s="4">
        <v>16.69141304347826</v>
      </c>
      <c r="K33" s="10">
        <v>9.8731022723546558E-2</v>
      </c>
      <c r="L33" s="4">
        <v>38.611956521739138</v>
      </c>
      <c r="M33" s="4">
        <v>0</v>
      </c>
      <c r="N33" s="10">
        <v>0</v>
      </c>
      <c r="O33" s="4">
        <v>31.465000000000007</v>
      </c>
      <c r="P33" s="4">
        <v>0</v>
      </c>
      <c r="Q33" s="8">
        <v>0</v>
      </c>
      <c r="R33" s="4">
        <v>0</v>
      </c>
      <c r="S33" s="4">
        <v>0</v>
      </c>
      <c r="T33" s="10" t="s">
        <v>167</v>
      </c>
      <c r="U33" s="4">
        <v>7.1469565217391304</v>
      </c>
      <c r="V33" s="4">
        <v>0</v>
      </c>
      <c r="W33" s="10">
        <v>0</v>
      </c>
      <c r="X33" s="4">
        <v>32.494673913043478</v>
      </c>
      <c r="Y33" s="4">
        <v>10.808478260869565</v>
      </c>
      <c r="Z33" s="10">
        <v>0.33262307200845626</v>
      </c>
      <c r="AA33" s="4">
        <v>0</v>
      </c>
      <c r="AB33" s="4">
        <v>0</v>
      </c>
      <c r="AC33" s="10" t="s">
        <v>167</v>
      </c>
      <c r="AD33" s="4">
        <v>105.09978260869568</v>
      </c>
      <c r="AE33" s="4">
        <v>5.8829347826086948</v>
      </c>
      <c r="AF33" s="10">
        <v>5.5974756908031477E-2</v>
      </c>
      <c r="AG33" s="4">
        <v>0</v>
      </c>
      <c r="AH33" s="4">
        <v>0</v>
      </c>
      <c r="AI33" s="10" t="s">
        <v>167</v>
      </c>
      <c r="AJ33" s="4">
        <v>0</v>
      </c>
      <c r="AK33" s="4">
        <v>0</v>
      </c>
      <c r="AL33" s="10" t="s">
        <v>167</v>
      </c>
      <c r="AM33" s="1">
        <v>475008</v>
      </c>
      <c r="AN33" s="1">
        <v>1</v>
      </c>
      <c r="AX33"/>
      <c r="AY33"/>
    </row>
    <row r="34" spans="1:51" x14ac:dyDescent="0.25">
      <c r="A34" t="s">
        <v>79</v>
      </c>
      <c r="B34" t="s">
        <v>31</v>
      </c>
      <c r="C34" t="s">
        <v>117</v>
      </c>
      <c r="D34" t="s">
        <v>90</v>
      </c>
      <c r="E34" s="4">
        <v>29.304347826086957</v>
      </c>
      <c r="F34" s="4">
        <v>169.19250000000002</v>
      </c>
      <c r="G34" s="4">
        <v>0.98271739130434776</v>
      </c>
      <c r="H34" s="10">
        <v>5.8082798664500354E-3</v>
      </c>
      <c r="I34" s="4">
        <v>141.14445652173916</v>
      </c>
      <c r="J34" s="4">
        <v>0.98271739130434776</v>
      </c>
      <c r="K34" s="10">
        <v>6.96249371404104E-3</v>
      </c>
      <c r="L34" s="4">
        <v>59.658152173913052</v>
      </c>
      <c r="M34" s="4">
        <v>0</v>
      </c>
      <c r="N34" s="10">
        <v>0</v>
      </c>
      <c r="O34" s="4">
        <v>31.61010869565218</v>
      </c>
      <c r="P34" s="4">
        <v>0</v>
      </c>
      <c r="Q34" s="8">
        <v>0</v>
      </c>
      <c r="R34" s="4">
        <v>23.004565217391306</v>
      </c>
      <c r="S34" s="4">
        <v>0</v>
      </c>
      <c r="T34" s="10">
        <v>0</v>
      </c>
      <c r="U34" s="4">
        <v>5.0434782608695654</v>
      </c>
      <c r="V34" s="4">
        <v>0</v>
      </c>
      <c r="W34" s="10">
        <v>0</v>
      </c>
      <c r="X34" s="4">
        <v>17.933043478260878</v>
      </c>
      <c r="Y34" s="4">
        <v>0.98271739130434776</v>
      </c>
      <c r="Z34" s="10">
        <v>5.4799253260922241E-2</v>
      </c>
      <c r="AA34" s="4">
        <v>0</v>
      </c>
      <c r="AB34" s="4">
        <v>0</v>
      </c>
      <c r="AC34" s="10" t="s">
        <v>167</v>
      </c>
      <c r="AD34" s="4">
        <v>85.413260869565221</v>
      </c>
      <c r="AE34" s="4">
        <v>0</v>
      </c>
      <c r="AF34" s="10">
        <v>0</v>
      </c>
      <c r="AG34" s="4">
        <v>6.1880434782608669</v>
      </c>
      <c r="AH34" s="4">
        <v>0</v>
      </c>
      <c r="AI34" s="10">
        <v>0</v>
      </c>
      <c r="AJ34" s="4">
        <v>0</v>
      </c>
      <c r="AK34" s="4">
        <v>0</v>
      </c>
      <c r="AL34" s="10" t="s">
        <v>167</v>
      </c>
      <c r="AM34" s="1">
        <v>475056</v>
      </c>
      <c r="AN34" s="1">
        <v>1</v>
      </c>
      <c r="AX34"/>
      <c r="AY34"/>
    </row>
    <row r="35" spans="1:51" x14ac:dyDescent="0.25">
      <c r="A35" t="s">
        <v>79</v>
      </c>
      <c r="B35" t="s">
        <v>24</v>
      </c>
      <c r="C35" t="s">
        <v>108</v>
      </c>
      <c r="D35" t="s">
        <v>86</v>
      </c>
      <c r="E35" s="4">
        <v>118.83695652173913</v>
      </c>
      <c r="F35" s="4">
        <v>432.49173913043472</v>
      </c>
      <c r="G35" s="4">
        <v>0</v>
      </c>
      <c r="H35" s="10">
        <v>0</v>
      </c>
      <c r="I35" s="4">
        <v>404.27597826086946</v>
      </c>
      <c r="J35" s="4">
        <v>0</v>
      </c>
      <c r="K35" s="10">
        <v>0</v>
      </c>
      <c r="L35" s="4">
        <v>87.870000000000033</v>
      </c>
      <c r="M35" s="4">
        <v>0</v>
      </c>
      <c r="N35" s="10">
        <v>0</v>
      </c>
      <c r="O35" s="4">
        <v>59.65423913043481</v>
      </c>
      <c r="P35" s="4">
        <v>0</v>
      </c>
      <c r="Q35" s="8">
        <v>0</v>
      </c>
      <c r="R35" s="4">
        <v>22.460326086956517</v>
      </c>
      <c r="S35" s="4">
        <v>0</v>
      </c>
      <c r="T35" s="10">
        <v>0</v>
      </c>
      <c r="U35" s="4">
        <v>5.7554347826086953</v>
      </c>
      <c r="V35" s="4">
        <v>0</v>
      </c>
      <c r="W35" s="10">
        <v>0</v>
      </c>
      <c r="X35" s="4">
        <v>92.538043478260846</v>
      </c>
      <c r="Y35" s="4">
        <v>0</v>
      </c>
      <c r="Z35" s="10">
        <v>0</v>
      </c>
      <c r="AA35" s="4">
        <v>0</v>
      </c>
      <c r="AB35" s="4">
        <v>0</v>
      </c>
      <c r="AC35" s="10" t="s">
        <v>167</v>
      </c>
      <c r="AD35" s="4">
        <v>242.1021739130434</v>
      </c>
      <c r="AE35" s="4">
        <v>0</v>
      </c>
      <c r="AF35" s="10">
        <v>0</v>
      </c>
      <c r="AG35" s="4">
        <v>9.9815217391304358</v>
      </c>
      <c r="AH35" s="4">
        <v>0</v>
      </c>
      <c r="AI35" s="10">
        <v>0</v>
      </c>
      <c r="AJ35" s="4">
        <v>0</v>
      </c>
      <c r="AK35" s="4">
        <v>0</v>
      </c>
      <c r="AL35" s="10" t="s">
        <v>167</v>
      </c>
      <c r="AM35" s="1">
        <v>475045</v>
      </c>
      <c r="AN35" s="1">
        <v>1</v>
      </c>
      <c r="AX35"/>
      <c r="AY35"/>
    </row>
    <row r="36" spans="1:51" x14ac:dyDescent="0.25">
      <c r="AY36"/>
    </row>
    <row r="37" spans="1:51" x14ac:dyDescent="0.25">
      <c r="AY37"/>
    </row>
    <row r="38" spans="1:51" x14ac:dyDescent="0.25">
      <c r="F38" s="4"/>
      <c r="G38" s="4"/>
      <c r="AY38"/>
    </row>
    <row r="39" spans="1:51" x14ac:dyDescent="0.25">
      <c r="AY39"/>
    </row>
    <row r="40" spans="1:51" x14ac:dyDescent="0.25">
      <c r="AY40"/>
    </row>
    <row r="41" spans="1:51" x14ac:dyDescent="0.25">
      <c r="AY41"/>
    </row>
    <row r="42" spans="1:51" x14ac:dyDescent="0.25">
      <c r="AY42"/>
    </row>
    <row r="43" spans="1:51" x14ac:dyDescent="0.25">
      <c r="AY43"/>
    </row>
    <row r="44" spans="1:51" x14ac:dyDescent="0.25">
      <c r="AY44"/>
    </row>
    <row r="45" spans="1:51" x14ac:dyDescent="0.25">
      <c r="AY45"/>
    </row>
    <row r="46" spans="1:51" x14ac:dyDescent="0.25">
      <c r="AY46"/>
    </row>
    <row r="47" spans="1:51" x14ac:dyDescent="0.25">
      <c r="AY47"/>
    </row>
    <row r="48" spans="1:51" x14ac:dyDescent="0.25">
      <c r="AY48"/>
    </row>
    <row r="49" spans="51:51" x14ac:dyDescent="0.25">
      <c r="AY49"/>
    </row>
    <row r="50" spans="51:51" x14ac:dyDescent="0.25">
      <c r="AY50"/>
    </row>
    <row r="51" spans="51:51" x14ac:dyDescent="0.25">
      <c r="AY51"/>
    </row>
    <row r="52" spans="51:51" x14ac:dyDescent="0.25">
      <c r="AY52"/>
    </row>
    <row r="53" spans="51:51" x14ac:dyDescent="0.25">
      <c r="AY53"/>
    </row>
    <row r="54" spans="51:51" x14ac:dyDescent="0.25">
      <c r="AY54"/>
    </row>
    <row r="55" spans="51:51" x14ac:dyDescent="0.25">
      <c r="AY55"/>
    </row>
    <row r="56" spans="51:51" x14ac:dyDescent="0.25">
      <c r="AY56"/>
    </row>
    <row r="57" spans="51:51" x14ac:dyDescent="0.25">
      <c r="AY57"/>
    </row>
    <row r="58" spans="51:51" x14ac:dyDescent="0.25">
      <c r="AY58"/>
    </row>
    <row r="59" spans="51:51" x14ac:dyDescent="0.25">
      <c r="AY59"/>
    </row>
    <row r="60" spans="51:51" x14ac:dyDescent="0.25">
      <c r="AY60"/>
    </row>
    <row r="61" spans="51:51" x14ac:dyDescent="0.25">
      <c r="AY61"/>
    </row>
    <row r="62" spans="51:51" x14ac:dyDescent="0.25">
      <c r="AY62"/>
    </row>
    <row r="63" spans="51:51" x14ac:dyDescent="0.25">
      <c r="AY63"/>
    </row>
    <row r="64" spans="51:51" x14ac:dyDescent="0.25">
      <c r="AY64"/>
    </row>
    <row r="65" spans="51:51" x14ac:dyDescent="0.25">
      <c r="AY65"/>
    </row>
    <row r="66" spans="51:51" x14ac:dyDescent="0.25">
      <c r="AY66"/>
    </row>
    <row r="67" spans="51:51" x14ac:dyDescent="0.25">
      <c r="AY67"/>
    </row>
    <row r="68" spans="51:51" x14ac:dyDescent="0.25">
      <c r="AY68"/>
    </row>
    <row r="69" spans="51:51" x14ac:dyDescent="0.25">
      <c r="AY69"/>
    </row>
    <row r="70" spans="51:51" x14ac:dyDescent="0.25">
      <c r="AY70"/>
    </row>
    <row r="71" spans="51:51" x14ac:dyDescent="0.25">
      <c r="AY71"/>
    </row>
    <row r="72" spans="51:51" x14ac:dyDescent="0.25">
      <c r="AY72"/>
    </row>
    <row r="73" spans="51:51" x14ac:dyDescent="0.25">
      <c r="AY73"/>
    </row>
    <row r="74" spans="51:51" x14ac:dyDescent="0.25">
      <c r="AY74"/>
    </row>
    <row r="75" spans="51:51" x14ac:dyDescent="0.25">
      <c r="AY75"/>
    </row>
    <row r="76" spans="51:51" x14ac:dyDescent="0.25">
      <c r="AY76"/>
    </row>
    <row r="77" spans="51:51" x14ac:dyDescent="0.25">
      <c r="AY77"/>
    </row>
    <row r="78" spans="51:51" x14ac:dyDescent="0.25">
      <c r="AY78"/>
    </row>
    <row r="79" spans="51:51" x14ac:dyDescent="0.25">
      <c r="AY79"/>
    </row>
    <row r="80" spans="51:51" x14ac:dyDescent="0.25">
      <c r="AY80"/>
    </row>
    <row r="81" spans="51:51" x14ac:dyDescent="0.25">
      <c r="AY81"/>
    </row>
    <row r="82" spans="51:51" x14ac:dyDescent="0.25">
      <c r="AY82"/>
    </row>
    <row r="83" spans="51:51" x14ac:dyDescent="0.25">
      <c r="AY83"/>
    </row>
    <row r="84" spans="51:51" x14ac:dyDescent="0.25">
      <c r="AY84"/>
    </row>
    <row r="85" spans="51:51" x14ac:dyDescent="0.25">
      <c r="AY85"/>
    </row>
    <row r="86" spans="51:51" x14ac:dyDescent="0.25">
      <c r="AY86"/>
    </row>
    <row r="87" spans="51:51" x14ac:dyDescent="0.25">
      <c r="AY87"/>
    </row>
    <row r="88" spans="51:51" x14ac:dyDescent="0.25">
      <c r="AY88"/>
    </row>
    <row r="89" spans="51:51" x14ac:dyDescent="0.25">
      <c r="AY89"/>
    </row>
    <row r="90" spans="51:51" x14ac:dyDescent="0.25">
      <c r="AY90"/>
    </row>
    <row r="91" spans="51:51" x14ac:dyDescent="0.25">
      <c r="AY91"/>
    </row>
    <row r="92" spans="51:51" x14ac:dyDescent="0.25">
      <c r="AY92"/>
    </row>
    <row r="93" spans="51:51" x14ac:dyDescent="0.25">
      <c r="AY93"/>
    </row>
    <row r="94" spans="51:51" x14ac:dyDescent="0.25">
      <c r="AY94"/>
    </row>
    <row r="95" spans="51:51" x14ac:dyDescent="0.25">
      <c r="AY95"/>
    </row>
    <row r="96" spans="51:51" x14ac:dyDescent="0.25">
      <c r="AY96"/>
    </row>
    <row r="97" spans="51:51" x14ac:dyDescent="0.25">
      <c r="AY97"/>
    </row>
    <row r="98" spans="51:51" x14ac:dyDescent="0.25">
      <c r="AY98"/>
    </row>
    <row r="99" spans="51:51" x14ac:dyDescent="0.25">
      <c r="AY99"/>
    </row>
    <row r="100" spans="51:51" x14ac:dyDescent="0.25">
      <c r="AY100"/>
    </row>
    <row r="101" spans="51:51" x14ac:dyDescent="0.25">
      <c r="AY101"/>
    </row>
    <row r="102" spans="51:51" x14ac:dyDescent="0.25">
      <c r="AY102"/>
    </row>
    <row r="103" spans="51:51" x14ac:dyDescent="0.25">
      <c r="AY103"/>
    </row>
    <row r="104" spans="51:51" x14ac:dyDescent="0.25">
      <c r="AY104"/>
    </row>
    <row r="105" spans="51:51" x14ac:dyDescent="0.25">
      <c r="AY105"/>
    </row>
    <row r="106" spans="51:51" x14ac:dyDescent="0.25">
      <c r="AY106"/>
    </row>
    <row r="107" spans="51:51" x14ac:dyDescent="0.25">
      <c r="AY107"/>
    </row>
    <row r="108" spans="51:51" x14ac:dyDescent="0.25">
      <c r="AY108"/>
    </row>
    <row r="109" spans="51:51" x14ac:dyDescent="0.25">
      <c r="AY109"/>
    </row>
    <row r="110" spans="51:51" x14ac:dyDescent="0.25">
      <c r="AY110"/>
    </row>
    <row r="111" spans="51:51" x14ac:dyDescent="0.25">
      <c r="AY111"/>
    </row>
    <row r="112" spans="51:51" x14ac:dyDescent="0.25">
      <c r="AY112"/>
    </row>
    <row r="113" spans="51:51" x14ac:dyDescent="0.25">
      <c r="AY113"/>
    </row>
    <row r="114" spans="51:51" x14ac:dyDescent="0.25">
      <c r="AY114"/>
    </row>
    <row r="115" spans="51:51" x14ac:dyDescent="0.25">
      <c r="AY115"/>
    </row>
    <row r="116" spans="51:51" x14ac:dyDescent="0.25">
      <c r="AY116"/>
    </row>
    <row r="117" spans="51:51" x14ac:dyDescent="0.25">
      <c r="AY117"/>
    </row>
    <row r="118" spans="51:51" x14ac:dyDescent="0.25">
      <c r="AY118"/>
    </row>
    <row r="119" spans="51:51" x14ac:dyDescent="0.25">
      <c r="AY119"/>
    </row>
    <row r="120" spans="51:51" x14ac:dyDescent="0.25">
      <c r="AY120"/>
    </row>
    <row r="121" spans="51:51" x14ac:dyDescent="0.25">
      <c r="AY121"/>
    </row>
    <row r="122" spans="51:51" x14ac:dyDescent="0.25">
      <c r="AY122"/>
    </row>
    <row r="123" spans="51:51" x14ac:dyDescent="0.25">
      <c r="AY123"/>
    </row>
    <row r="124" spans="51:51" x14ac:dyDescent="0.25">
      <c r="AY124"/>
    </row>
    <row r="125" spans="51:51" x14ac:dyDescent="0.25">
      <c r="AY125"/>
    </row>
    <row r="126" spans="51:51" x14ac:dyDescent="0.25">
      <c r="AY126"/>
    </row>
    <row r="127" spans="51:51" x14ac:dyDescent="0.25">
      <c r="AY127"/>
    </row>
    <row r="128" spans="51:51" x14ac:dyDescent="0.25">
      <c r="AY128"/>
    </row>
    <row r="129" spans="51:51" x14ac:dyDescent="0.25">
      <c r="AY129"/>
    </row>
    <row r="130" spans="51:51" x14ac:dyDescent="0.25">
      <c r="AY130"/>
    </row>
    <row r="131" spans="51:51" x14ac:dyDescent="0.25">
      <c r="AY131"/>
    </row>
    <row r="132" spans="51:51" x14ac:dyDescent="0.25">
      <c r="AY132"/>
    </row>
    <row r="133" spans="51:51" x14ac:dyDescent="0.25">
      <c r="AY133"/>
    </row>
    <row r="134" spans="51:51" x14ac:dyDescent="0.25">
      <c r="AY134"/>
    </row>
    <row r="135" spans="51:51" x14ac:dyDescent="0.25">
      <c r="AY135"/>
    </row>
    <row r="136" spans="51:51" x14ac:dyDescent="0.25">
      <c r="AY136"/>
    </row>
    <row r="137" spans="51:51" x14ac:dyDescent="0.25">
      <c r="AY137"/>
    </row>
    <row r="138" spans="51:51" x14ac:dyDescent="0.25">
      <c r="AY138"/>
    </row>
    <row r="139" spans="51:51" x14ac:dyDescent="0.25">
      <c r="AY139"/>
    </row>
    <row r="140" spans="51:51" x14ac:dyDescent="0.25">
      <c r="AY140"/>
    </row>
    <row r="141" spans="51:51" x14ac:dyDescent="0.25">
      <c r="AY141"/>
    </row>
    <row r="142" spans="51:51" x14ac:dyDescent="0.25">
      <c r="AY142"/>
    </row>
    <row r="143" spans="51:51" x14ac:dyDescent="0.25">
      <c r="AY143"/>
    </row>
    <row r="144" spans="51:51" x14ac:dyDescent="0.25">
      <c r="AY144"/>
    </row>
    <row r="145" spans="51:51" x14ac:dyDescent="0.25">
      <c r="AY145"/>
    </row>
    <row r="146" spans="51:51" x14ac:dyDescent="0.25">
      <c r="AY146"/>
    </row>
    <row r="147" spans="51:51" x14ac:dyDescent="0.25">
      <c r="AY147"/>
    </row>
    <row r="148" spans="51:51" x14ac:dyDescent="0.25">
      <c r="AY148"/>
    </row>
    <row r="149" spans="51:51" x14ac:dyDescent="0.25">
      <c r="AY149"/>
    </row>
    <row r="150" spans="51:51" x14ac:dyDescent="0.25">
      <c r="AY150"/>
    </row>
    <row r="151" spans="51:51" x14ac:dyDescent="0.25">
      <c r="AY151"/>
    </row>
    <row r="152" spans="51:51" x14ac:dyDescent="0.25">
      <c r="AY152"/>
    </row>
    <row r="153" spans="51:51" x14ac:dyDescent="0.25">
      <c r="AY153"/>
    </row>
    <row r="154" spans="51:51" x14ac:dyDescent="0.25">
      <c r="AY154"/>
    </row>
    <row r="155" spans="51:51" x14ac:dyDescent="0.25">
      <c r="AY155"/>
    </row>
    <row r="156" spans="51:51" x14ac:dyDescent="0.25">
      <c r="AY156"/>
    </row>
    <row r="157" spans="51:51" x14ac:dyDescent="0.25">
      <c r="AY157"/>
    </row>
    <row r="158" spans="51:51" x14ac:dyDescent="0.25">
      <c r="AY158"/>
    </row>
    <row r="159" spans="51:51" x14ac:dyDescent="0.25">
      <c r="AY159"/>
    </row>
    <row r="160" spans="51:51" x14ac:dyDescent="0.25">
      <c r="AY160"/>
    </row>
    <row r="161" spans="51:51" x14ac:dyDescent="0.25">
      <c r="AY161"/>
    </row>
    <row r="162" spans="51:51" x14ac:dyDescent="0.25">
      <c r="AY162"/>
    </row>
    <row r="163" spans="51:51" x14ac:dyDescent="0.25">
      <c r="AY163"/>
    </row>
    <row r="164" spans="51:51" x14ac:dyDescent="0.25">
      <c r="AY164"/>
    </row>
    <row r="165" spans="51:51" x14ac:dyDescent="0.25">
      <c r="AY165"/>
    </row>
    <row r="166" spans="51:51" x14ac:dyDescent="0.25">
      <c r="AY166"/>
    </row>
    <row r="167" spans="51:51" x14ac:dyDescent="0.25">
      <c r="AY167"/>
    </row>
    <row r="168" spans="51:51" x14ac:dyDescent="0.25">
      <c r="AY168"/>
    </row>
    <row r="169" spans="51:51" x14ac:dyDescent="0.25">
      <c r="AY169"/>
    </row>
    <row r="170" spans="51:51" x14ac:dyDescent="0.25">
      <c r="AY170"/>
    </row>
    <row r="171" spans="51:51" x14ac:dyDescent="0.25">
      <c r="AY171"/>
    </row>
    <row r="172" spans="51:51" x14ac:dyDescent="0.25">
      <c r="AY172"/>
    </row>
    <row r="173" spans="51:51" x14ac:dyDescent="0.25">
      <c r="AY173"/>
    </row>
    <row r="174" spans="51:51" x14ac:dyDescent="0.25">
      <c r="AY174"/>
    </row>
    <row r="175" spans="51:51" x14ac:dyDescent="0.25">
      <c r="AY175"/>
    </row>
    <row r="176" spans="51:51" x14ac:dyDescent="0.25">
      <c r="AY176"/>
    </row>
    <row r="177" spans="51:51" x14ac:dyDescent="0.25">
      <c r="AY177"/>
    </row>
    <row r="178" spans="51:51" x14ac:dyDescent="0.25">
      <c r="AY178"/>
    </row>
    <row r="179" spans="51:51" x14ac:dyDescent="0.25">
      <c r="AY179"/>
    </row>
    <row r="180" spans="51:51" x14ac:dyDescent="0.25">
      <c r="AY180"/>
    </row>
    <row r="181" spans="51:51" x14ac:dyDescent="0.25">
      <c r="AY181"/>
    </row>
    <row r="182" spans="51:51" x14ac:dyDescent="0.25">
      <c r="AY182"/>
    </row>
    <row r="183" spans="51:51" x14ac:dyDescent="0.25">
      <c r="AY183"/>
    </row>
    <row r="184" spans="51:51" x14ac:dyDescent="0.25">
      <c r="AY184"/>
    </row>
    <row r="185" spans="51:51" x14ac:dyDescent="0.25">
      <c r="AY185"/>
    </row>
    <row r="186" spans="51:51" x14ac:dyDescent="0.25">
      <c r="AY186"/>
    </row>
    <row r="187" spans="51:51" x14ac:dyDescent="0.25">
      <c r="AY187"/>
    </row>
    <row r="188" spans="51:51" x14ac:dyDescent="0.25">
      <c r="AY188"/>
    </row>
    <row r="189" spans="51:51" x14ac:dyDescent="0.25">
      <c r="AY189"/>
    </row>
    <row r="190" spans="51:51" x14ac:dyDescent="0.25">
      <c r="AY190"/>
    </row>
    <row r="191" spans="51:51" x14ac:dyDescent="0.25">
      <c r="AY191"/>
    </row>
    <row r="192" spans="51:51" x14ac:dyDescent="0.25">
      <c r="AY192"/>
    </row>
    <row r="193" spans="51:51" x14ac:dyDescent="0.25">
      <c r="AY193"/>
    </row>
    <row r="194" spans="51:51" x14ac:dyDescent="0.25">
      <c r="AY194"/>
    </row>
    <row r="195" spans="51:51" x14ac:dyDescent="0.25">
      <c r="AY195"/>
    </row>
    <row r="196" spans="51:51" x14ac:dyDescent="0.25">
      <c r="AY196"/>
    </row>
    <row r="197" spans="51:51" x14ac:dyDescent="0.25">
      <c r="AY197"/>
    </row>
    <row r="198" spans="51:51" x14ac:dyDescent="0.25">
      <c r="AY198"/>
    </row>
    <row r="199" spans="51:51" x14ac:dyDescent="0.25">
      <c r="AY199"/>
    </row>
    <row r="200" spans="51:51" x14ac:dyDescent="0.25">
      <c r="AY200"/>
    </row>
    <row r="201" spans="51:51" x14ac:dyDescent="0.25">
      <c r="AY201"/>
    </row>
    <row r="202" spans="51:51" x14ac:dyDescent="0.25">
      <c r="AY202"/>
    </row>
    <row r="203" spans="51:51" x14ac:dyDescent="0.25">
      <c r="AY203"/>
    </row>
    <row r="204" spans="51:51" x14ac:dyDescent="0.25">
      <c r="AY204"/>
    </row>
    <row r="205" spans="51:51" x14ac:dyDescent="0.25">
      <c r="AY205"/>
    </row>
    <row r="206" spans="51:51" x14ac:dyDescent="0.25">
      <c r="AY206"/>
    </row>
    <row r="207" spans="51:51" x14ac:dyDescent="0.25">
      <c r="AY207"/>
    </row>
    <row r="208" spans="51:51" x14ac:dyDescent="0.25">
      <c r="AY208"/>
    </row>
    <row r="209" spans="51:51" x14ac:dyDescent="0.25">
      <c r="AY209"/>
    </row>
    <row r="210" spans="51:51" x14ac:dyDescent="0.25">
      <c r="AY210"/>
    </row>
    <row r="211" spans="51:51" x14ac:dyDescent="0.25">
      <c r="AY211"/>
    </row>
    <row r="212" spans="51:51" x14ac:dyDescent="0.25">
      <c r="AY212"/>
    </row>
    <row r="213" spans="51:51" x14ac:dyDescent="0.25">
      <c r="AY213"/>
    </row>
    <row r="214" spans="51:51" x14ac:dyDescent="0.25">
      <c r="AY214"/>
    </row>
    <row r="215" spans="51:51" x14ac:dyDescent="0.25">
      <c r="AY215"/>
    </row>
    <row r="216" spans="51:51" x14ac:dyDescent="0.25">
      <c r="AY216"/>
    </row>
    <row r="217" spans="51:51" x14ac:dyDescent="0.25">
      <c r="AY217"/>
    </row>
    <row r="218" spans="51:51" x14ac:dyDescent="0.25">
      <c r="AY218"/>
    </row>
    <row r="219" spans="51:51" x14ac:dyDescent="0.25">
      <c r="AY219"/>
    </row>
    <row r="226" spans="51:51" x14ac:dyDescent="0.25">
      <c r="AY226"/>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35"/>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119</v>
      </c>
      <c r="B1" s="2" t="s">
        <v>121</v>
      </c>
      <c r="C1" s="2" t="s">
        <v>122</v>
      </c>
      <c r="D1" s="2" t="s">
        <v>123</v>
      </c>
      <c r="E1" s="2" t="s">
        <v>124</v>
      </c>
      <c r="F1" s="2" t="s">
        <v>209</v>
      </c>
      <c r="G1" s="2" t="s">
        <v>210</v>
      </c>
      <c r="H1" s="2" t="s">
        <v>211</v>
      </c>
      <c r="I1" s="2" t="s">
        <v>212</v>
      </c>
      <c r="J1" s="2" t="s">
        <v>213</v>
      </c>
      <c r="K1" s="2" t="s">
        <v>214</v>
      </c>
      <c r="L1" s="2" t="s">
        <v>215</v>
      </c>
      <c r="M1" s="2" t="s">
        <v>216</v>
      </c>
      <c r="N1" s="2" t="s">
        <v>217</v>
      </c>
      <c r="O1" s="2" t="s">
        <v>218</v>
      </c>
      <c r="P1" s="2" t="s">
        <v>219</v>
      </c>
      <c r="Q1" s="2" t="s">
        <v>220</v>
      </c>
      <c r="R1" s="2" t="s">
        <v>221</v>
      </c>
      <c r="S1" s="2" t="s">
        <v>222</v>
      </c>
      <c r="T1" s="2" t="s">
        <v>223</v>
      </c>
      <c r="U1" s="2" t="s">
        <v>224</v>
      </c>
      <c r="V1" s="2" t="s">
        <v>225</v>
      </c>
      <c r="W1" s="2" t="s">
        <v>226</v>
      </c>
      <c r="X1" s="2" t="s">
        <v>227</v>
      </c>
      <c r="Y1" s="2" t="s">
        <v>228</v>
      </c>
      <c r="Z1" s="2" t="s">
        <v>229</v>
      </c>
      <c r="AA1" s="2" t="s">
        <v>230</v>
      </c>
      <c r="AB1" s="2" t="s">
        <v>231</v>
      </c>
      <c r="AC1" s="2" t="s">
        <v>232</v>
      </c>
      <c r="AD1" s="2" t="s">
        <v>233</v>
      </c>
      <c r="AE1" s="2" t="s">
        <v>234</v>
      </c>
      <c r="AF1" s="2" t="s">
        <v>235</v>
      </c>
      <c r="AG1" s="2" t="s">
        <v>236</v>
      </c>
      <c r="AH1" s="2" t="s">
        <v>151</v>
      </c>
      <c r="AI1" s="3" t="s">
        <v>237</v>
      </c>
    </row>
    <row r="2" spans="1:35" x14ac:dyDescent="0.25">
      <c r="A2" t="s">
        <v>79</v>
      </c>
      <c r="B2" t="s">
        <v>18</v>
      </c>
      <c r="C2" t="s">
        <v>108</v>
      </c>
      <c r="D2" t="s">
        <v>86</v>
      </c>
      <c r="E2" s="6">
        <v>78.880434782608702</v>
      </c>
      <c r="F2" s="6">
        <v>5.2173913043478262</v>
      </c>
      <c r="G2" s="6">
        <v>1</v>
      </c>
      <c r="H2" s="6">
        <v>0.38434782608695661</v>
      </c>
      <c r="I2" s="6">
        <v>3.4673913043478262</v>
      </c>
      <c r="J2" s="6">
        <v>0</v>
      </c>
      <c r="K2" s="6">
        <v>4.0760869565217392</v>
      </c>
      <c r="L2" s="6">
        <v>3.125</v>
      </c>
      <c r="M2" s="6">
        <v>4.8532608695652177</v>
      </c>
      <c r="N2" s="6">
        <v>0</v>
      </c>
      <c r="O2" s="6">
        <f>SUM(NonNurse[[#This Row],[Qualified Social Work Staff Hours]],NonNurse[[#This Row],[Other Social Work Staff Hours]])/NonNurse[[#This Row],[MDS Census]]</f>
        <v>6.1526801708695053E-2</v>
      </c>
      <c r="P2" s="6">
        <v>4.0135869565217392</v>
      </c>
      <c r="Q2" s="6">
        <v>4.7255434782608692</v>
      </c>
      <c r="R2" s="6">
        <f>SUM(NonNurse[[#This Row],[Qualified Activities Professional Hours]],NonNurse[[#This Row],[Other Activities Professional Hours]])/NonNurse[[#This Row],[MDS Census]]</f>
        <v>0.1107895824720959</v>
      </c>
      <c r="S2" s="6">
        <v>4.6630434782608692</v>
      </c>
      <c r="T2" s="6">
        <v>1.6711956521739131</v>
      </c>
      <c r="U2" s="6">
        <v>0</v>
      </c>
      <c r="V2" s="6">
        <f>SUM(NonNurse[[#This Row],[Occupational Therapist Hours]],NonNurse[[#This Row],[OT Assistant Hours]],NonNurse[[#This Row],[OT Aide Hours]])/NonNurse[[#This Row],[MDS Census]]</f>
        <v>8.0301777594047122E-2</v>
      </c>
      <c r="W2" s="6">
        <v>8.0760869565217384</v>
      </c>
      <c r="X2" s="6">
        <v>7.2989130434782608</v>
      </c>
      <c r="Y2" s="6">
        <v>0</v>
      </c>
      <c r="Z2" s="6">
        <f>SUM(NonNurse[[#This Row],[Physical Therapist (PT) Hours]],NonNurse[[#This Row],[PT Assistant Hours]],NonNurse[[#This Row],[PT Aide Hours]])/NonNurse[[#This Row],[MDS Census]]</f>
        <v>0.19491525423728812</v>
      </c>
      <c r="AA2" s="6">
        <v>0</v>
      </c>
      <c r="AB2" s="6">
        <v>0</v>
      </c>
      <c r="AC2" s="6">
        <v>0</v>
      </c>
      <c r="AD2" s="6">
        <v>0</v>
      </c>
      <c r="AE2" s="6">
        <v>0</v>
      </c>
      <c r="AF2" s="6">
        <v>0</v>
      </c>
      <c r="AG2" s="6">
        <v>0</v>
      </c>
      <c r="AH2" s="1">
        <v>475037</v>
      </c>
      <c r="AI2">
        <v>1</v>
      </c>
    </row>
    <row r="3" spans="1:35" x14ac:dyDescent="0.25">
      <c r="A3" t="s">
        <v>79</v>
      </c>
      <c r="B3" t="s">
        <v>26</v>
      </c>
      <c r="C3" t="s">
        <v>99</v>
      </c>
      <c r="D3" t="s">
        <v>89</v>
      </c>
      <c r="E3" s="6">
        <v>47.260869565217391</v>
      </c>
      <c r="F3" s="6">
        <v>4.5217391304347823</v>
      </c>
      <c r="G3" s="6">
        <v>0.13043478260869565</v>
      </c>
      <c r="H3" s="6">
        <v>0.27380434782608698</v>
      </c>
      <c r="I3" s="6">
        <v>1.0326086956521738</v>
      </c>
      <c r="J3" s="6">
        <v>0</v>
      </c>
      <c r="K3" s="6">
        <v>2.9130434782608696</v>
      </c>
      <c r="L3" s="6">
        <v>0.97097826086956474</v>
      </c>
      <c r="M3" s="6">
        <v>4.93467391304348</v>
      </c>
      <c r="N3" s="6">
        <v>0</v>
      </c>
      <c r="O3" s="6">
        <f>SUM(NonNurse[[#This Row],[Qualified Social Work Staff Hours]],NonNurse[[#This Row],[Other Social Work Staff Hours]])/NonNurse[[#This Row],[MDS Census]]</f>
        <v>0.10441352345906167</v>
      </c>
      <c r="P3" s="6">
        <v>0</v>
      </c>
      <c r="Q3" s="6">
        <v>5.2568478260869567</v>
      </c>
      <c r="R3" s="6">
        <f>SUM(NonNurse[[#This Row],[Qualified Activities Professional Hours]],NonNurse[[#This Row],[Other Activities Professional Hours]])/NonNurse[[#This Row],[MDS Census]]</f>
        <v>0.11123045078196872</v>
      </c>
      <c r="S3" s="6">
        <v>5.3344565217391313</v>
      </c>
      <c r="T3" s="6">
        <v>3.2603260869565216</v>
      </c>
      <c r="U3" s="6">
        <v>0</v>
      </c>
      <c r="V3" s="6">
        <f>SUM(NonNurse[[#This Row],[Occupational Therapist Hours]],NonNurse[[#This Row],[OT Assistant Hours]],NonNurse[[#This Row],[OT Aide Hours]])/NonNurse[[#This Row],[MDS Census]]</f>
        <v>0.18185832566697333</v>
      </c>
      <c r="W3" s="6">
        <v>2.694673913043478</v>
      </c>
      <c r="X3" s="6">
        <v>3.818695652173913</v>
      </c>
      <c r="Y3" s="6">
        <v>0</v>
      </c>
      <c r="Z3" s="6">
        <f>SUM(NonNurse[[#This Row],[Physical Therapist (PT) Hours]],NonNurse[[#This Row],[PT Assistant Hours]],NonNurse[[#This Row],[PT Aide Hours]])/NonNurse[[#This Row],[MDS Census]]</f>
        <v>0.13781738730450782</v>
      </c>
      <c r="AA3" s="6">
        <v>0</v>
      </c>
      <c r="AB3" s="6">
        <v>5.6195652173913047</v>
      </c>
      <c r="AC3" s="6">
        <v>0</v>
      </c>
      <c r="AD3" s="6">
        <v>0</v>
      </c>
      <c r="AE3" s="6">
        <v>0</v>
      </c>
      <c r="AF3" s="6">
        <v>0</v>
      </c>
      <c r="AG3" s="6">
        <v>0</v>
      </c>
      <c r="AH3" s="1">
        <v>475049</v>
      </c>
      <c r="AI3">
        <v>1</v>
      </c>
    </row>
    <row r="4" spans="1:35" x14ac:dyDescent="0.25">
      <c r="A4" t="s">
        <v>79</v>
      </c>
      <c r="B4" t="s">
        <v>12</v>
      </c>
      <c r="C4" t="s">
        <v>111</v>
      </c>
      <c r="D4" t="s">
        <v>95</v>
      </c>
      <c r="E4" s="6">
        <v>66.369565217391298</v>
      </c>
      <c r="F4" s="6">
        <v>4.7826086956521738</v>
      </c>
      <c r="G4" s="6">
        <v>0</v>
      </c>
      <c r="H4" s="6">
        <v>0.10326086956521739</v>
      </c>
      <c r="I4" s="6">
        <v>0.22826086956521738</v>
      </c>
      <c r="J4" s="6">
        <v>0</v>
      </c>
      <c r="K4" s="6">
        <v>0</v>
      </c>
      <c r="L4" s="6">
        <v>4.8559782608695654</v>
      </c>
      <c r="M4" s="6">
        <v>5.4429347826086953</v>
      </c>
      <c r="N4" s="6">
        <v>0</v>
      </c>
      <c r="O4" s="6">
        <f>SUM(NonNurse[[#This Row],[Qualified Social Work Staff Hours]],NonNurse[[#This Row],[Other Social Work Staff Hours]])/NonNurse[[#This Row],[MDS Census]]</f>
        <v>8.2009498853586646E-2</v>
      </c>
      <c r="P4" s="6">
        <v>5.5027173913043477</v>
      </c>
      <c r="Q4" s="6">
        <v>8.5679347826086953</v>
      </c>
      <c r="R4" s="6">
        <f>SUM(NonNurse[[#This Row],[Qualified Activities Professional Hours]],NonNurse[[#This Row],[Other Activities Professional Hours]])/NonNurse[[#This Row],[MDS Census]]</f>
        <v>0.21200458565345562</v>
      </c>
      <c r="S4" s="6">
        <v>10.720108695652174</v>
      </c>
      <c r="T4" s="6">
        <v>0.37771739130434784</v>
      </c>
      <c r="U4" s="6">
        <v>0</v>
      </c>
      <c r="V4" s="6">
        <f>SUM(NonNurse[[#This Row],[Occupational Therapist Hours]],NonNurse[[#This Row],[OT Assistant Hours]],NonNurse[[#This Row],[OT Aide Hours]])/NonNurse[[#This Row],[MDS Census]]</f>
        <v>0.16721257779233542</v>
      </c>
      <c r="W4" s="6">
        <v>4.4402173913043477</v>
      </c>
      <c r="X4" s="6">
        <v>4.1576086956521738</v>
      </c>
      <c r="Y4" s="6">
        <v>0</v>
      </c>
      <c r="Z4" s="6">
        <f>SUM(NonNurse[[#This Row],[Physical Therapist (PT) Hours]],NonNurse[[#This Row],[PT Assistant Hours]],NonNurse[[#This Row],[PT Aide Hours]])/NonNurse[[#This Row],[MDS Census]]</f>
        <v>0.12954471012119229</v>
      </c>
      <c r="AA4" s="6">
        <v>0</v>
      </c>
      <c r="AB4" s="6">
        <v>0</v>
      </c>
      <c r="AC4" s="6">
        <v>0</v>
      </c>
      <c r="AD4" s="6">
        <v>0</v>
      </c>
      <c r="AE4" s="6">
        <v>0</v>
      </c>
      <c r="AF4" s="6">
        <v>0</v>
      </c>
      <c r="AG4" s="6">
        <v>0</v>
      </c>
      <c r="AH4" s="1">
        <v>475027</v>
      </c>
      <c r="AI4">
        <v>1</v>
      </c>
    </row>
    <row r="5" spans="1:35" x14ac:dyDescent="0.25">
      <c r="A5" t="s">
        <v>79</v>
      </c>
      <c r="B5" t="s">
        <v>7</v>
      </c>
      <c r="C5" t="s">
        <v>108</v>
      </c>
      <c r="D5" t="s">
        <v>86</v>
      </c>
      <c r="E5" s="6">
        <v>76.597826086956516</v>
      </c>
      <c r="F5" s="6">
        <v>5.7391304347826084</v>
      </c>
      <c r="G5" s="6">
        <v>0.75</v>
      </c>
      <c r="H5" s="6">
        <v>0.375</v>
      </c>
      <c r="I5" s="6">
        <v>2.097826086956522</v>
      </c>
      <c r="J5" s="6">
        <v>0</v>
      </c>
      <c r="K5" s="6">
        <v>0</v>
      </c>
      <c r="L5" s="6">
        <v>3.7418478260869565</v>
      </c>
      <c r="M5" s="6">
        <v>0</v>
      </c>
      <c r="N5" s="6">
        <v>4.6358695652173916</v>
      </c>
      <c r="O5" s="6">
        <f>SUM(NonNurse[[#This Row],[Qualified Social Work Staff Hours]],NonNurse[[#This Row],[Other Social Work Staff Hours]])/NonNurse[[#This Row],[MDS Census]]</f>
        <v>6.0522208031786581E-2</v>
      </c>
      <c r="P5" s="6">
        <v>4.3043478260869561</v>
      </c>
      <c r="Q5" s="6">
        <v>10.855978260869565</v>
      </c>
      <c r="R5" s="6">
        <f>SUM(NonNurse[[#This Row],[Qualified Activities Professional Hours]],NonNurse[[#This Row],[Other Activities Professional Hours]])/NonNurse[[#This Row],[MDS Census]]</f>
        <v>0.19792110117780615</v>
      </c>
      <c r="S5" s="6">
        <v>16.1875</v>
      </c>
      <c r="T5" s="6">
        <v>0</v>
      </c>
      <c r="U5" s="6">
        <v>0</v>
      </c>
      <c r="V5" s="6">
        <f>SUM(NonNurse[[#This Row],[Occupational Therapist Hours]],NonNurse[[#This Row],[OT Assistant Hours]],NonNurse[[#This Row],[OT Aide Hours]])/NonNurse[[#This Row],[MDS Census]]</f>
        <v>0.21133106286362993</v>
      </c>
      <c r="W5" s="6">
        <v>9.8451086956521738</v>
      </c>
      <c r="X5" s="6">
        <v>3.9293478260869565</v>
      </c>
      <c r="Y5" s="6">
        <v>0</v>
      </c>
      <c r="Z5" s="6">
        <f>SUM(NonNurse[[#This Row],[Physical Therapist (PT) Hours]],NonNurse[[#This Row],[PT Assistant Hours]],NonNurse[[#This Row],[PT Aide Hours]])/NonNurse[[#This Row],[MDS Census]]</f>
        <v>0.17982829572867889</v>
      </c>
      <c r="AA5" s="6">
        <v>0</v>
      </c>
      <c r="AB5" s="6">
        <v>0</v>
      </c>
      <c r="AC5" s="6">
        <v>0</v>
      </c>
      <c r="AD5" s="6">
        <v>0</v>
      </c>
      <c r="AE5" s="6">
        <v>0</v>
      </c>
      <c r="AF5" s="6">
        <v>0</v>
      </c>
      <c r="AG5" s="6">
        <v>0</v>
      </c>
      <c r="AH5" s="1">
        <v>475020</v>
      </c>
      <c r="AI5">
        <v>1</v>
      </c>
    </row>
    <row r="6" spans="1:35" x14ac:dyDescent="0.25">
      <c r="A6" t="s">
        <v>79</v>
      </c>
      <c r="B6" t="s">
        <v>0</v>
      </c>
      <c r="C6" t="s">
        <v>100</v>
      </c>
      <c r="D6" t="s">
        <v>90</v>
      </c>
      <c r="E6" s="6">
        <v>129.20652173913044</v>
      </c>
      <c r="F6" s="6">
        <v>5.3043478260869561</v>
      </c>
      <c r="G6" s="6">
        <v>0</v>
      </c>
      <c r="H6" s="6">
        <v>0</v>
      </c>
      <c r="I6" s="6">
        <v>4.5326086956521738</v>
      </c>
      <c r="J6" s="6">
        <v>0</v>
      </c>
      <c r="K6" s="6">
        <v>0</v>
      </c>
      <c r="L6" s="6">
        <v>7.6032608695652177</v>
      </c>
      <c r="M6" s="6">
        <v>0</v>
      </c>
      <c r="N6" s="6">
        <v>10.921195652173912</v>
      </c>
      <c r="O6" s="6">
        <f>SUM(NonNurse[[#This Row],[Qualified Social Work Staff Hours]],NonNurse[[#This Row],[Other Social Work Staff Hours]])/NonNurse[[#This Row],[MDS Census]]</f>
        <v>8.4525111466307729E-2</v>
      </c>
      <c r="P6" s="6">
        <v>0</v>
      </c>
      <c r="Q6" s="6">
        <v>19.203804347826086</v>
      </c>
      <c r="R6" s="6">
        <f>SUM(NonNurse[[#This Row],[Qualified Activities Professional Hours]],NonNurse[[#This Row],[Other Activities Professional Hours]])/NonNurse[[#This Row],[MDS Census]]</f>
        <v>0.14862875410111887</v>
      </c>
      <c r="S6" s="6">
        <v>16.100543478260871</v>
      </c>
      <c r="T6" s="6">
        <v>2.4266304347826089</v>
      </c>
      <c r="U6" s="6">
        <v>0</v>
      </c>
      <c r="V6" s="6">
        <f>SUM(NonNurse[[#This Row],[Occupational Therapist Hours]],NonNurse[[#This Row],[OT Assistant Hours]],NonNurse[[#This Row],[OT Aide Hours]])/NonNurse[[#This Row],[MDS Census]]</f>
        <v>0.14339194077563727</v>
      </c>
      <c r="W6" s="6">
        <v>18.690217391304348</v>
      </c>
      <c r="X6" s="6">
        <v>7.7880434782608692</v>
      </c>
      <c r="Y6" s="6">
        <v>0</v>
      </c>
      <c r="Z6" s="6">
        <f>SUM(NonNurse[[#This Row],[Physical Therapist (PT) Hours]],NonNurse[[#This Row],[PT Assistant Hours]],NonNurse[[#This Row],[PT Aide Hours]])/NonNurse[[#This Row],[MDS Census]]</f>
        <v>0.20492975519475057</v>
      </c>
      <c r="AA6" s="6">
        <v>0</v>
      </c>
      <c r="AB6" s="6">
        <v>5.7391304347826084</v>
      </c>
      <c r="AC6" s="6">
        <v>0</v>
      </c>
      <c r="AD6" s="6">
        <v>0</v>
      </c>
      <c r="AE6" s="6">
        <v>0</v>
      </c>
      <c r="AF6" s="6">
        <v>0</v>
      </c>
      <c r="AG6" s="6">
        <v>0</v>
      </c>
      <c r="AH6" s="1">
        <v>475003</v>
      </c>
      <c r="AI6">
        <v>1</v>
      </c>
    </row>
    <row r="7" spans="1:35" x14ac:dyDescent="0.25">
      <c r="A7" t="s">
        <v>79</v>
      </c>
      <c r="B7" t="s">
        <v>3</v>
      </c>
      <c r="C7" t="s">
        <v>100</v>
      </c>
      <c r="D7" t="s">
        <v>90</v>
      </c>
      <c r="E7" s="6">
        <v>97.097826086956516</v>
      </c>
      <c r="F7" s="6">
        <v>5.6086956521739131</v>
      </c>
      <c r="G7" s="6">
        <v>1.4576086956521739</v>
      </c>
      <c r="H7" s="6">
        <v>0.4891304347826087</v>
      </c>
      <c r="I7" s="6">
        <v>3.0217391304347827</v>
      </c>
      <c r="J7" s="6">
        <v>0</v>
      </c>
      <c r="K7" s="6">
        <v>0</v>
      </c>
      <c r="L7" s="6">
        <v>5.7853260869565215</v>
      </c>
      <c r="M7" s="6">
        <v>4.5706521739130439</v>
      </c>
      <c r="N7" s="6">
        <v>3.75</v>
      </c>
      <c r="O7" s="6">
        <f>SUM(NonNurse[[#This Row],[Qualified Social Work Staff Hours]],NonNurse[[#This Row],[Other Social Work Staff Hours]])/NonNurse[[#This Row],[MDS Census]]</f>
        <v>8.5693496025971122E-2</v>
      </c>
      <c r="P7" s="6">
        <v>5.2173913043478262</v>
      </c>
      <c r="Q7" s="6">
        <v>7.1793478260869561</v>
      </c>
      <c r="R7" s="6">
        <f>SUM(NonNurse[[#This Row],[Qualified Activities Professional Hours]],NonNurse[[#This Row],[Other Activities Professional Hours]])/NonNurse[[#This Row],[MDS Census]]</f>
        <v>0.12767267435352064</v>
      </c>
      <c r="S7" s="6">
        <v>18.244565217391305</v>
      </c>
      <c r="T7" s="6">
        <v>9.2010869565217384</v>
      </c>
      <c r="U7" s="6">
        <v>0</v>
      </c>
      <c r="V7" s="6">
        <f>SUM(NonNurse[[#This Row],[Occupational Therapist Hours]],NonNurse[[#This Row],[OT Assistant Hours]],NonNurse[[#This Row],[OT Aide Hours]])/NonNurse[[#This Row],[MDS Census]]</f>
        <v>0.28265980073883357</v>
      </c>
      <c r="W7" s="6">
        <v>12.073369565217391</v>
      </c>
      <c r="X7" s="6">
        <v>2.0625</v>
      </c>
      <c r="Y7" s="6">
        <v>0</v>
      </c>
      <c r="Z7" s="6">
        <f>SUM(NonNurse[[#This Row],[Physical Therapist (PT) Hours]],NonNurse[[#This Row],[PT Assistant Hours]],NonNurse[[#This Row],[PT Aide Hours]])/NonNurse[[#This Row],[MDS Census]]</f>
        <v>0.1455837904399418</v>
      </c>
      <c r="AA7" s="6">
        <v>0</v>
      </c>
      <c r="AB7" s="6">
        <v>0</v>
      </c>
      <c r="AC7" s="6">
        <v>0</v>
      </c>
      <c r="AD7" s="6">
        <v>0</v>
      </c>
      <c r="AE7" s="6">
        <v>0</v>
      </c>
      <c r="AF7" s="6">
        <v>0</v>
      </c>
      <c r="AG7" s="6">
        <v>0</v>
      </c>
      <c r="AH7" s="1">
        <v>475014</v>
      </c>
      <c r="AI7">
        <v>1</v>
      </c>
    </row>
    <row r="8" spans="1:35" x14ac:dyDescent="0.25">
      <c r="A8" t="s">
        <v>79</v>
      </c>
      <c r="B8" t="s">
        <v>13</v>
      </c>
      <c r="C8" t="s">
        <v>111</v>
      </c>
      <c r="D8" t="s">
        <v>95</v>
      </c>
      <c r="E8" s="6">
        <v>93.456521739130437</v>
      </c>
      <c r="F8" s="6">
        <v>6.0434782608695654</v>
      </c>
      <c r="G8" s="6">
        <v>3.5326086956521738</v>
      </c>
      <c r="H8" s="6">
        <v>0.2608695652173913</v>
      </c>
      <c r="I8" s="6">
        <v>3.9565217391304346</v>
      </c>
      <c r="J8" s="6">
        <v>0</v>
      </c>
      <c r="K8" s="6">
        <v>5.6521739130434785</v>
      </c>
      <c r="L8" s="6">
        <v>5.6114130434782608</v>
      </c>
      <c r="M8" s="6">
        <v>5.3641304347826084</v>
      </c>
      <c r="N8" s="6">
        <v>0</v>
      </c>
      <c r="O8" s="6">
        <f>SUM(NonNurse[[#This Row],[Qualified Social Work Staff Hours]],NonNurse[[#This Row],[Other Social Work Staff Hours]])/NonNurse[[#This Row],[MDS Census]]</f>
        <v>5.7397069085833911E-2</v>
      </c>
      <c r="P8" s="6">
        <v>5.0027173913043477</v>
      </c>
      <c r="Q8" s="6">
        <v>22.788043478260871</v>
      </c>
      <c r="R8" s="6">
        <f>SUM(NonNurse[[#This Row],[Qualified Activities Professional Hours]],NonNurse[[#This Row],[Other Activities Professional Hours]])/NonNurse[[#This Row],[MDS Census]]</f>
        <v>0.29736566643405443</v>
      </c>
      <c r="S8" s="6">
        <v>5.4483695652173916</v>
      </c>
      <c r="T8" s="6">
        <v>13.244565217391305</v>
      </c>
      <c r="U8" s="6">
        <v>0</v>
      </c>
      <c r="V8" s="6">
        <f>SUM(NonNurse[[#This Row],[Occupational Therapist Hours]],NonNurse[[#This Row],[OT Assistant Hours]],NonNurse[[#This Row],[OT Aide Hours]])/NonNurse[[#This Row],[MDS Census]]</f>
        <v>0.20001744591765527</v>
      </c>
      <c r="W8" s="6">
        <v>5.3559782608695654</v>
      </c>
      <c r="X8" s="6">
        <v>16.095108695652176</v>
      </c>
      <c r="Y8" s="6">
        <v>0</v>
      </c>
      <c r="Z8" s="6">
        <f>SUM(NonNurse[[#This Row],[Physical Therapist (PT) Hours]],NonNurse[[#This Row],[PT Assistant Hours]],NonNurse[[#This Row],[PT Aide Hours]])/NonNurse[[#This Row],[MDS Census]]</f>
        <v>0.2295301232844848</v>
      </c>
      <c r="AA8" s="6">
        <v>0</v>
      </c>
      <c r="AB8" s="6">
        <v>0</v>
      </c>
      <c r="AC8" s="6">
        <v>0</v>
      </c>
      <c r="AD8" s="6">
        <v>0</v>
      </c>
      <c r="AE8" s="6">
        <v>0</v>
      </c>
      <c r="AF8" s="6">
        <v>0</v>
      </c>
      <c r="AG8" s="6">
        <v>0</v>
      </c>
      <c r="AH8" s="1">
        <v>475029</v>
      </c>
      <c r="AI8">
        <v>1</v>
      </c>
    </row>
    <row r="9" spans="1:35" x14ac:dyDescent="0.25">
      <c r="A9" t="s">
        <v>79</v>
      </c>
      <c r="B9" t="s">
        <v>16</v>
      </c>
      <c r="C9" t="s">
        <v>111</v>
      </c>
      <c r="D9" t="s">
        <v>95</v>
      </c>
      <c r="E9" s="6">
        <v>64.75</v>
      </c>
      <c r="F9" s="6">
        <v>1.1847826086956521</v>
      </c>
      <c r="G9" s="6">
        <v>3.5380434782608696</v>
      </c>
      <c r="H9" s="6">
        <v>0</v>
      </c>
      <c r="I9" s="6">
        <v>38.326086956521742</v>
      </c>
      <c r="J9" s="6">
        <v>0</v>
      </c>
      <c r="K9" s="6">
        <v>0</v>
      </c>
      <c r="L9" s="6">
        <v>0</v>
      </c>
      <c r="M9" s="6">
        <v>0</v>
      </c>
      <c r="N9" s="6">
        <v>0</v>
      </c>
      <c r="O9" s="6">
        <f>SUM(NonNurse[[#This Row],[Qualified Social Work Staff Hours]],NonNurse[[#This Row],[Other Social Work Staff Hours]])/NonNurse[[#This Row],[MDS Census]]</f>
        <v>0</v>
      </c>
      <c r="P9" s="6">
        <v>0</v>
      </c>
      <c r="Q9" s="6">
        <v>53.320652173913047</v>
      </c>
      <c r="R9" s="6">
        <f>SUM(NonNurse[[#This Row],[Qualified Activities Professional Hours]],NonNurse[[#This Row],[Other Activities Professional Hours]])/NonNurse[[#This Row],[MDS Census]]</f>
        <v>0.82348497565888878</v>
      </c>
      <c r="S9" s="6">
        <v>0</v>
      </c>
      <c r="T9" s="6">
        <v>0</v>
      </c>
      <c r="U9" s="6">
        <v>0</v>
      </c>
      <c r="V9" s="6">
        <f>SUM(NonNurse[[#This Row],[Occupational Therapist Hours]],NonNurse[[#This Row],[OT Assistant Hours]],NonNurse[[#This Row],[OT Aide Hours]])/NonNurse[[#This Row],[MDS Census]]</f>
        <v>0</v>
      </c>
      <c r="W9" s="6">
        <v>0</v>
      </c>
      <c r="X9" s="6">
        <v>0</v>
      </c>
      <c r="Y9" s="6">
        <v>0</v>
      </c>
      <c r="Z9" s="6">
        <f>SUM(NonNurse[[#This Row],[Physical Therapist (PT) Hours]],NonNurse[[#This Row],[PT Assistant Hours]],NonNurse[[#This Row],[PT Aide Hours]])/NonNurse[[#This Row],[MDS Census]]</f>
        <v>0</v>
      </c>
      <c r="AA9" s="6">
        <v>0</v>
      </c>
      <c r="AB9" s="6">
        <v>0</v>
      </c>
      <c r="AC9" s="6">
        <v>0</v>
      </c>
      <c r="AD9" s="6">
        <v>0</v>
      </c>
      <c r="AE9" s="6">
        <v>0</v>
      </c>
      <c r="AF9" s="6">
        <v>0</v>
      </c>
      <c r="AG9" s="6">
        <v>0</v>
      </c>
      <c r="AH9" s="1">
        <v>475033</v>
      </c>
      <c r="AI9">
        <v>1</v>
      </c>
    </row>
    <row r="10" spans="1:35" x14ac:dyDescent="0.25">
      <c r="A10" t="s">
        <v>79</v>
      </c>
      <c r="B10" t="s">
        <v>14</v>
      </c>
      <c r="C10" t="s">
        <v>100</v>
      </c>
      <c r="D10" t="s">
        <v>90</v>
      </c>
      <c r="E10" s="6">
        <v>105.44565217391305</v>
      </c>
      <c r="F10" s="6">
        <v>5.1358695652173916</v>
      </c>
      <c r="G10" s="6">
        <v>0</v>
      </c>
      <c r="H10" s="6">
        <v>0</v>
      </c>
      <c r="I10" s="6">
        <v>1.0543478260869565</v>
      </c>
      <c r="J10" s="6">
        <v>0</v>
      </c>
      <c r="K10" s="6">
        <v>0</v>
      </c>
      <c r="L10" s="6">
        <v>5.2905434782608705</v>
      </c>
      <c r="M10" s="6">
        <v>4.5</v>
      </c>
      <c r="N10" s="6">
        <v>5.1430434782608696</v>
      </c>
      <c r="O10" s="6">
        <f>SUM(NonNurse[[#This Row],[Qualified Social Work Staff Hours]],NonNurse[[#This Row],[Other Social Work Staff Hours]])/NonNurse[[#This Row],[MDS Census]]</f>
        <v>9.1450365941655495E-2</v>
      </c>
      <c r="P10" s="6">
        <v>4.8586956521739131</v>
      </c>
      <c r="Q10" s="6">
        <v>21.248478260869568</v>
      </c>
      <c r="R10" s="6">
        <f>SUM(NonNurse[[#This Row],[Qualified Activities Professional Hours]],NonNurse[[#This Row],[Other Activities Professional Hours]])/NonNurse[[#This Row],[MDS Census]]</f>
        <v>0.24758890835996292</v>
      </c>
      <c r="S10" s="6">
        <v>13.055217391304344</v>
      </c>
      <c r="T10" s="6">
        <v>5.8791304347826072</v>
      </c>
      <c r="U10" s="6">
        <v>0</v>
      </c>
      <c r="V10" s="6">
        <f>SUM(NonNurse[[#This Row],[Occupational Therapist Hours]],NonNurse[[#This Row],[OT Assistant Hours]],NonNurse[[#This Row],[OT Aide Hours]])/NonNurse[[#This Row],[MDS Census]]</f>
        <v>0.17956499329965978</v>
      </c>
      <c r="W10" s="6">
        <v>22.527934782608689</v>
      </c>
      <c r="X10" s="6">
        <v>0</v>
      </c>
      <c r="Y10" s="6">
        <v>0</v>
      </c>
      <c r="Z10" s="6">
        <f>SUM(NonNurse[[#This Row],[Physical Therapist (PT) Hours]],NonNurse[[#This Row],[PT Assistant Hours]],NonNurse[[#This Row],[PT Aide Hours]])/NonNurse[[#This Row],[MDS Census]]</f>
        <v>0.21364498505308724</v>
      </c>
      <c r="AA10" s="6">
        <v>0</v>
      </c>
      <c r="AB10" s="6">
        <v>0</v>
      </c>
      <c r="AC10" s="6">
        <v>0</v>
      </c>
      <c r="AD10" s="6">
        <v>0</v>
      </c>
      <c r="AE10" s="6">
        <v>0</v>
      </c>
      <c r="AF10" s="6">
        <v>0</v>
      </c>
      <c r="AG10" s="6">
        <v>0</v>
      </c>
      <c r="AH10" s="1">
        <v>475030</v>
      </c>
      <c r="AI10">
        <v>1</v>
      </c>
    </row>
    <row r="11" spans="1:35" x14ac:dyDescent="0.25">
      <c r="A11" t="s">
        <v>79</v>
      </c>
      <c r="B11" t="s">
        <v>25</v>
      </c>
      <c r="C11" t="s">
        <v>115</v>
      </c>
      <c r="D11" t="s">
        <v>85</v>
      </c>
      <c r="E11" s="6">
        <v>56.434782608695649</v>
      </c>
      <c r="F11" s="6">
        <v>0</v>
      </c>
      <c r="G11" s="6">
        <v>0</v>
      </c>
      <c r="H11" s="6">
        <v>0.21739130434782608</v>
      </c>
      <c r="I11" s="6">
        <v>0</v>
      </c>
      <c r="J11" s="6">
        <v>0</v>
      </c>
      <c r="K11" s="6">
        <v>0</v>
      </c>
      <c r="L11" s="6">
        <v>8.3395652173913035</v>
      </c>
      <c r="M11" s="6">
        <v>0</v>
      </c>
      <c r="N11" s="6">
        <v>8.2409782608695608</v>
      </c>
      <c r="O11" s="6">
        <f>SUM(NonNurse[[#This Row],[Qualified Social Work Staff Hours]],NonNurse[[#This Row],[Other Social Work Staff Hours]])/NonNurse[[#This Row],[MDS Census]]</f>
        <v>0.14602657935285046</v>
      </c>
      <c r="P11" s="6">
        <v>0</v>
      </c>
      <c r="Q11" s="6">
        <v>28.053260869565218</v>
      </c>
      <c r="R11" s="6">
        <f>SUM(NonNurse[[#This Row],[Qualified Activities Professional Hours]],NonNurse[[#This Row],[Other Activities Professional Hours]])/NonNurse[[#This Row],[MDS Census]]</f>
        <v>0.49709167950693378</v>
      </c>
      <c r="S11" s="6">
        <v>7.6999999999999975</v>
      </c>
      <c r="T11" s="6">
        <v>0.66532608695652173</v>
      </c>
      <c r="U11" s="6">
        <v>0</v>
      </c>
      <c r="V11" s="6">
        <f>SUM(NonNurse[[#This Row],[Occupational Therapist Hours]],NonNurse[[#This Row],[OT Assistant Hours]],NonNurse[[#This Row],[OT Aide Hours]])/NonNurse[[#This Row],[MDS Census]]</f>
        <v>0.14822996918335898</v>
      </c>
      <c r="W11" s="6">
        <v>5.6571739130434784</v>
      </c>
      <c r="X11" s="6">
        <v>5.0391304347826091</v>
      </c>
      <c r="Y11" s="6">
        <v>0</v>
      </c>
      <c r="Z11" s="6">
        <f>SUM(NonNurse[[#This Row],[Physical Therapist (PT) Hours]],NonNurse[[#This Row],[PT Assistant Hours]],NonNurse[[#This Row],[PT Aide Hours]])/NonNurse[[#This Row],[MDS Census]]</f>
        <v>0.18953389830508477</v>
      </c>
      <c r="AA11" s="6">
        <v>0</v>
      </c>
      <c r="AB11" s="6">
        <v>0</v>
      </c>
      <c r="AC11" s="6">
        <v>0</v>
      </c>
      <c r="AD11" s="6">
        <v>8.0334782608695665</v>
      </c>
      <c r="AE11" s="6">
        <v>1.2934782608695652</v>
      </c>
      <c r="AF11" s="6">
        <v>0</v>
      </c>
      <c r="AG11" s="6">
        <v>0</v>
      </c>
      <c r="AH11" s="1">
        <v>475047</v>
      </c>
      <c r="AI11">
        <v>1</v>
      </c>
    </row>
    <row r="12" spans="1:35" x14ac:dyDescent="0.25">
      <c r="A12" t="s">
        <v>79</v>
      </c>
      <c r="B12" t="s">
        <v>28</v>
      </c>
      <c r="C12" t="s">
        <v>116</v>
      </c>
      <c r="D12" t="s">
        <v>94</v>
      </c>
      <c r="E12" s="6">
        <v>30.423913043478262</v>
      </c>
      <c r="F12" s="6">
        <v>5.5652173913043477</v>
      </c>
      <c r="G12" s="6">
        <v>1.6521739130434783</v>
      </c>
      <c r="H12" s="6">
        <v>0</v>
      </c>
      <c r="I12" s="6">
        <v>5.3043478260869561</v>
      </c>
      <c r="J12" s="6">
        <v>0</v>
      </c>
      <c r="K12" s="6">
        <v>0</v>
      </c>
      <c r="L12" s="6">
        <v>0</v>
      </c>
      <c r="M12" s="6">
        <v>4.3478260869565215</v>
      </c>
      <c r="N12" s="6">
        <v>3.0217391304347824E-2</v>
      </c>
      <c r="O12" s="6">
        <f>SUM(NonNurse[[#This Row],[Qualified Social Work Staff Hours]],NonNurse[[#This Row],[Other Social Work Staff Hours]])/NonNurse[[#This Row],[MDS Census]]</f>
        <v>0.14390139335476954</v>
      </c>
      <c r="P12" s="6">
        <v>4.0923913043478262</v>
      </c>
      <c r="Q12" s="6">
        <v>4.4963043478260882</v>
      </c>
      <c r="R12" s="6">
        <f>SUM(NonNurse[[#This Row],[Qualified Activities Professional Hours]],NonNurse[[#This Row],[Other Activities Professional Hours]])/NonNurse[[#This Row],[MDS Census]]</f>
        <v>0.28230082172204363</v>
      </c>
      <c r="S12" s="6">
        <v>5.8896739130434774</v>
      </c>
      <c r="T12" s="6">
        <v>6.3043478260869562E-2</v>
      </c>
      <c r="U12" s="6">
        <v>0</v>
      </c>
      <c r="V12" s="6">
        <f>SUM(NonNurse[[#This Row],[Occupational Therapist Hours]],NonNurse[[#This Row],[OT Assistant Hours]],NonNurse[[#This Row],[OT Aide Hours]])/NonNurse[[#This Row],[MDS Census]]</f>
        <v>0.19565916398713823</v>
      </c>
      <c r="W12" s="6">
        <v>0.87250000000000028</v>
      </c>
      <c r="X12" s="6">
        <v>4.5923913043478262</v>
      </c>
      <c r="Y12" s="6">
        <v>0</v>
      </c>
      <c r="Z12" s="6">
        <f>SUM(NonNurse[[#This Row],[Physical Therapist (PT) Hours]],NonNurse[[#This Row],[PT Assistant Hours]],NonNurse[[#This Row],[PT Aide Hours]])/NonNurse[[#This Row],[MDS Census]]</f>
        <v>0.17962486602357985</v>
      </c>
      <c r="AA12" s="6">
        <v>0</v>
      </c>
      <c r="AB12" s="6">
        <v>0</v>
      </c>
      <c r="AC12" s="6">
        <v>0</v>
      </c>
      <c r="AD12" s="6">
        <v>0</v>
      </c>
      <c r="AE12" s="6">
        <v>0</v>
      </c>
      <c r="AF12" s="6">
        <v>0</v>
      </c>
      <c r="AG12" s="6">
        <v>0</v>
      </c>
      <c r="AH12" s="1">
        <v>475052</v>
      </c>
      <c r="AI12">
        <v>1</v>
      </c>
    </row>
    <row r="13" spans="1:35" x14ac:dyDescent="0.25">
      <c r="A13" t="s">
        <v>79</v>
      </c>
      <c r="B13" t="s">
        <v>20</v>
      </c>
      <c r="C13" t="s">
        <v>103</v>
      </c>
      <c r="D13" t="s">
        <v>90</v>
      </c>
      <c r="E13" s="6">
        <v>52.336956521739133</v>
      </c>
      <c r="F13" s="6">
        <v>5.3913043478260869</v>
      </c>
      <c r="G13" s="6">
        <v>6.3586956521739124E-2</v>
      </c>
      <c r="H13" s="6">
        <v>0.26358695652173914</v>
      </c>
      <c r="I13" s="6">
        <v>1.0869565217391304</v>
      </c>
      <c r="J13" s="6">
        <v>0</v>
      </c>
      <c r="K13" s="6">
        <v>0</v>
      </c>
      <c r="L13" s="6">
        <v>0</v>
      </c>
      <c r="M13" s="6">
        <v>0</v>
      </c>
      <c r="N13" s="6">
        <v>0</v>
      </c>
      <c r="O13" s="6">
        <f>SUM(NonNurse[[#This Row],[Qualified Social Work Staff Hours]],NonNurse[[#This Row],[Other Social Work Staff Hours]])/NonNurse[[#This Row],[MDS Census]]</f>
        <v>0</v>
      </c>
      <c r="P13" s="6">
        <v>0</v>
      </c>
      <c r="Q13" s="6">
        <v>0</v>
      </c>
      <c r="R13" s="6">
        <f>SUM(NonNurse[[#This Row],[Qualified Activities Professional Hours]],NonNurse[[#This Row],[Other Activities Professional Hours]])/NonNurse[[#This Row],[MDS Census]]</f>
        <v>0</v>
      </c>
      <c r="S13" s="6">
        <v>7.9893478260869584</v>
      </c>
      <c r="T13" s="6">
        <v>0</v>
      </c>
      <c r="U13" s="6">
        <v>0</v>
      </c>
      <c r="V13" s="6">
        <f>SUM(NonNurse[[#This Row],[Occupational Therapist Hours]],NonNurse[[#This Row],[OT Assistant Hours]],NonNurse[[#This Row],[OT Aide Hours]])/NonNurse[[#This Row],[MDS Census]]</f>
        <v>0.15265212876427833</v>
      </c>
      <c r="W13" s="6">
        <v>0.34391304347826085</v>
      </c>
      <c r="X13" s="6">
        <v>0</v>
      </c>
      <c r="Y13" s="6">
        <v>0</v>
      </c>
      <c r="Z13" s="6">
        <f>SUM(NonNurse[[#This Row],[Physical Therapist (PT) Hours]],NonNurse[[#This Row],[PT Assistant Hours]],NonNurse[[#This Row],[PT Aide Hours]])/NonNurse[[#This Row],[MDS Census]]</f>
        <v>6.5711318795430938E-3</v>
      </c>
      <c r="AA13" s="6">
        <v>0</v>
      </c>
      <c r="AB13" s="6">
        <v>0</v>
      </c>
      <c r="AC13" s="6">
        <v>0</v>
      </c>
      <c r="AD13" s="6">
        <v>0</v>
      </c>
      <c r="AE13" s="6">
        <v>0</v>
      </c>
      <c r="AF13" s="6">
        <v>0</v>
      </c>
      <c r="AG13" s="6">
        <v>0</v>
      </c>
      <c r="AH13" s="1">
        <v>475040</v>
      </c>
      <c r="AI13">
        <v>1</v>
      </c>
    </row>
    <row r="14" spans="1:35" x14ac:dyDescent="0.25">
      <c r="A14" t="s">
        <v>79</v>
      </c>
      <c r="B14" t="s">
        <v>22</v>
      </c>
      <c r="C14" t="s">
        <v>98</v>
      </c>
      <c r="D14" t="s">
        <v>89</v>
      </c>
      <c r="E14" s="6">
        <v>23.684782608695652</v>
      </c>
      <c r="F14" s="6">
        <v>4.6956521739130439</v>
      </c>
      <c r="G14" s="6">
        <v>0.36956521739130432</v>
      </c>
      <c r="H14" s="6">
        <v>0.14282608695652174</v>
      </c>
      <c r="I14" s="6">
        <v>0.61956521739130432</v>
      </c>
      <c r="J14" s="6">
        <v>0</v>
      </c>
      <c r="K14" s="6">
        <v>0</v>
      </c>
      <c r="L14" s="6">
        <v>3.6304347826086958</v>
      </c>
      <c r="M14" s="6">
        <v>0</v>
      </c>
      <c r="N14" s="6">
        <v>2.0570652173913042</v>
      </c>
      <c r="O14" s="6">
        <f>SUM(NonNurse[[#This Row],[Qualified Social Work Staff Hours]],NonNurse[[#This Row],[Other Social Work Staff Hours]])/NonNurse[[#This Row],[MDS Census]]</f>
        <v>8.6851766865534641E-2</v>
      </c>
      <c r="P14" s="6">
        <v>0</v>
      </c>
      <c r="Q14" s="6">
        <v>0</v>
      </c>
      <c r="R14" s="6">
        <f>SUM(NonNurse[[#This Row],[Qualified Activities Professional Hours]],NonNurse[[#This Row],[Other Activities Professional Hours]])/NonNurse[[#This Row],[MDS Census]]</f>
        <v>0</v>
      </c>
      <c r="S14" s="6">
        <v>1.6195652173913044</v>
      </c>
      <c r="T14" s="6">
        <v>0</v>
      </c>
      <c r="U14" s="6">
        <v>0</v>
      </c>
      <c r="V14" s="6">
        <f>SUM(NonNurse[[#This Row],[Occupational Therapist Hours]],NonNurse[[#This Row],[OT Assistant Hours]],NonNurse[[#This Row],[OT Aide Hours]])/NonNurse[[#This Row],[MDS Census]]</f>
        <v>6.8379990821477749E-2</v>
      </c>
      <c r="W14" s="6">
        <v>4.2961956521739131</v>
      </c>
      <c r="X14" s="6">
        <v>0</v>
      </c>
      <c r="Y14" s="6">
        <v>0</v>
      </c>
      <c r="Z14" s="6">
        <f>SUM(NonNurse[[#This Row],[Physical Therapist (PT) Hours]],NonNurse[[#This Row],[PT Assistant Hours]],NonNurse[[#This Row],[PT Aide Hours]])/NonNurse[[#This Row],[MDS Census]]</f>
        <v>0.18139054612207434</v>
      </c>
      <c r="AA14" s="6">
        <v>0</v>
      </c>
      <c r="AB14" s="6">
        <v>0</v>
      </c>
      <c r="AC14" s="6">
        <v>0</v>
      </c>
      <c r="AD14" s="6">
        <v>0</v>
      </c>
      <c r="AE14" s="6">
        <v>0</v>
      </c>
      <c r="AF14" s="6">
        <v>0</v>
      </c>
      <c r="AG14" s="6">
        <v>0</v>
      </c>
      <c r="AH14" s="1">
        <v>475043</v>
      </c>
      <c r="AI14">
        <v>1</v>
      </c>
    </row>
    <row r="15" spans="1:35" x14ac:dyDescent="0.25">
      <c r="A15" t="s">
        <v>79</v>
      </c>
      <c r="B15" t="s">
        <v>4</v>
      </c>
      <c r="C15" t="s">
        <v>102</v>
      </c>
      <c r="D15" t="s">
        <v>92</v>
      </c>
      <c r="E15" s="6">
        <v>78.086956521739125</v>
      </c>
      <c r="F15" s="6">
        <v>28.790760869565219</v>
      </c>
      <c r="G15" s="6">
        <v>1.4130434782608696</v>
      </c>
      <c r="H15" s="6">
        <v>0.75815217391304346</v>
      </c>
      <c r="I15" s="6">
        <v>3.4673913043478262</v>
      </c>
      <c r="J15" s="6">
        <v>0</v>
      </c>
      <c r="K15" s="6">
        <v>0</v>
      </c>
      <c r="L15" s="6">
        <v>4.4146739130434778</v>
      </c>
      <c r="M15" s="6">
        <v>11.228260869565217</v>
      </c>
      <c r="N15" s="6">
        <v>0</v>
      </c>
      <c r="O15" s="6">
        <f>SUM(NonNurse[[#This Row],[Qualified Social Work Staff Hours]],NonNurse[[#This Row],[Other Social Work Staff Hours]])/NonNurse[[#This Row],[MDS Census]]</f>
        <v>0.14379175946547884</v>
      </c>
      <c r="P15" s="6">
        <v>5.3043478260869561</v>
      </c>
      <c r="Q15" s="6">
        <v>9.5923913043478262</v>
      </c>
      <c r="R15" s="6">
        <f>SUM(NonNurse[[#This Row],[Qualified Activities Professional Hours]],NonNurse[[#This Row],[Other Activities Professional Hours]])/NonNurse[[#This Row],[MDS Census]]</f>
        <v>0.19077115812917594</v>
      </c>
      <c r="S15" s="6">
        <v>17.176630434782609</v>
      </c>
      <c r="T15" s="6">
        <v>3.3994565217391304</v>
      </c>
      <c r="U15" s="6">
        <v>0</v>
      </c>
      <c r="V15" s="6">
        <f>SUM(NonNurse[[#This Row],[Occupational Therapist Hours]],NonNurse[[#This Row],[OT Assistant Hours]],NonNurse[[#This Row],[OT Aide Hours]])/NonNurse[[#This Row],[MDS Census]]</f>
        <v>0.26350222717149219</v>
      </c>
      <c r="W15" s="6">
        <v>11.891304347826088</v>
      </c>
      <c r="X15" s="6">
        <v>3.0108695652173911</v>
      </c>
      <c r="Y15" s="6">
        <v>0</v>
      </c>
      <c r="Z15" s="6">
        <f>SUM(NonNurse[[#This Row],[Physical Therapist (PT) Hours]],NonNurse[[#This Row],[PT Assistant Hours]],NonNurse[[#This Row],[PT Aide Hours]])/NonNurse[[#This Row],[MDS Census]]</f>
        <v>0.19084075723830737</v>
      </c>
      <c r="AA15" s="6">
        <v>0</v>
      </c>
      <c r="AB15" s="6">
        <v>0</v>
      </c>
      <c r="AC15" s="6">
        <v>0</v>
      </c>
      <c r="AD15" s="6">
        <v>0</v>
      </c>
      <c r="AE15" s="6">
        <v>0</v>
      </c>
      <c r="AF15" s="6">
        <v>0</v>
      </c>
      <c r="AG15" s="6">
        <v>0</v>
      </c>
      <c r="AH15" s="1">
        <v>475017</v>
      </c>
      <c r="AI15">
        <v>1</v>
      </c>
    </row>
    <row r="16" spans="1:35" x14ac:dyDescent="0.25">
      <c r="A16" t="s">
        <v>79</v>
      </c>
      <c r="B16" t="s">
        <v>21</v>
      </c>
      <c r="C16" t="s">
        <v>113</v>
      </c>
      <c r="D16" t="s">
        <v>89</v>
      </c>
      <c r="E16" s="6">
        <v>55.380434782608695</v>
      </c>
      <c r="F16" s="6">
        <v>4.7717391304347823</v>
      </c>
      <c r="G16" s="6">
        <v>1.1304347826086956</v>
      </c>
      <c r="H16" s="6">
        <v>0.20652173913043478</v>
      </c>
      <c r="I16" s="6">
        <v>0.31521739130434784</v>
      </c>
      <c r="J16" s="6">
        <v>0</v>
      </c>
      <c r="K16" s="6">
        <v>0</v>
      </c>
      <c r="L16" s="6">
        <v>0.42706521739130443</v>
      </c>
      <c r="M16" s="6">
        <v>5.5244565217391308</v>
      </c>
      <c r="N16" s="6">
        <v>5.4945652173913047</v>
      </c>
      <c r="O16" s="6">
        <f>SUM(NonNurse[[#This Row],[Qualified Social Work Staff Hours]],NonNurse[[#This Row],[Other Social Work Staff Hours]])/NonNurse[[#This Row],[MDS Census]]</f>
        <v>0.19896957801766438</v>
      </c>
      <c r="P16" s="6">
        <v>0.17391304347826086</v>
      </c>
      <c r="Q16" s="6">
        <v>7.6657608695652177</v>
      </c>
      <c r="R16" s="6">
        <f>SUM(NonNurse[[#This Row],[Qualified Activities Professional Hours]],NonNurse[[#This Row],[Other Activities Professional Hours]])/NonNurse[[#This Row],[MDS Census]]</f>
        <v>0.1415603532875368</v>
      </c>
      <c r="S16" s="6">
        <v>3.4023913043478253</v>
      </c>
      <c r="T16" s="6">
        <v>2.6304347826086955E-2</v>
      </c>
      <c r="U16" s="6">
        <v>0</v>
      </c>
      <c r="V16" s="6">
        <f>SUM(NonNurse[[#This Row],[Occupational Therapist Hours]],NonNurse[[#This Row],[OT Assistant Hours]],NonNurse[[#This Row],[OT Aide Hours]])/NonNurse[[#This Row],[MDS Census]]</f>
        <v>6.1911678115799791E-2</v>
      </c>
      <c r="W16" s="6">
        <v>1.0973913043478261</v>
      </c>
      <c r="X16" s="6">
        <v>3.2180434782608698</v>
      </c>
      <c r="Y16" s="6">
        <v>0</v>
      </c>
      <c r="Z16" s="6">
        <f>SUM(NonNurse[[#This Row],[Physical Therapist (PT) Hours]],NonNurse[[#This Row],[PT Assistant Hours]],NonNurse[[#This Row],[PT Aide Hours]])/NonNurse[[#This Row],[MDS Census]]</f>
        <v>7.7923454367026496E-2</v>
      </c>
      <c r="AA16" s="6">
        <v>1.5</v>
      </c>
      <c r="AB16" s="6">
        <v>0</v>
      </c>
      <c r="AC16" s="6">
        <v>0</v>
      </c>
      <c r="AD16" s="6">
        <v>0</v>
      </c>
      <c r="AE16" s="6">
        <v>0</v>
      </c>
      <c r="AF16" s="6">
        <v>0</v>
      </c>
      <c r="AG16" s="6">
        <v>0</v>
      </c>
      <c r="AH16" s="1">
        <v>475042</v>
      </c>
      <c r="AI16">
        <v>1</v>
      </c>
    </row>
    <row r="17" spans="1:35" x14ac:dyDescent="0.25">
      <c r="A17" t="s">
        <v>79</v>
      </c>
      <c r="B17" t="s">
        <v>29</v>
      </c>
      <c r="C17" t="s">
        <v>104</v>
      </c>
      <c r="D17" t="s">
        <v>86</v>
      </c>
      <c r="E17" s="6">
        <v>37.597826086956523</v>
      </c>
      <c r="F17" s="6">
        <v>5.2989130434782608</v>
      </c>
      <c r="G17" s="6">
        <v>1.0869565217391304E-2</v>
      </c>
      <c r="H17" s="6">
        <v>0.21739130434782608</v>
      </c>
      <c r="I17" s="6">
        <v>1.7282608695652173</v>
      </c>
      <c r="J17" s="6">
        <v>0</v>
      </c>
      <c r="K17" s="6">
        <v>0</v>
      </c>
      <c r="L17" s="6">
        <v>0.88750000000000007</v>
      </c>
      <c r="M17" s="6">
        <v>4.3429347826086957</v>
      </c>
      <c r="N17" s="6">
        <v>0</v>
      </c>
      <c r="O17" s="6">
        <f>SUM(NonNurse[[#This Row],[Qualified Social Work Staff Hours]],NonNurse[[#This Row],[Other Social Work Staff Hours]])/NonNurse[[#This Row],[MDS Census]]</f>
        <v>0.11551026308181556</v>
      </c>
      <c r="P17" s="6">
        <v>3.2744565217391304</v>
      </c>
      <c r="Q17" s="6">
        <v>17.565217391304348</v>
      </c>
      <c r="R17" s="6">
        <f>SUM(NonNurse[[#This Row],[Qualified Activities Professional Hours]],NonNurse[[#This Row],[Other Activities Professional Hours]])/NonNurse[[#This Row],[MDS Census]]</f>
        <v>0.55427869326394907</v>
      </c>
      <c r="S17" s="6">
        <v>3.2456521739130433</v>
      </c>
      <c r="T17" s="6">
        <v>2.2517391304347827</v>
      </c>
      <c r="U17" s="6">
        <v>0</v>
      </c>
      <c r="V17" s="6">
        <f>SUM(NonNurse[[#This Row],[Occupational Therapist Hours]],NonNurse[[#This Row],[OT Assistant Hours]],NonNurse[[#This Row],[OT Aide Hours]])/NonNurse[[#This Row],[MDS Census]]</f>
        <v>0.14621566926857471</v>
      </c>
      <c r="W17" s="6">
        <v>4.867826086956522</v>
      </c>
      <c r="X17" s="6">
        <v>0.19347826086956524</v>
      </c>
      <c r="Y17" s="6">
        <v>0</v>
      </c>
      <c r="Z17" s="6">
        <f>SUM(NonNurse[[#This Row],[Physical Therapist (PT) Hours]],NonNurse[[#This Row],[PT Assistant Hours]],NonNurse[[#This Row],[PT Aide Hours]])/NonNurse[[#This Row],[MDS Census]]</f>
        <v>0.13461694131251806</v>
      </c>
      <c r="AA17" s="6">
        <v>0</v>
      </c>
      <c r="AB17" s="6">
        <v>0</v>
      </c>
      <c r="AC17" s="6">
        <v>3.4130434782608696</v>
      </c>
      <c r="AD17" s="6">
        <v>0</v>
      </c>
      <c r="AE17" s="6">
        <v>0</v>
      </c>
      <c r="AF17" s="6">
        <v>0</v>
      </c>
      <c r="AG17" s="6">
        <v>0</v>
      </c>
      <c r="AH17" s="1">
        <v>475053</v>
      </c>
      <c r="AI17">
        <v>1</v>
      </c>
    </row>
    <row r="18" spans="1:35" x14ac:dyDescent="0.25">
      <c r="A18" t="s">
        <v>79</v>
      </c>
      <c r="B18" t="s">
        <v>33</v>
      </c>
      <c r="C18" t="s">
        <v>118</v>
      </c>
      <c r="D18" t="s">
        <v>87</v>
      </c>
      <c r="E18" s="6">
        <v>29.5</v>
      </c>
      <c r="F18" s="6">
        <v>5.6902173913043477</v>
      </c>
      <c r="G18" s="6">
        <v>0</v>
      </c>
      <c r="H18" s="6">
        <v>0</v>
      </c>
      <c r="I18" s="6">
        <v>0</v>
      </c>
      <c r="J18" s="6">
        <v>0</v>
      </c>
      <c r="K18" s="6">
        <v>0</v>
      </c>
      <c r="L18" s="6">
        <v>0</v>
      </c>
      <c r="M18" s="6">
        <v>4.9510869565217392</v>
      </c>
      <c r="N18" s="6">
        <v>0</v>
      </c>
      <c r="O18" s="6">
        <f>SUM(NonNurse[[#This Row],[Qualified Social Work Staff Hours]],NonNurse[[#This Row],[Other Social Work Staff Hours]])/NonNurse[[#This Row],[MDS Census]]</f>
        <v>0.1678334561532793</v>
      </c>
      <c r="P18" s="6">
        <v>0</v>
      </c>
      <c r="Q18" s="6">
        <v>12.904891304347826</v>
      </c>
      <c r="R18" s="6">
        <f>SUM(NonNurse[[#This Row],[Qualified Activities Professional Hours]],NonNurse[[#This Row],[Other Activities Professional Hours]])/NonNurse[[#This Row],[MDS Census]]</f>
        <v>0.43745394252026532</v>
      </c>
      <c r="S18" s="6">
        <v>0</v>
      </c>
      <c r="T18" s="6">
        <v>0</v>
      </c>
      <c r="U18" s="6">
        <v>0</v>
      </c>
      <c r="V18" s="6">
        <f>SUM(NonNurse[[#This Row],[Occupational Therapist Hours]],NonNurse[[#This Row],[OT Assistant Hours]],NonNurse[[#This Row],[OT Aide Hours]])/NonNurse[[#This Row],[MDS Census]]</f>
        <v>0</v>
      </c>
      <c r="W18" s="6">
        <v>0</v>
      </c>
      <c r="X18" s="6">
        <v>0</v>
      </c>
      <c r="Y18" s="6">
        <v>0</v>
      </c>
      <c r="Z18" s="6">
        <f>SUM(NonNurse[[#This Row],[Physical Therapist (PT) Hours]],NonNurse[[#This Row],[PT Assistant Hours]],NonNurse[[#This Row],[PT Aide Hours]])/NonNurse[[#This Row],[MDS Census]]</f>
        <v>0</v>
      </c>
      <c r="AA18" s="6">
        <v>0</v>
      </c>
      <c r="AB18" s="6">
        <v>0</v>
      </c>
      <c r="AC18" s="6">
        <v>0</v>
      </c>
      <c r="AD18" s="6">
        <v>0</v>
      </c>
      <c r="AE18" s="6">
        <v>0</v>
      </c>
      <c r="AF18" s="6">
        <v>0</v>
      </c>
      <c r="AG18" s="6">
        <v>0</v>
      </c>
      <c r="AH18" s="1">
        <v>475058</v>
      </c>
      <c r="AI18">
        <v>1</v>
      </c>
    </row>
    <row r="19" spans="1:35" x14ac:dyDescent="0.25">
      <c r="A19" t="s">
        <v>79</v>
      </c>
      <c r="B19" t="s">
        <v>2</v>
      </c>
      <c r="C19" t="s">
        <v>106</v>
      </c>
      <c r="D19" t="s">
        <v>91</v>
      </c>
      <c r="E19" s="6">
        <v>115.40217391304348</v>
      </c>
      <c r="F19" s="6">
        <v>4.6086956521739131</v>
      </c>
      <c r="G19" s="6">
        <v>0.52173913043478259</v>
      </c>
      <c r="H19" s="6">
        <v>0.67695652173913023</v>
      </c>
      <c r="I19" s="6">
        <v>2.597826086956522</v>
      </c>
      <c r="J19" s="6">
        <v>0</v>
      </c>
      <c r="K19" s="6">
        <v>0</v>
      </c>
      <c r="L19" s="6">
        <v>4.6070652173913063</v>
      </c>
      <c r="M19" s="6">
        <v>10.176195652173913</v>
      </c>
      <c r="N19" s="6">
        <v>0</v>
      </c>
      <c r="O19" s="6">
        <f>SUM(NonNurse[[#This Row],[Qualified Social Work Staff Hours]],NonNurse[[#This Row],[Other Social Work Staff Hours]])/NonNurse[[#This Row],[MDS Census]]</f>
        <v>8.8180276914382585E-2</v>
      </c>
      <c r="P19" s="6">
        <v>0</v>
      </c>
      <c r="Q19" s="6">
        <v>21.507934782608704</v>
      </c>
      <c r="R19" s="6">
        <f>SUM(NonNurse[[#This Row],[Qualified Activities Professional Hours]],NonNurse[[#This Row],[Other Activities Professional Hours]])/NonNurse[[#This Row],[MDS Census]]</f>
        <v>0.1863737402279364</v>
      </c>
      <c r="S19" s="6">
        <v>9.3077173913043474</v>
      </c>
      <c r="T19" s="6">
        <v>1.253586956521739</v>
      </c>
      <c r="U19" s="6">
        <v>0</v>
      </c>
      <c r="V19" s="6">
        <f>SUM(NonNurse[[#This Row],[Occupational Therapist Hours]],NonNurse[[#This Row],[OT Assistant Hours]],NonNurse[[#This Row],[OT Aide Hours]])/NonNurse[[#This Row],[MDS Census]]</f>
        <v>9.1517377790336238E-2</v>
      </c>
      <c r="W19" s="6">
        <v>8.8035869565217393</v>
      </c>
      <c r="X19" s="6">
        <v>10.319565217391306</v>
      </c>
      <c r="Y19" s="6">
        <v>0</v>
      </c>
      <c r="Z19" s="6">
        <f>SUM(NonNurse[[#This Row],[Physical Therapist (PT) Hours]],NonNurse[[#This Row],[PT Assistant Hours]],NonNurse[[#This Row],[PT Aide Hours]])/NonNurse[[#This Row],[MDS Census]]</f>
        <v>0.16570876895544881</v>
      </c>
      <c r="AA19" s="6">
        <v>0</v>
      </c>
      <c r="AB19" s="6">
        <v>4.1630434782608692</v>
      </c>
      <c r="AC19" s="6">
        <v>0</v>
      </c>
      <c r="AD19" s="6">
        <v>0</v>
      </c>
      <c r="AE19" s="6">
        <v>3.4565217391304346</v>
      </c>
      <c r="AF19" s="6">
        <v>0</v>
      </c>
      <c r="AG19" s="6">
        <v>0</v>
      </c>
      <c r="AH19" s="1">
        <v>475012</v>
      </c>
      <c r="AI19">
        <v>1</v>
      </c>
    </row>
    <row r="20" spans="1:35" x14ac:dyDescent="0.25">
      <c r="A20" t="s">
        <v>79</v>
      </c>
      <c r="B20" t="s">
        <v>11</v>
      </c>
      <c r="C20" t="s">
        <v>99</v>
      </c>
      <c r="D20" t="s">
        <v>89</v>
      </c>
      <c r="E20" s="6">
        <v>31.760869565217391</v>
      </c>
      <c r="F20" s="6">
        <v>4.5597826086956523</v>
      </c>
      <c r="G20" s="6">
        <v>0</v>
      </c>
      <c r="H20" s="6">
        <v>0.14402173913043478</v>
      </c>
      <c r="I20" s="6">
        <v>0.29347826086956524</v>
      </c>
      <c r="J20" s="6">
        <v>0</v>
      </c>
      <c r="K20" s="6">
        <v>0</v>
      </c>
      <c r="L20" s="6">
        <v>0</v>
      </c>
      <c r="M20" s="6">
        <v>0</v>
      </c>
      <c r="N20" s="6">
        <v>0.55163043478260865</v>
      </c>
      <c r="O20" s="6">
        <f>SUM(NonNurse[[#This Row],[Qualified Social Work Staff Hours]],NonNurse[[#This Row],[Other Social Work Staff Hours]])/NonNurse[[#This Row],[MDS Census]]</f>
        <v>1.7368240930869267E-2</v>
      </c>
      <c r="P20" s="6">
        <v>6.4836956521739131</v>
      </c>
      <c r="Q20" s="6">
        <v>1.6413043478260869</v>
      </c>
      <c r="R20" s="6">
        <f>SUM(NonNurse[[#This Row],[Qualified Activities Professional Hours]],NonNurse[[#This Row],[Other Activities Professional Hours]])/NonNurse[[#This Row],[MDS Census]]</f>
        <v>0.2558179329226557</v>
      </c>
      <c r="S20" s="6">
        <v>0</v>
      </c>
      <c r="T20" s="6">
        <v>0</v>
      </c>
      <c r="U20" s="6">
        <v>0</v>
      </c>
      <c r="V20" s="6">
        <f>SUM(NonNurse[[#This Row],[Occupational Therapist Hours]],NonNurse[[#This Row],[OT Assistant Hours]],NonNurse[[#This Row],[OT Aide Hours]])/NonNurse[[#This Row],[MDS Census]]</f>
        <v>0</v>
      </c>
      <c r="W20" s="6">
        <v>0</v>
      </c>
      <c r="X20" s="6">
        <v>0</v>
      </c>
      <c r="Y20" s="6">
        <v>0</v>
      </c>
      <c r="Z20" s="6">
        <f>SUM(NonNurse[[#This Row],[Physical Therapist (PT) Hours]],NonNurse[[#This Row],[PT Assistant Hours]],NonNurse[[#This Row],[PT Aide Hours]])/NonNurse[[#This Row],[MDS Census]]</f>
        <v>0</v>
      </c>
      <c r="AA20" s="6">
        <v>0</v>
      </c>
      <c r="AB20" s="6">
        <v>0</v>
      </c>
      <c r="AC20" s="6">
        <v>0</v>
      </c>
      <c r="AD20" s="6">
        <v>0</v>
      </c>
      <c r="AE20" s="6">
        <v>0</v>
      </c>
      <c r="AF20" s="6">
        <v>0</v>
      </c>
      <c r="AG20" s="6">
        <v>0</v>
      </c>
      <c r="AH20" s="1">
        <v>475026</v>
      </c>
      <c r="AI20">
        <v>1</v>
      </c>
    </row>
    <row r="21" spans="1:35" x14ac:dyDescent="0.25">
      <c r="A21" t="s">
        <v>79</v>
      </c>
      <c r="B21" t="s">
        <v>9</v>
      </c>
      <c r="C21" t="s">
        <v>110</v>
      </c>
      <c r="D21" t="s">
        <v>88</v>
      </c>
      <c r="E21" s="6">
        <v>71.543478260869563</v>
      </c>
      <c r="F21" s="6">
        <v>5.3913043478260869</v>
      </c>
      <c r="G21" s="6">
        <v>1.2663043478260869</v>
      </c>
      <c r="H21" s="6">
        <v>0.59510869565217395</v>
      </c>
      <c r="I21" s="6">
        <v>2.0434782608695654</v>
      </c>
      <c r="J21" s="6">
        <v>0</v>
      </c>
      <c r="K21" s="6">
        <v>0</v>
      </c>
      <c r="L21" s="6">
        <v>5.0434782608695654</v>
      </c>
      <c r="M21" s="6">
        <v>4.8695652173913047</v>
      </c>
      <c r="N21" s="6">
        <v>0</v>
      </c>
      <c r="O21" s="6">
        <f>SUM(NonNurse[[#This Row],[Qualified Social Work Staff Hours]],NonNurse[[#This Row],[Other Social Work Staff Hours]])/NonNurse[[#This Row],[MDS Census]]</f>
        <v>6.8064418109996971E-2</v>
      </c>
      <c r="P21" s="6">
        <v>0</v>
      </c>
      <c r="Q21" s="6">
        <v>6.1114130434782608</v>
      </c>
      <c r="R21" s="6">
        <f>SUM(NonNurse[[#This Row],[Qualified Activities Professional Hours]],NonNurse[[#This Row],[Other Activities Professional Hours]])/NonNurse[[#This Row],[MDS Census]]</f>
        <v>8.5422364023093292E-2</v>
      </c>
      <c r="S21" s="6">
        <v>9.7744565217391308</v>
      </c>
      <c r="T21" s="6">
        <v>1.6603260869565217</v>
      </c>
      <c r="U21" s="6">
        <v>0</v>
      </c>
      <c r="V21" s="6">
        <f>SUM(NonNurse[[#This Row],[Occupational Therapist Hours]],NonNurse[[#This Row],[OT Assistant Hours]],NonNurse[[#This Row],[OT Aide Hours]])/NonNurse[[#This Row],[MDS Census]]</f>
        <v>0.15982983895472502</v>
      </c>
      <c r="W21" s="6">
        <v>5.6494565217391308</v>
      </c>
      <c r="X21" s="6">
        <v>5.7445652173913047</v>
      </c>
      <c r="Y21" s="6">
        <v>0</v>
      </c>
      <c r="Z21" s="6">
        <f>SUM(NonNurse[[#This Row],[Physical Therapist (PT) Hours]],NonNurse[[#This Row],[PT Assistant Hours]],NonNurse[[#This Row],[PT Aide Hours]])/NonNurse[[#This Row],[MDS Census]]</f>
        <v>0.15926010331206322</v>
      </c>
      <c r="AA21" s="6">
        <v>0</v>
      </c>
      <c r="AB21" s="6">
        <v>5.3913043478260869</v>
      </c>
      <c r="AC21" s="6">
        <v>0</v>
      </c>
      <c r="AD21" s="6">
        <v>0</v>
      </c>
      <c r="AE21" s="6">
        <v>0</v>
      </c>
      <c r="AF21" s="6">
        <v>0</v>
      </c>
      <c r="AG21" s="6">
        <v>0</v>
      </c>
      <c r="AH21" s="1">
        <v>475023</v>
      </c>
      <c r="AI21">
        <v>1</v>
      </c>
    </row>
    <row r="22" spans="1:35" x14ac:dyDescent="0.25">
      <c r="A22" t="s">
        <v>79</v>
      </c>
      <c r="B22" t="s">
        <v>23</v>
      </c>
      <c r="C22" t="s">
        <v>114</v>
      </c>
      <c r="D22" t="s">
        <v>93</v>
      </c>
      <c r="E22" s="6">
        <v>43.413043478260867</v>
      </c>
      <c r="F22" s="6">
        <v>4.6086956521739131</v>
      </c>
      <c r="G22" s="6">
        <v>1.2173913043478262</v>
      </c>
      <c r="H22" s="6">
        <v>0.16304347826086957</v>
      </c>
      <c r="I22" s="6">
        <v>0.38043478260869568</v>
      </c>
      <c r="J22" s="6">
        <v>0</v>
      </c>
      <c r="K22" s="6">
        <v>2.0428260869565213</v>
      </c>
      <c r="L22" s="6">
        <v>0.35771739130434776</v>
      </c>
      <c r="M22" s="6">
        <v>5.2973913043478253</v>
      </c>
      <c r="N22" s="6">
        <v>0</v>
      </c>
      <c r="O22" s="6">
        <f>SUM(NonNurse[[#This Row],[Qualified Social Work Staff Hours]],NonNurse[[#This Row],[Other Social Work Staff Hours]])/NonNurse[[#This Row],[MDS Census]]</f>
        <v>0.12202303455182772</v>
      </c>
      <c r="P22" s="6">
        <v>5.9067391304347847</v>
      </c>
      <c r="Q22" s="6">
        <v>12.963695652173911</v>
      </c>
      <c r="R22" s="6">
        <f>SUM(NonNurse[[#This Row],[Qualified Activities Professional Hours]],NonNurse[[#This Row],[Other Activities Professional Hours]])/NonNurse[[#This Row],[MDS Census]]</f>
        <v>0.43467200801201811</v>
      </c>
      <c r="S22" s="6">
        <v>0.3081521739130435</v>
      </c>
      <c r="T22" s="6">
        <v>1.5790217391304353</v>
      </c>
      <c r="U22" s="6">
        <v>0</v>
      </c>
      <c r="V22" s="6">
        <f>SUM(NonNurse[[#This Row],[Occupational Therapist Hours]],NonNurse[[#This Row],[OT Assistant Hours]],NonNurse[[#This Row],[OT Aide Hours]])/NonNurse[[#This Row],[MDS Census]]</f>
        <v>4.3470205307961959E-2</v>
      </c>
      <c r="W22" s="6">
        <v>2.8402173913043485</v>
      </c>
      <c r="X22" s="6">
        <v>0.59108695652173904</v>
      </c>
      <c r="Y22" s="6">
        <v>0</v>
      </c>
      <c r="Z22" s="6">
        <f>SUM(NonNurse[[#This Row],[Physical Therapist (PT) Hours]],NonNurse[[#This Row],[PT Assistant Hours]],NonNurse[[#This Row],[PT Aide Hours]])/NonNurse[[#This Row],[MDS Census]]</f>
        <v>7.9038557836755147E-2</v>
      </c>
      <c r="AA22" s="6">
        <v>0.72826086956521741</v>
      </c>
      <c r="AB22" s="6">
        <v>0</v>
      </c>
      <c r="AC22" s="6">
        <v>0</v>
      </c>
      <c r="AD22" s="6">
        <v>0</v>
      </c>
      <c r="AE22" s="6">
        <v>0</v>
      </c>
      <c r="AF22" s="6">
        <v>0</v>
      </c>
      <c r="AG22" s="6">
        <v>0</v>
      </c>
      <c r="AH22" s="1">
        <v>475044</v>
      </c>
      <c r="AI22">
        <v>1</v>
      </c>
    </row>
    <row r="23" spans="1:35" x14ac:dyDescent="0.25">
      <c r="A23" t="s">
        <v>79</v>
      </c>
      <c r="B23" t="s">
        <v>19</v>
      </c>
      <c r="C23" t="s">
        <v>106</v>
      </c>
      <c r="D23" t="s">
        <v>91</v>
      </c>
      <c r="E23" s="6">
        <v>80.739130434782609</v>
      </c>
      <c r="F23" s="6">
        <v>5.1304347826086953</v>
      </c>
      <c r="G23" s="6">
        <v>0.34782608695652173</v>
      </c>
      <c r="H23" s="6">
        <v>0.44706521739130417</v>
      </c>
      <c r="I23" s="6">
        <v>1.2717391304347827</v>
      </c>
      <c r="J23" s="6">
        <v>0</v>
      </c>
      <c r="K23" s="6">
        <v>0</v>
      </c>
      <c r="L23" s="6">
        <v>1.5468478260869565</v>
      </c>
      <c r="M23" s="6">
        <v>4.7680434782608705</v>
      </c>
      <c r="N23" s="6">
        <v>0</v>
      </c>
      <c r="O23" s="6">
        <f>SUM(NonNurse[[#This Row],[Qualified Social Work Staff Hours]],NonNurse[[#This Row],[Other Social Work Staff Hours]])/NonNurse[[#This Row],[MDS Census]]</f>
        <v>5.9054927302100171E-2</v>
      </c>
      <c r="P23" s="6">
        <v>0</v>
      </c>
      <c r="Q23" s="6">
        <v>6.372826086956521</v>
      </c>
      <c r="R23" s="6">
        <f>SUM(NonNurse[[#This Row],[Qualified Activities Professional Hours]],NonNurse[[#This Row],[Other Activities Professional Hours]])/NonNurse[[#This Row],[MDS Census]]</f>
        <v>7.8931071620893911E-2</v>
      </c>
      <c r="S23" s="6">
        <v>10.098478260869566</v>
      </c>
      <c r="T23" s="6">
        <v>0</v>
      </c>
      <c r="U23" s="6">
        <v>0</v>
      </c>
      <c r="V23" s="6">
        <f>SUM(NonNurse[[#This Row],[Occupational Therapist Hours]],NonNurse[[#This Row],[OT Assistant Hours]],NonNurse[[#This Row],[OT Aide Hours]])/NonNurse[[#This Row],[MDS Census]]</f>
        <v>0.1250753904146473</v>
      </c>
      <c r="W23" s="6">
        <v>4.6128260869565212</v>
      </c>
      <c r="X23" s="6">
        <v>2.0671739130434781</v>
      </c>
      <c r="Y23" s="6">
        <v>0</v>
      </c>
      <c r="Z23" s="6">
        <f>SUM(NonNurse[[#This Row],[Physical Therapist (PT) Hours]],NonNurse[[#This Row],[PT Assistant Hours]],NonNurse[[#This Row],[PT Aide Hours]])/NonNurse[[#This Row],[MDS Census]]</f>
        <v>8.2735595045772742E-2</v>
      </c>
      <c r="AA23" s="6">
        <v>0</v>
      </c>
      <c r="AB23" s="6">
        <v>2.8913043478260869</v>
      </c>
      <c r="AC23" s="6">
        <v>0</v>
      </c>
      <c r="AD23" s="6">
        <v>0</v>
      </c>
      <c r="AE23" s="6">
        <v>0.65217391304347827</v>
      </c>
      <c r="AF23" s="6">
        <v>0</v>
      </c>
      <c r="AG23" s="6">
        <v>0</v>
      </c>
      <c r="AH23" s="1">
        <v>475039</v>
      </c>
      <c r="AI23">
        <v>1</v>
      </c>
    </row>
    <row r="24" spans="1:35" x14ac:dyDescent="0.25">
      <c r="A24" t="s">
        <v>79</v>
      </c>
      <c r="B24" t="s">
        <v>8</v>
      </c>
      <c r="C24" t="s">
        <v>109</v>
      </c>
      <c r="D24" t="s">
        <v>85</v>
      </c>
      <c r="E24" s="6">
        <v>75.032608695652172</v>
      </c>
      <c r="F24" s="6">
        <v>5.3913043478260869</v>
      </c>
      <c r="G24" s="6">
        <v>0.10869565217391304</v>
      </c>
      <c r="H24" s="6">
        <v>0.47967391304347823</v>
      </c>
      <c r="I24" s="6">
        <v>1.2826086956521738</v>
      </c>
      <c r="J24" s="6">
        <v>0</v>
      </c>
      <c r="K24" s="6">
        <v>1.5652173913043479</v>
      </c>
      <c r="L24" s="6">
        <v>4.3372826086956522</v>
      </c>
      <c r="M24" s="6">
        <v>5.5590217391304364</v>
      </c>
      <c r="N24" s="6">
        <v>0</v>
      </c>
      <c r="O24" s="6">
        <f>SUM(NonNurse[[#This Row],[Qualified Social Work Staff Hours]],NonNurse[[#This Row],[Other Social Work Staff Hours]])/NonNurse[[#This Row],[MDS Census]]</f>
        <v>7.4088077647399705E-2</v>
      </c>
      <c r="P24" s="6">
        <v>0</v>
      </c>
      <c r="Q24" s="6">
        <v>11.298695652173913</v>
      </c>
      <c r="R24" s="6">
        <f>SUM(NonNurse[[#This Row],[Qualified Activities Professional Hours]],NonNurse[[#This Row],[Other Activities Professional Hours]])/NonNurse[[#This Row],[MDS Census]]</f>
        <v>0.15058380414312619</v>
      </c>
      <c r="S24" s="6">
        <v>9.5797826086956483</v>
      </c>
      <c r="T24" s="6">
        <v>1.4130434782608696E-3</v>
      </c>
      <c r="U24" s="6">
        <v>0</v>
      </c>
      <c r="V24" s="6">
        <f>SUM(NonNurse[[#This Row],[Occupational Therapist Hours]],NonNurse[[#This Row],[OT Assistant Hours]],NonNurse[[#This Row],[OT Aide Hours]])/NonNurse[[#This Row],[MDS Census]]</f>
        <v>0.12769375633782409</v>
      </c>
      <c r="W24" s="6">
        <v>10.608043478260868</v>
      </c>
      <c r="X24" s="6">
        <v>2.5751086956521743</v>
      </c>
      <c r="Y24" s="6">
        <v>0</v>
      </c>
      <c r="Z24" s="6">
        <f>SUM(NonNurse[[#This Row],[Physical Therapist (PT) Hours]],NonNurse[[#This Row],[PT Assistant Hours]],NonNurse[[#This Row],[PT Aide Hours]])/NonNurse[[#This Row],[MDS Census]]</f>
        <v>0.17569897146168331</v>
      </c>
      <c r="AA24" s="6">
        <v>0</v>
      </c>
      <c r="AB24" s="6">
        <v>6.3369565217391308</v>
      </c>
      <c r="AC24" s="6">
        <v>0</v>
      </c>
      <c r="AD24" s="6">
        <v>0</v>
      </c>
      <c r="AE24" s="6">
        <v>2.3260869565217392</v>
      </c>
      <c r="AF24" s="6">
        <v>0</v>
      </c>
      <c r="AG24" s="6">
        <v>0</v>
      </c>
      <c r="AH24" s="1">
        <v>475021</v>
      </c>
      <c r="AI24">
        <v>1</v>
      </c>
    </row>
    <row r="25" spans="1:35" x14ac:dyDescent="0.25">
      <c r="A25" t="s">
        <v>79</v>
      </c>
      <c r="B25" t="s">
        <v>10</v>
      </c>
      <c r="C25" t="s">
        <v>101</v>
      </c>
      <c r="D25" t="s">
        <v>94</v>
      </c>
      <c r="E25" s="6">
        <v>75.423913043478265</v>
      </c>
      <c r="F25" s="6">
        <v>5.0108695652173916</v>
      </c>
      <c r="G25" s="6">
        <v>0.35326086956521741</v>
      </c>
      <c r="H25" s="6">
        <v>0.50543478260869568</v>
      </c>
      <c r="I25" s="6">
        <v>0.53260869565217395</v>
      </c>
      <c r="J25" s="6">
        <v>0</v>
      </c>
      <c r="K25" s="6">
        <v>0</v>
      </c>
      <c r="L25" s="6">
        <v>2.2201086956521738</v>
      </c>
      <c r="M25" s="6">
        <v>2.9592391304347827</v>
      </c>
      <c r="N25" s="6">
        <v>0</v>
      </c>
      <c r="O25" s="6">
        <f>SUM(NonNurse[[#This Row],[Qualified Social Work Staff Hours]],NonNurse[[#This Row],[Other Social Work Staff Hours]])/NonNurse[[#This Row],[MDS Census]]</f>
        <v>3.9234760051880674E-2</v>
      </c>
      <c r="P25" s="6">
        <v>5.3668478260869561</v>
      </c>
      <c r="Q25" s="6">
        <v>8.8396739130434785</v>
      </c>
      <c r="R25" s="6">
        <f>SUM(NonNurse[[#This Row],[Qualified Activities Professional Hours]],NonNurse[[#This Row],[Other Activities Professional Hours]])/NonNurse[[#This Row],[MDS Census]]</f>
        <v>0.18835567084594321</v>
      </c>
      <c r="S25" s="6">
        <v>7.9456521739130439</v>
      </c>
      <c r="T25" s="6">
        <v>0</v>
      </c>
      <c r="U25" s="6">
        <v>0</v>
      </c>
      <c r="V25" s="6">
        <f>SUM(NonNurse[[#This Row],[Occupational Therapist Hours]],NonNurse[[#This Row],[OT Assistant Hours]],NonNurse[[#This Row],[OT Aide Hours]])/NonNurse[[#This Row],[MDS Census]]</f>
        <v>0.10534659172791469</v>
      </c>
      <c r="W25" s="6">
        <v>4.4809782608695654</v>
      </c>
      <c r="X25" s="6">
        <v>1.6222826086956521</v>
      </c>
      <c r="Y25" s="6">
        <v>0</v>
      </c>
      <c r="Z25" s="6">
        <f>SUM(NonNurse[[#This Row],[Physical Therapist (PT) Hours]],NonNurse[[#This Row],[PT Assistant Hours]],NonNurse[[#This Row],[PT Aide Hours]])/NonNurse[[#This Row],[MDS Census]]</f>
        <v>8.0919440841619825E-2</v>
      </c>
      <c r="AA25" s="6">
        <v>0</v>
      </c>
      <c r="AB25" s="6">
        <v>0</v>
      </c>
      <c r="AC25" s="6">
        <v>0</v>
      </c>
      <c r="AD25" s="6">
        <v>0</v>
      </c>
      <c r="AE25" s="6">
        <v>0</v>
      </c>
      <c r="AF25" s="6">
        <v>0</v>
      </c>
      <c r="AG25" s="6">
        <v>0</v>
      </c>
      <c r="AH25" s="1">
        <v>475025</v>
      </c>
      <c r="AI25">
        <v>1</v>
      </c>
    </row>
    <row r="26" spans="1:35" x14ac:dyDescent="0.25">
      <c r="A26" t="s">
        <v>79</v>
      </c>
      <c r="B26" t="s">
        <v>6</v>
      </c>
      <c r="C26" t="s">
        <v>107</v>
      </c>
      <c r="D26" t="s">
        <v>93</v>
      </c>
      <c r="E26" s="6">
        <v>69.315217391304344</v>
      </c>
      <c r="F26" s="6">
        <v>5.2173913043478262</v>
      </c>
      <c r="G26" s="6">
        <v>0.56521739130434778</v>
      </c>
      <c r="H26" s="6">
        <v>0.33695652173913043</v>
      </c>
      <c r="I26" s="6">
        <v>0.90217391304347827</v>
      </c>
      <c r="J26" s="6">
        <v>0</v>
      </c>
      <c r="K26" s="6">
        <v>0</v>
      </c>
      <c r="L26" s="6">
        <v>0</v>
      </c>
      <c r="M26" s="6">
        <v>5.4021739130434785</v>
      </c>
      <c r="N26" s="6">
        <v>0</v>
      </c>
      <c r="O26" s="6">
        <f>SUM(NonNurse[[#This Row],[Qualified Social Work Staff Hours]],NonNurse[[#This Row],[Other Social Work Staff Hours]])/NonNurse[[#This Row],[MDS Census]]</f>
        <v>7.7936333699231627E-2</v>
      </c>
      <c r="P26" s="6">
        <v>3.8831521739130435</v>
      </c>
      <c r="Q26" s="6">
        <v>4.4130434782608692</v>
      </c>
      <c r="R26" s="6">
        <f>SUM(NonNurse[[#This Row],[Qualified Activities Professional Hours]],NonNurse[[#This Row],[Other Activities Professional Hours]])/NonNurse[[#This Row],[MDS Census]]</f>
        <v>0.11968794103810569</v>
      </c>
      <c r="S26" s="6">
        <v>6.7853260869565215</v>
      </c>
      <c r="T26" s="6">
        <v>0.27989130434782611</v>
      </c>
      <c r="U26" s="6">
        <v>0</v>
      </c>
      <c r="V26" s="6">
        <f>SUM(NonNurse[[#This Row],[Occupational Therapist Hours]],NonNurse[[#This Row],[OT Assistant Hours]],NonNurse[[#This Row],[OT Aide Hours]])/NonNurse[[#This Row],[MDS Census]]</f>
        <v>0.10192880664889446</v>
      </c>
      <c r="W26" s="6">
        <v>0</v>
      </c>
      <c r="X26" s="6">
        <v>4.7201086956521738</v>
      </c>
      <c r="Y26" s="6">
        <v>0</v>
      </c>
      <c r="Z26" s="6">
        <f>SUM(NonNurse[[#This Row],[Physical Therapist (PT) Hours]],NonNurse[[#This Row],[PT Assistant Hours]],NonNurse[[#This Row],[PT Aide Hours]])/NonNurse[[#This Row],[MDS Census]]</f>
        <v>6.8096283518896031E-2</v>
      </c>
      <c r="AA26" s="6">
        <v>0</v>
      </c>
      <c r="AB26" s="6">
        <v>0</v>
      </c>
      <c r="AC26" s="6">
        <v>0</v>
      </c>
      <c r="AD26" s="6">
        <v>0</v>
      </c>
      <c r="AE26" s="6">
        <v>0</v>
      </c>
      <c r="AF26" s="6">
        <v>0</v>
      </c>
      <c r="AG26" s="6">
        <v>0</v>
      </c>
      <c r="AH26" s="1">
        <v>475019</v>
      </c>
      <c r="AI26">
        <v>1</v>
      </c>
    </row>
    <row r="27" spans="1:35" x14ac:dyDescent="0.25">
      <c r="A27" t="s">
        <v>79</v>
      </c>
      <c r="B27" t="s">
        <v>32</v>
      </c>
      <c r="C27" t="s">
        <v>105</v>
      </c>
      <c r="D27" t="s">
        <v>96</v>
      </c>
      <c r="E27" s="6">
        <v>59.489130434782609</v>
      </c>
      <c r="F27" s="6">
        <v>49.458260869565216</v>
      </c>
      <c r="G27" s="6">
        <v>0</v>
      </c>
      <c r="H27" s="6">
        <v>0.28260869565217389</v>
      </c>
      <c r="I27" s="6">
        <v>0.73913043478260865</v>
      </c>
      <c r="J27" s="6">
        <v>0</v>
      </c>
      <c r="K27" s="6">
        <v>0</v>
      </c>
      <c r="L27" s="6">
        <v>0.3205434782608696</v>
      </c>
      <c r="M27" s="6">
        <v>0</v>
      </c>
      <c r="N27" s="6">
        <v>0</v>
      </c>
      <c r="O27" s="6">
        <f>SUM(NonNurse[[#This Row],[Qualified Social Work Staff Hours]],NonNurse[[#This Row],[Other Social Work Staff Hours]])/NonNurse[[#This Row],[MDS Census]]</f>
        <v>0</v>
      </c>
      <c r="P27" s="6">
        <v>14.416195652173917</v>
      </c>
      <c r="Q27" s="6">
        <v>0</v>
      </c>
      <c r="R27" s="6">
        <f>SUM(NonNurse[[#This Row],[Qualified Activities Professional Hours]],NonNurse[[#This Row],[Other Activities Professional Hours]])/NonNurse[[#This Row],[MDS Census]]</f>
        <v>0.24233327242828437</v>
      </c>
      <c r="S27" s="6">
        <v>6.4933695652173924</v>
      </c>
      <c r="T27" s="6">
        <v>2.4766304347826082</v>
      </c>
      <c r="U27" s="6">
        <v>0</v>
      </c>
      <c r="V27" s="6">
        <f>SUM(NonNurse[[#This Row],[Occupational Therapist Hours]],NonNurse[[#This Row],[OT Assistant Hours]],NonNurse[[#This Row],[OT Aide Hours]])/NonNurse[[#This Row],[MDS Census]]</f>
        <v>0.15078384798099764</v>
      </c>
      <c r="W27" s="6">
        <v>5.8270652173913033</v>
      </c>
      <c r="X27" s="6">
        <v>0</v>
      </c>
      <c r="Y27" s="6">
        <v>0</v>
      </c>
      <c r="Z27" s="6">
        <f>SUM(NonNurse[[#This Row],[Physical Therapist (PT) Hours]],NonNurse[[#This Row],[PT Assistant Hours]],NonNurse[[#This Row],[PT Aide Hours]])/NonNurse[[#This Row],[MDS Census]]</f>
        <v>9.7951763201169356E-2</v>
      </c>
      <c r="AA27" s="6">
        <v>0</v>
      </c>
      <c r="AB27" s="6">
        <v>0</v>
      </c>
      <c r="AC27" s="6">
        <v>0</v>
      </c>
      <c r="AD27" s="6">
        <v>0</v>
      </c>
      <c r="AE27" s="6">
        <v>0</v>
      </c>
      <c r="AF27" s="6">
        <v>0</v>
      </c>
      <c r="AG27" s="6">
        <v>0</v>
      </c>
      <c r="AH27" s="1">
        <v>475057</v>
      </c>
      <c r="AI27">
        <v>1</v>
      </c>
    </row>
    <row r="28" spans="1:35" x14ac:dyDescent="0.25">
      <c r="A28" t="s">
        <v>79</v>
      </c>
      <c r="B28" t="s">
        <v>5</v>
      </c>
      <c r="C28" t="s">
        <v>106</v>
      </c>
      <c r="D28" t="s">
        <v>91</v>
      </c>
      <c r="E28" s="6">
        <v>108.96739130434783</v>
      </c>
      <c r="F28" s="6">
        <v>5.3043478260869561</v>
      </c>
      <c r="G28" s="6">
        <v>1.7826086956521738</v>
      </c>
      <c r="H28" s="6">
        <v>0.63315217391304346</v>
      </c>
      <c r="I28" s="6">
        <v>4.7826086956521738</v>
      </c>
      <c r="J28" s="6">
        <v>0</v>
      </c>
      <c r="K28" s="6">
        <v>0</v>
      </c>
      <c r="L28" s="6">
        <v>4.3315217391304346</v>
      </c>
      <c r="M28" s="6">
        <v>9.9130434782608692</v>
      </c>
      <c r="N28" s="6">
        <v>0</v>
      </c>
      <c r="O28" s="6">
        <f>SUM(NonNurse[[#This Row],[Qualified Social Work Staff Hours]],NonNurse[[#This Row],[Other Social Work Staff Hours]])/NonNurse[[#This Row],[MDS Census]]</f>
        <v>9.0972568578553611E-2</v>
      </c>
      <c r="P28" s="6">
        <v>12.671195652173912</v>
      </c>
      <c r="Q28" s="6">
        <v>0</v>
      </c>
      <c r="R28" s="6">
        <f>SUM(NonNurse[[#This Row],[Qualified Activities Professional Hours]],NonNurse[[#This Row],[Other Activities Professional Hours]])/NonNurse[[#This Row],[MDS Census]]</f>
        <v>0.11628428927680796</v>
      </c>
      <c r="S28" s="6">
        <v>7.2989130434782608</v>
      </c>
      <c r="T28" s="6">
        <v>5.3288043478260869</v>
      </c>
      <c r="U28" s="6">
        <v>0</v>
      </c>
      <c r="V28" s="6">
        <f>SUM(NonNurse[[#This Row],[Occupational Therapist Hours]],NonNurse[[#This Row],[OT Assistant Hours]],NonNurse[[#This Row],[OT Aide Hours]])/NonNurse[[#This Row],[MDS Census]]</f>
        <v>0.11588528678304238</v>
      </c>
      <c r="W28" s="6">
        <v>7.9592391304347823</v>
      </c>
      <c r="X28" s="6">
        <v>4.6603260869565215</v>
      </c>
      <c r="Y28" s="6">
        <v>0</v>
      </c>
      <c r="Z28" s="6">
        <f>SUM(NonNurse[[#This Row],[Physical Therapist (PT) Hours]],NonNurse[[#This Row],[PT Assistant Hours]],NonNurse[[#This Row],[PT Aide Hours]])/NonNurse[[#This Row],[MDS Census]]</f>
        <v>0.11581047381546135</v>
      </c>
      <c r="AA28" s="6">
        <v>0</v>
      </c>
      <c r="AB28" s="6">
        <v>0</v>
      </c>
      <c r="AC28" s="6">
        <v>0</v>
      </c>
      <c r="AD28" s="6">
        <v>0</v>
      </c>
      <c r="AE28" s="6">
        <v>8.6956521739130432E-2</v>
      </c>
      <c r="AF28" s="6">
        <v>0</v>
      </c>
      <c r="AG28" s="6">
        <v>0</v>
      </c>
      <c r="AH28" s="1">
        <v>475018</v>
      </c>
      <c r="AI28">
        <v>1</v>
      </c>
    </row>
    <row r="29" spans="1:35" x14ac:dyDescent="0.25">
      <c r="A29" t="s">
        <v>79</v>
      </c>
      <c r="B29" t="s">
        <v>30</v>
      </c>
      <c r="C29" t="s">
        <v>115</v>
      </c>
      <c r="D29" t="s">
        <v>85</v>
      </c>
      <c r="E29" s="6">
        <v>13.989130434782609</v>
      </c>
      <c r="F29" s="6">
        <v>0</v>
      </c>
      <c r="G29" s="6">
        <v>0</v>
      </c>
      <c r="H29" s="6">
        <v>0</v>
      </c>
      <c r="I29" s="6">
        <v>0</v>
      </c>
      <c r="J29" s="6">
        <v>0</v>
      </c>
      <c r="K29" s="6">
        <v>0</v>
      </c>
      <c r="L29" s="6">
        <v>1.441086956521739</v>
      </c>
      <c r="M29" s="6">
        <v>0</v>
      </c>
      <c r="N29" s="6">
        <v>3.5411956521739127</v>
      </c>
      <c r="O29" s="6">
        <f>SUM(NonNurse[[#This Row],[Qualified Social Work Staff Hours]],NonNurse[[#This Row],[Other Social Work Staff Hours]])/NonNurse[[#This Row],[MDS Census]]</f>
        <v>0.25313908313908312</v>
      </c>
      <c r="P29" s="6">
        <v>0</v>
      </c>
      <c r="Q29" s="6">
        <v>7.5733695652173934</v>
      </c>
      <c r="R29" s="6">
        <f>SUM(NonNurse[[#This Row],[Qualified Activities Professional Hours]],NonNurse[[#This Row],[Other Activities Professional Hours]])/NonNurse[[#This Row],[MDS Census]]</f>
        <v>0.5413752913752915</v>
      </c>
      <c r="S29" s="6">
        <v>2.0242391304347835</v>
      </c>
      <c r="T29" s="6">
        <v>2.9891304347826088E-2</v>
      </c>
      <c r="U29" s="6">
        <v>0</v>
      </c>
      <c r="V29" s="6">
        <f>SUM(NonNurse[[#This Row],[Occupational Therapist Hours]],NonNurse[[#This Row],[OT Assistant Hours]],NonNurse[[#This Row],[OT Aide Hours]])/NonNurse[[#This Row],[MDS Census]]</f>
        <v>0.14683760683760691</v>
      </c>
      <c r="W29" s="6">
        <v>1.1951086956521737</v>
      </c>
      <c r="X29" s="6">
        <v>4.9673913043478263E-2</v>
      </c>
      <c r="Y29" s="6">
        <v>0</v>
      </c>
      <c r="Z29" s="6">
        <f>SUM(NonNurse[[#This Row],[Physical Therapist (PT) Hours]],NonNurse[[#This Row],[PT Assistant Hours]],NonNurse[[#This Row],[PT Aide Hours]])/NonNurse[[#This Row],[MDS Census]]</f>
        <v>8.8982128982128955E-2</v>
      </c>
      <c r="AA29" s="6">
        <v>0</v>
      </c>
      <c r="AB29" s="6">
        <v>0</v>
      </c>
      <c r="AC29" s="6">
        <v>0</v>
      </c>
      <c r="AD29" s="6">
        <v>0.89054347826086944</v>
      </c>
      <c r="AE29" s="6">
        <v>0</v>
      </c>
      <c r="AF29" s="6">
        <v>0</v>
      </c>
      <c r="AG29" s="6">
        <v>0</v>
      </c>
      <c r="AH29" s="1">
        <v>475055</v>
      </c>
      <c r="AI29">
        <v>1</v>
      </c>
    </row>
    <row r="30" spans="1:35" x14ac:dyDescent="0.25">
      <c r="A30" t="s">
        <v>79</v>
      </c>
      <c r="B30" t="s">
        <v>27</v>
      </c>
      <c r="C30" t="s">
        <v>110</v>
      </c>
      <c r="D30" t="s">
        <v>88</v>
      </c>
      <c r="E30" s="6">
        <v>38.652173913043477</v>
      </c>
      <c r="F30" s="6">
        <v>10.664891304347824</v>
      </c>
      <c r="G30" s="6">
        <v>0</v>
      </c>
      <c r="H30" s="6">
        <v>0.20108695652173914</v>
      </c>
      <c r="I30" s="6">
        <v>0.59782608695652173</v>
      </c>
      <c r="J30" s="6">
        <v>0</v>
      </c>
      <c r="K30" s="6">
        <v>0</v>
      </c>
      <c r="L30" s="6">
        <v>2.156195652173913</v>
      </c>
      <c r="M30" s="6">
        <v>5.5815217391304346</v>
      </c>
      <c r="N30" s="6">
        <v>0</v>
      </c>
      <c r="O30" s="6">
        <f>SUM(NonNurse[[#This Row],[Qualified Social Work Staff Hours]],NonNurse[[#This Row],[Other Social Work Staff Hours]])/NonNurse[[#This Row],[MDS Census]]</f>
        <v>0.14440382452193476</v>
      </c>
      <c r="P30" s="6">
        <v>4.1657608695652177</v>
      </c>
      <c r="Q30" s="6">
        <v>5.4354347826086977</v>
      </c>
      <c r="R30" s="6">
        <f>SUM(NonNurse[[#This Row],[Qualified Activities Professional Hours]],NonNurse[[#This Row],[Other Activities Professional Hours]])/NonNurse[[#This Row],[MDS Census]]</f>
        <v>0.24839988751406081</v>
      </c>
      <c r="S30" s="6">
        <v>1.2400000000000002</v>
      </c>
      <c r="T30" s="6">
        <v>1.9181521739130432</v>
      </c>
      <c r="U30" s="6">
        <v>0</v>
      </c>
      <c r="V30" s="6">
        <f>SUM(NonNurse[[#This Row],[Occupational Therapist Hours]],NonNurse[[#This Row],[OT Assistant Hours]],NonNurse[[#This Row],[OT Aide Hours]])/NonNurse[[#This Row],[MDS Census]]</f>
        <v>8.1706974128233967E-2</v>
      </c>
      <c r="W30" s="6">
        <v>1.3033695652173913</v>
      </c>
      <c r="X30" s="6">
        <v>3.8126086956521736</v>
      </c>
      <c r="Y30" s="6">
        <v>0</v>
      </c>
      <c r="Z30" s="6">
        <f>SUM(NonNurse[[#This Row],[Physical Therapist (PT) Hours]],NonNurse[[#This Row],[PT Assistant Hours]],NonNurse[[#This Row],[PT Aide Hours]])/NonNurse[[#This Row],[MDS Census]]</f>
        <v>0.13235939257592802</v>
      </c>
      <c r="AA30" s="6">
        <v>0</v>
      </c>
      <c r="AB30" s="6">
        <v>0</v>
      </c>
      <c r="AC30" s="6">
        <v>0</v>
      </c>
      <c r="AD30" s="6">
        <v>0</v>
      </c>
      <c r="AE30" s="6">
        <v>0</v>
      </c>
      <c r="AF30" s="6">
        <v>0</v>
      </c>
      <c r="AG30" s="6">
        <v>0</v>
      </c>
      <c r="AH30" s="1">
        <v>475050</v>
      </c>
      <c r="AI30">
        <v>1</v>
      </c>
    </row>
    <row r="31" spans="1:35" x14ac:dyDescent="0.25">
      <c r="A31" t="s">
        <v>79</v>
      </c>
      <c r="B31" t="s">
        <v>17</v>
      </c>
      <c r="C31" t="s">
        <v>112</v>
      </c>
      <c r="D31" t="s">
        <v>89</v>
      </c>
      <c r="E31" s="6">
        <v>38.456521739130437</v>
      </c>
      <c r="F31" s="6">
        <v>5.3913043478260869</v>
      </c>
      <c r="G31" s="6">
        <v>0</v>
      </c>
      <c r="H31" s="6">
        <v>0.11608695652173913</v>
      </c>
      <c r="I31" s="6">
        <v>0.20652173913043478</v>
      </c>
      <c r="J31" s="6">
        <v>0</v>
      </c>
      <c r="K31" s="6">
        <v>0</v>
      </c>
      <c r="L31" s="6">
        <v>0.10967391304347826</v>
      </c>
      <c r="M31" s="6">
        <v>4.8072826086956528</v>
      </c>
      <c r="N31" s="6">
        <v>0</v>
      </c>
      <c r="O31" s="6">
        <f>SUM(NonNurse[[#This Row],[Qualified Social Work Staff Hours]],NonNurse[[#This Row],[Other Social Work Staff Hours]])/NonNurse[[#This Row],[MDS Census]]</f>
        <v>0.12500565291124929</v>
      </c>
      <c r="P31" s="6">
        <v>5.8688043478260843</v>
      </c>
      <c r="Q31" s="6">
        <v>12.442934782608694</v>
      </c>
      <c r="R31" s="6">
        <f>SUM(NonNurse[[#This Row],[Qualified Activities Professional Hours]],NonNurse[[#This Row],[Other Activities Professional Hours]])/NonNurse[[#This Row],[MDS Census]]</f>
        <v>0.47616732617297891</v>
      </c>
      <c r="S31" s="6">
        <v>1.2195652173913039</v>
      </c>
      <c r="T31" s="6">
        <v>2.391304347826087E-2</v>
      </c>
      <c r="U31" s="6">
        <v>0</v>
      </c>
      <c r="V31" s="6">
        <f>SUM(NonNurse[[#This Row],[Occupational Therapist Hours]],NonNurse[[#This Row],[OT Assistant Hours]],NonNurse[[#This Row],[OT Aide Hours]])/NonNurse[[#This Row],[MDS Census]]</f>
        <v>3.2334652345958149E-2</v>
      </c>
      <c r="W31" s="6">
        <v>0.79402173913043472</v>
      </c>
      <c r="X31" s="6">
        <v>2.0952173913043475</v>
      </c>
      <c r="Y31" s="6">
        <v>0</v>
      </c>
      <c r="Z31" s="6">
        <f>SUM(NonNurse[[#This Row],[Physical Therapist (PT) Hours]],NonNurse[[#This Row],[PT Assistant Hours]],NonNurse[[#This Row],[PT Aide Hours]])/NonNurse[[#This Row],[MDS Census]]</f>
        <v>7.5130016958733725E-2</v>
      </c>
      <c r="AA31" s="6">
        <v>0.52173913043478259</v>
      </c>
      <c r="AB31" s="6">
        <v>0</v>
      </c>
      <c r="AC31" s="6">
        <v>0</v>
      </c>
      <c r="AD31" s="6">
        <v>2.7819565217391307</v>
      </c>
      <c r="AE31" s="6">
        <v>0</v>
      </c>
      <c r="AF31" s="6">
        <v>0</v>
      </c>
      <c r="AG31" s="6">
        <v>0</v>
      </c>
      <c r="AH31" s="1">
        <v>475036</v>
      </c>
      <c r="AI31">
        <v>1</v>
      </c>
    </row>
    <row r="32" spans="1:35" x14ac:dyDescent="0.25">
      <c r="A32" t="s">
        <v>79</v>
      </c>
      <c r="B32" t="s">
        <v>15</v>
      </c>
      <c r="C32" t="s">
        <v>111</v>
      </c>
      <c r="D32" t="s">
        <v>95</v>
      </c>
      <c r="E32" s="6">
        <v>93.489130434782609</v>
      </c>
      <c r="F32" s="6">
        <v>40.827173913043467</v>
      </c>
      <c r="G32" s="6">
        <v>0</v>
      </c>
      <c r="H32" s="6">
        <v>0</v>
      </c>
      <c r="I32" s="6">
        <v>0</v>
      </c>
      <c r="J32" s="6">
        <v>0</v>
      </c>
      <c r="K32" s="6">
        <v>5.6054347826086941</v>
      </c>
      <c r="L32" s="6">
        <v>2.8451086956521738</v>
      </c>
      <c r="M32" s="6">
        <v>15.031521739130437</v>
      </c>
      <c r="N32" s="6">
        <v>0</v>
      </c>
      <c r="O32" s="6">
        <f>SUM(NonNurse[[#This Row],[Qualified Social Work Staff Hours]],NonNurse[[#This Row],[Other Social Work Staff Hours]])/NonNurse[[#This Row],[MDS Census]]</f>
        <v>0.16078362981048716</v>
      </c>
      <c r="P32" s="6">
        <v>0</v>
      </c>
      <c r="Q32" s="6">
        <v>26.516304347826086</v>
      </c>
      <c r="R32" s="6">
        <f>SUM(NonNurse[[#This Row],[Qualified Activities Professional Hours]],NonNurse[[#This Row],[Other Activities Professional Hours]])/NonNurse[[#This Row],[MDS Census]]</f>
        <v>0.28362981048715263</v>
      </c>
      <c r="S32" s="6">
        <v>9.1739130434782616</v>
      </c>
      <c r="T32" s="6">
        <v>0</v>
      </c>
      <c r="U32" s="6">
        <v>0</v>
      </c>
      <c r="V32" s="6">
        <f>SUM(NonNurse[[#This Row],[Occupational Therapist Hours]],NonNurse[[#This Row],[OT Assistant Hours]],NonNurse[[#This Row],[OT Aide Hours]])/NonNurse[[#This Row],[MDS Census]]</f>
        <v>9.8128124636670158E-2</v>
      </c>
      <c r="W32" s="6">
        <v>11.038043478260869</v>
      </c>
      <c r="X32" s="6">
        <v>0</v>
      </c>
      <c r="Y32" s="6">
        <v>0</v>
      </c>
      <c r="Z32" s="6">
        <f>SUM(NonNurse[[#This Row],[Physical Therapist (PT) Hours]],NonNurse[[#This Row],[PT Assistant Hours]],NonNurse[[#This Row],[PT Aide Hours]])/NonNurse[[#This Row],[MDS Census]]</f>
        <v>0.11806766655040112</v>
      </c>
      <c r="AA32" s="6">
        <v>0</v>
      </c>
      <c r="AB32" s="6">
        <v>8.7717391304347831</v>
      </c>
      <c r="AC32" s="6">
        <v>0</v>
      </c>
      <c r="AD32" s="6">
        <v>0</v>
      </c>
      <c r="AE32" s="6">
        <v>0</v>
      </c>
      <c r="AF32" s="6">
        <v>0</v>
      </c>
      <c r="AG32" s="6">
        <v>2.0445652173913045</v>
      </c>
      <c r="AH32" s="1">
        <v>475032</v>
      </c>
      <c r="AI32">
        <v>1</v>
      </c>
    </row>
    <row r="33" spans="1:35" x14ac:dyDescent="0.25">
      <c r="A33" t="s">
        <v>79</v>
      </c>
      <c r="B33" t="s">
        <v>1</v>
      </c>
      <c r="C33" t="s">
        <v>97</v>
      </c>
      <c r="D33" t="s">
        <v>88</v>
      </c>
      <c r="E33" s="6">
        <v>45.836956521739133</v>
      </c>
      <c r="F33" s="6">
        <v>0</v>
      </c>
      <c r="G33" s="6">
        <v>0</v>
      </c>
      <c r="H33" s="6">
        <v>0.21739130434782608</v>
      </c>
      <c r="I33" s="6">
        <v>0.44565217391304346</v>
      </c>
      <c r="J33" s="6">
        <v>0</v>
      </c>
      <c r="K33" s="6">
        <v>0</v>
      </c>
      <c r="L33" s="6">
        <v>0.43869565217391304</v>
      </c>
      <c r="M33" s="6">
        <v>0</v>
      </c>
      <c r="N33" s="6">
        <v>0</v>
      </c>
      <c r="O33" s="6">
        <f>SUM(NonNurse[[#This Row],[Qualified Social Work Staff Hours]],NonNurse[[#This Row],[Other Social Work Staff Hours]])/NonNurse[[#This Row],[MDS Census]]</f>
        <v>0</v>
      </c>
      <c r="P33" s="6">
        <v>0</v>
      </c>
      <c r="Q33" s="6">
        <v>0</v>
      </c>
      <c r="R33" s="6">
        <f>SUM(NonNurse[[#This Row],[Qualified Activities Professional Hours]],NonNurse[[#This Row],[Other Activities Professional Hours]])/NonNurse[[#This Row],[MDS Census]]</f>
        <v>0</v>
      </c>
      <c r="S33" s="6">
        <v>3.5842391304347831</v>
      </c>
      <c r="T33" s="6">
        <v>5.0853260869565222</v>
      </c>
      <c r="U33" s="6">
        <v>0</v>
      </c>
      <c r="V33" s="6">
        <f>SUM(NonNurse[[#This Row],[Occupational Therapist Hours]],NonNurse[[#This Row],[OT Assistant Hours]],NonNurse[[#This Row],[OT Aide Hours]])/NonNurse[[#This Row],[MDS Census]]</f>
        <v>0.18913919848233343</v>
      </c>
      <c r="W33" s="6">
        <v>2.8973913043478263</v>
      </c>
      <c r="X33" s="6">
        <v>1.1802173913043479</v>
      </c>
      <c r="Y33" s="6">
        <v>0</v>
      </c>
      <c r="Z33" s="6">
        <f>SUM(NonNurse[[#This Row],[Physical Therapist (PT) Hours]],NonNurse[[#This Row],[PT Assistant Hours]],NonNurse[[#This Row],[PT Aide Hours]])/NonNurse[[#This Row],[MDS Census]]</f>
        <v>8.8958975575053348E-2</v>
      </c>
      <c r="AA33" s="6">
        <v>0</v>
      </c>
      <c r="AB33" s="6">
        <v>0</v>
      </c>
      <c r="AC33" s="6">
        <v>0</v>
      </c>
      <c r="AD33" s="6">
        <v>0</v>
      </c>
      <c r="AE33" s="6">
        <v>0</v>
      </c>
      <c r="AF33" s="6">
        <v>0</v>
      </c>
      <c r="AG33" s="6">
        <v>0</v>
      </c>
      <c r="AH33" s="1">
        <v>475008</v>
      </c>
      <c r="AI33">
        <v>1</v>
      </c>
    </row>
    <row r="34" spans="1:35" x14ac:dyDescent="0.25">
      <c r="A34" t="s">
        <v>79</v>
      </c>
      <c r="B34" t="s">
        <v>31</v>
      </c>
      <c r="C34" t="s">
        <v>117</v>
      </c>
      <c r="D34" t="s">
        <v>90</v>
      </c>
      <c r="E34" s="6">
        <v>29.304347826086957</v>
      </c>
      <c r="F34" s="6">
        <v>2.6086956521739131</v>
      </c>
      <c r="G34" s="6">
        <v>0.10869565217391304</v>
      </c>
      <c r="H34" s="6">
        <v>0.28402173913043477</v>
      </c>
      <c r="I34" s="6">
        <v>0.36956521739130432</v>
      </c>
      <c r="J34" s="6">
        <v>0</v>
      </c>
      <c r="K34" s="6">
        <v>1.1929347826086956</v>
      </c>
      <c r="L34" s="6">
        <v>0.80434782608695654</v>
      </c>
      <c r="M34" s="6">
        <v>4.0788043478260869</v>
      </c>
      <c r="N34" s="6">
        <v>0</v>
      </c>
      <c r="O34" s="6">
        <f>SUM(NonNurse[[#This Row],[Qualified Social Work Staff Hours]],NonNurse[[#This Row],[Other Social Work Staff Hours]])/NonNurse[[#This Row],[MDS Census]]</f>
        <v>0.13918768545994065</v>
      </c>
      <c r="P34" s="6">
        <v>14.722826086956522</v>
      </c>
      <c r="Q34" s="6">
        <v>0</v>
      </c>
      <c r="R34" s="6">
        <f>SUM(NonNurse[[#This Row],[Qualified Activities Professional Hours]],NonNurse[[#This Row],[Other Activities Professional Hours]])/NonNurse[[#This Row],[MDS Census]]</f>
        <v>0.50241097922848665</v>
      </c>
      <c r="S34" s="6">
        <v>2.4570652173913046</v>
      </c>
      <c r="T34" s="6">
        <v>0</v>
      </c>
      <c r="U34" s="6">
        <v>0</v>
      </c>
      <c r="V34" s="6">
        <f>SUM(NonNurse[[#This Row],[Occupational Therapist Hours]],NonNurse[[#This Row],[OT Assistant Hours]],NonNurse[[#This Row],[OT Aide Hours]])/NonNurse[[#This Row],[MDS Census]]</f>
        <v>8.3846439169139475E-2</v>
      </c>
      <c r="W34" s="6">
        <v>3.4375</v>
      </c>
      <c r="X34" s="6">
        <v>0.59782608695652173</v>
      </c>
      <c r="Y34" s="6">
        <v>0</v>
      </c>
      <c r="Z34" s="6">
        <f>SUM(NonNurse[[#This Row],[Physical Therapist (PT) Hours]],NonNurse[[#This Row],[PT Assistant Hours]],NonNurse[[#This Row],[PT Aide Hours]])/NonNurse[[#This Row],[MDS Census]]</f>
        <v>0.1377040059347181</v>
      </c>
      <c r="AA34" s="6">
        <v>0</v>
      </c>
      <c r="AB34" s="6">
        <v>0</v>
      </c>
      <c r="AC34" s="6">
        <v>0</v>
      </c>
      <c r="AD34" s="6">
        <v>0</v>
      </c>
      <c r="AE34" s="6">
        <v>0</v>
      </c>
      <c r="AF34" s="6">
        <v>0</v>
      </c>
      <c r="AG34" s="6">
        <v>8.1521739130434784E-2</v>
      </c>
      <c r="AH34" s="1">
        <v>475056</v>
      </c>
      <c r="AI34">
        <v>1</v>
      </c>
    </row>
    <row r="35" spans="1:35" x14ac:dyDescent="0.25">
      <c r="A35" t="s">
        <v>79</v>
      </c>
      <c r="B35" t="s">
        <v>24</v>
      </c>
      <c r="C35" t="s">
        <v>108</v>
      </c>
      <c r="D35" t="s">
        <v>86</v>
      </c>
      <c r="E35" s="6">
        <v>118.83695652173913</v>
      </c>
      <c r="F35" s="6">
        <v>21.832173913043484</v>
      </c>
      <c r="G35" s="6">
        <v>1.4130434782608696</v>
      </c>
      <c r="H35" s="6">
        <v>0.39999999999999997</v>
      </c>
      <c r="I35" s="6">
        <v>3.3043478260869565</v>
      </c>
      <c r="J35" s="6">
        <v>0</v>
      </c>
      <c r="K35" s="6">
        <v>11.554565217391296</v>
      </c>
      <c r="L35" s="6">
        <v>0.10326086956521739</v>
      </c>
      <c r="M35" s="6">
        <v>9.4717391304347807</v>
      </c>
      <c r="N35" s="6">
        <v>5.4239130434782616</v>
      </c>
      <c r="O35" s="6">
        <f>SUM(NonNurse[[#This Row],[Qualified Social Work Staff Hours]],NonNurse[[#This Row],[Other Social Work Staff Hours]])/NonNurse[[#This Row],[MDS Census]]</f>
        <v>0.12534528491722308</v>
      </c>
      <c r="P35" s="6">
        <v>24.17173913043478</v>
      </c>
      <c r="Q35" s="6">
        <v>3.4358695652173923</v>
      </c>
      <c r="R35" s="6">
        <f>SUM(NonNurse[[#This Row],[Qualified Activities Professional Hours]],NonNurse[[#This Row],[Other Activities Professional Hours]])/NonNurse[[#This Row],[MDS Census]]</f>
        <v>0.23231500960395132</v>
      </c>
      <c r="S35" s="6">
        <v>18.546739130434784</v>
      </c>
      <c r="T35" s="6">
        <v>5.2413043478260866</v>
      </c>
      <c r="U35" s="6">
        <v>0</v>
      </c>
      <c r="V35" s="6">
        <f>SUM(NonNurse[[#This Row],[Occupational Therapist Hours]],NonNurse[[#This Row],[OT Assistant Hours]],NonNurse[[#This Row],[OT Aide Hours]])/NonNurse[[#This Row],[MDS Census]]</f>
        <v>0.20017378578615203</v>
      </c>
      <c r="W35" s="6">
        <v>35.876086956521739</v>
      </c>
      <c r="X35" s="6">
        <v>0</v>
      </c>
      <c r="Y35" s="6">
        <v>3.4565217391304346</v>
      </c>
      <c r="Z35" s="6">
        <f>SUM(NonNurse[[#This Row],[Physical Therapist (PT) Hours]],NonNurse[[#This Row],[PT Assistant Hours]],NonNurse[[#This Row],[PT Aide Hours]])/NonNurse[[#This Row],[MDS Census]]</f>
        <v>0.33097960303667801</v>
      </c>
      <c r="AA35" s="6">
        <v>1.5326086956521738</v>
      </c>
      <c r="AB35" s="6">
        <v>0</v>
      </c>
      <c r="AC35" s="6">
        <v>0</v>
      </c>
      <c r="AD35" s="6">
        <v>6.0086956521739125</v>
      </c>
      <c r="AE35" s="6">
        <v>0</v>
      </c>
      <c r="AF35" s="6">
        <v>0</v>
      </c>
      <c r="AG35" s="6">
        <v>0.15217391304347827</v>
      </c>
      <c r="AH35" s="1">
        <v>475045</v>
      </c>
      <c r="AI35">
        <v>1</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5" customWidth="1"/>
    <col min="2" max="2" width="27.28515625" style="15" customWidth="1"/>
    <col min="3" max="3" width="16.7109375" style="15" customWidth="1"/>
    <col min="4" max="4" width="11.5703125" style="15" customWidth="1"/>
    <col min="5" max="5" width="4.5703125" style="15" customWidth="1"/>
    <col min="6" max="6" width="10" style="15" customWidth="1"/>
    <col min="7" max="7" width="12.5703125" style="15" customWidth="1"/>
    <col min="8" max="10" width="8.5703125" style="15" customWidth="1"/>
    <col min="11" max="11" width="9.140625" style="15" customWidth="1"/>
    <col min="12" max="12" width="4.5703125" style="15" customWidth="1"/>
    <col min="13" max="13" width="7.5703125" style="15" customWidth="1"/>
    <col min="14" max="14" width="10.7109375" style="22" customWidth="1"/>
    <col min="15" max="18" width="8.5703125" style="15" customWidth="1"/>
    <col min="19" max="19" width="5.42578125" style="15" customWidth="1"/>
    <col min="20" max="20" width="40.5703125" style="15" customWidth="1"/>
    <col min="21" max="22" width="12.5703125" style="15" customWidth="1"/>
    <col min="23" max="25" width="8.85546875" style="15"/>
    <col min="26" max="26" width="37.140625" style="15" customWidth="1"/>
    <col min="27" max="27" width="11.5703125" style="15" customWidth="1"/>
    <col min="28" max="32" width="8.85546875" style="15"/>
    <col min="33" max="33" width="22.85546875" style="15" customWidth="1"/>
    <col min="34" max="34" width="16.42578125" style="15" customWidth="1"/>
    <col min="35" max="35" width="13.5703125" style="15" customWidth="1"/>
    <col min="36" max="16384" width="8.85546875" style="15"/>
  </cols>
  <sheetData>
    <row r="2" spans="2:29" ht="85.5" customHeight="1" x14ac:dyDescent="0.25">
      <c r="B2" s="11" t="s">
        <v>239</v>
      </c>
      <c r="C2" s="11" t="s">
        <v>119</v>
      </c>
      <c r="D2" s="11" t="s">
        <v>238</v>
      </c>
      <c r="E2" s="12"/>
      <c r="F2" s="13" t="s">
        <v>152</v>
      </c>
      <c r="G2" s="13" t="s">
        <v>168</v>
      </c>
      <c r="H2" s="13" t="s">
        <v>125</v>
      </c>
      <c r="I2" s="13" t="s">
        <v>169</v>
      </c>
      <c r="J2" s="14" t="s">
        <v>170</v>
      </c>
      <c r="K2" s="13" t="s">
        <v>171</v>
      </c>
      <c r="L2" s="13"/>
      <c r="M2" s="13" t="s">
        <v>119</v>
      </c>
      <c r="N2" s="13" t="s">
        <v>168</v>
      </c>
      <c r="O2" s="13" t="s">
        <v>125</v>
      </c>
      <c r="P2" s="13" t="s">
        <v>169</v>
      </c>
      <c r="Q2" s="14" t="s">
        <v>170</v>
      </c>
      <c r="R2" s="13" t="s">
        <v>171</v>
      </c>
      <c r="T2" s="15" t="s">
        <v>172</v>
      </c>
      <c r="U2" s="15" t="s">
        <v>271</v>
      </c>
      <c r="V2" s="16" t="s">
        <v>173</v>
      </c>
      <c r="W2" s="16" t="s">
        <v>174</v>
      </c>
    </row>
    <row r="3" spans="2:29" ht="15" customHeight="1" x14ac:dyDescent="0.25">
      <c r="B3" s="17" t="s">
        <v>175</v>
      </c>
      <c r="C3" s="49">
        <f>AVERAGE(Nurse[MDS Census])</f>
        <v>65.651854219948831</v>
      </c>
      <c r="D3" s="18">
        <v>77.233814336253971</v>
      </c>
      <c r="E3" s="18"/>
      <c r="F3" s="15">
        <v>1</v>
      </c>
      <c r="G3" s="19">
        <v>69376.123698714116</v>
      </c>
      <c r="H3" s="20">
        <v>3.585165701050407</v>
      </c>
      <c r="I3" s="19">
        <v>5</v>
      </c>
      <c r="J3" s="21">
        <v>0.67575468162975694</v>
      </c>
      <c r="K3" s="19">
        <v>5</v>
      </c>
      <c r="M3" t="s">
        <v>35</v>
      </c>
      <c r="N3" s="19">
        <v>536.8478260869565</v>
      </c>
      <c r="O3" s="20">
        <v>6.2660022271714926</v>
      </c>
      <c r="P3" s="22">
        <v>1</v>
      </c>
      <c r="Q3" s="21">
        <v>1.8396440575015187</v>
      </c>
      <c r="R3" s="22">
        <v>1</v>
      </c>
      <c r="T3" s="23" t="s">
        <v>176</v>
      </c>
      <c r="U3" s="19">
        <f>SUM(Nurse[Total Nurse Staff Hours])</f>
        <v>8735.9106521739122</v>
      </c>
      <c r="V3" s="24" t="s">
        <v>177</v>
      </c>
      <c r="W3" s="20">
        <f>Category[[#This Row],[State Total]]/D9</f>
        <v>7.7329542067542407E-3</v>
      </c>
    </row>
    <row r="4" spans="2:29" ht="15" customHeight="1" x14ac:dyDescent="0.25">
      <c r="B4" s="25" t="s">
        <v>125</v>
      </c>
      <c r="C4" s="26">
        <f>SUM(Nurse[Total Nurse Staff Hours])/SUM(Nurse[MDS Census])</f>
        <v>3.9136525791418939</v>
      </c>
      <c r="D4" s="26">
        <v>3.6146323434825098</v>
      </c>
      <c r="E4" s="18"/>
      <c r="F4" s="15">
        <v>2</v>
      </c>
      <c r="G4" s="19">
        <v>128365.44534598908</v>
      </c>
      <c r="H4" s="20">
        <v>3.4549500632802785</v>
      </c>
      <c r="I4" s="19">
        <v>9</v>
      </c>
      <c r="J4" s="21">
        <v>0.64433762203163525</v>
      </c>
      <c r="K4" s="19">
        <v>6</v>
      </c>
      <c r="M4" t="s">
        <v>34</v>
      </c>
      <c r="N4" s="19">
        <v>19423.242804654012</v>
      </c>
      <c r="O4" s="20">
        <v>3.6919809269804467</v>
      </c>
      <c r="P4" s="22">
        <v>25</v>
      </c>
      <c r="Q4" s="21">
        <v>0.53868769221148449</v>
      </c>
      <c r="R4" s="22">
        <v>40</v>
      </c>
      <c r="T4" s="19" t="s">
        <v>178</v>
      </c>
      <c r="U4" s="19">
        <f>SUM(Nurse[Total Direct Care Staff Hours])</f>
        <v>8099.7658695652171</v>
      </c>
      <c r="V4" s="24">
        <f>Category[[#This Row],[State Total]]/U3</f>
        <v>0.92718048433217526</v>
      </c>
      <c r="W4" s="20">
        <f>Category[[#This Row],[State Total]]/D9</f>
        <v>7.1698442267369286E-3</v>
      </c>
    </row>
    <row r="5" spans="2:29" ht="15" customHeight="1" x14ac:dyDescent="0.25">
      <c r="B5" s="27" t="s">
        <v>179</v>
      </c>
      <c r="C5" s="28">
        <f>SUM(Nurse[Total Direct Care Staff Hours])/SUM(Nurse[MDS Census])</f>
        <v>3.6286622938366482</v>
      </c>
      <c r="D5" s="28">
        <v>3.347724410414429</v>
      </c>
      <c r="E5" s="29"/>
      <c r="F5" s="15">
        <v>3</v>
      </c>
      <c r="G5" s="19">
        <v>124443.71892222908</v>
      </c>
      <c r="H5" s="20">
        <v>3.5696801497282227</v>
      </c>
      <c r="I5" s="19">
        <v>6</v>
      </c>
      <c r="J5" s="21">
        <v>0.67837118001727315</v>
      </c>
      <c r="K5" s="19">
        <v>4</v>
      </c>
      <c r="M5" t="s">
        <v>37</v>
      </c>
      <c r="N5" s="19">
        <v>14765.612676056329</v>
      </c>
      <c r="O5" s="20">
        <v>3.8700512739470958</v>
      </c>
      <c r="P5" s="22">
        <v>18</v>
      </c>
      <c r="Q5" s="21">
        <v>0.36267289415247567</v>
      </c>
      <c r="R5" s="22">
        <v>48</v>
      </c>
      <c r="T5" s="23" t="s">
        <v>180</v>
      </c>
      <c r="U5" s="19">
        <f>SUM(Nurse[Total RN Hours (w/ Admin, DON)])</f>
        <v>1556.9000000000003</v>
      </c>
      <c r="V5" s="24">
        <f>Category[[#This Row],[State Total]]/U3</f>
        <v>0.17821839782811527</v>
      </c>
      <c r="W5" s="20">
        <f>Category[[#This Row],[State Total]]/D9</f>
        <v>1.3781547092059248E-3</v>
      </c>
      <c r="X5" s="30"/>
      <c r="Y5" s="30"/>
      <c r="AB5" s="30"/>
      <c r="AC5" s="30"/>
    </row>
    <row r="6" spans="2:29" ht="15" customHeight="1" x14ac:dyDescent="0.25">
      <c r="B6" s="31" t="s">
        <v>127</v>
      </c>
      <c r="C6" s="28">
        <f>SUM(Nurse[Total RN Hours (w/ Admin, DON)])/SUM(Nurse[MDS Census])</f>
        <v>0.69748489231053945</v>
      </c>
      <c r="D6" s="28">
        <v>0.60780873997534479</v>
      </c>
      <c r="E6"/>
      <c r="F6" s="15">
        <v>4</v>
      </c>
      <c r="G6" s="19">
        <v>216891.50627679119</v>
      </c>
      <c r="H6" s="20">
        <v>3.71816551616583</v>
      </c>
      <c r="I6" s="19">
        <v>4</v>
      </c>
      <c r="J6" s="21">
        <v>0.5592343612490972</v>
      </c>
      <c r="K6" s="19">
        <v>9</v>
      </c>
      <c r="M6" t="s">
        <v>36</v>
      </c>
      <c r="N6" s="19">
        <v>10619.366350275568</v>
      </c>
      <c r="O6" s="20">
        <v>3.9203935832782837</v>
      </c>
      <c r="P6" s="22">
        <v>14</v>
      </c>
      <c r="Q6" s="21">
        <v>0.6428263273804441</v>
      </c>
      <c r="R6" s="22">
        <v>30</v>
      </c>
      <c r="T6" s="32" t="s">
        <v>181</v>
      </c>
      <c r="U6" s="19">
        <f>SUM(Nurse[RN Hours (excl. Admin, DON)])</f>
        <v>1148.8655434782609</v>
      </c>
      <c r="V6" s="24">
        <f>Category[[#This Row],[State Total]]/U3</f>
        <v>0.13151067922064522</v>
      </c>
      <c r="W6" s="20">
        <f>Category[[#This Row],[State Total]]/D9</f>
        <v>1.0169660601123958E-3</v>
      </c>
      <c r="X6" s="30"/>
      <c r="Y6" s="30"/>
      <c r="AB6" s="30"/>
      <c r="AC6" s="30"/>
    </row>
    <row r="7" spans="2:29" ht="15" customHeight="1" thickBot="1" x14ac:dyDescent="0.3">
      <c r="B7" s="33" t="s">
        <v>182</v>
      </c>
      <c r="C7" s="28">
        <f>SUM(Nurse[RN Hours (excl. Admin, DON)])/SUM(Nurse[MDS Census])</f>
        <v>0.51468710891658043</v>
      </c>
      <c r="D7" s="28">
        <v>0.41441568490090208</v>
      </c>
      <c r="E7"/>
      <c r="F7" s="15">
        <v>5</v>
      </c>
      <c r="G7" s="19">
        <v>218161.62905695051</v>
      </c>
      <c r="H7" s="20">
        <v>3.471756650011959</v>
      </c>
      <c r="I7" s="19">
        <v>8</v>
      </c>
      <c r="J7" s="21">
        <v>0.68815139377795254</v>
      </c>
      <c r="K7" s="19">
        <v>3</v>
      </c>
      <c r="M7" t="s">
        <v>38</v>
      </c>
      <c r="N7" s="19">
        <v>90304.505664421289</v>
      </c>
      <c r="O7" s="20">
        <v>4.0950436576657667</v>
      </c>
      <c r="P7" s="22">
        <v>8</v>
      </c>
      <c r="Q7" s="21">
        <v>0.53846761894166961</v>
      </c>
      <c r="R7" s="22">
        <v>41</v>
      </c>
      <c r="T7" s="32" t="s">
        <v>183</v>
      </c>
      <c r="U7" s="19">
        <f>SUM(Nurse[RN Admin Hours])</f>
        <v>263.6697826086957</v>
      </c>
      <c r="V7" s="24">
        <f>Category[[#This Row],[State Total]]/U3</f>
        <v>3.0182289300667475E-2</v>
      </c>
      <c r="W7" s="20">
        <f>Category[[#This Row],[State Total]]/D9</f>
        <v>2.3339826101707005E-4</v>
      </c>
      <c r="X7" s="30"/>
      <c r="Y7" s="30"/>
      <c r="Z7" s="30"/>
      <c r="AA7" s="30"/>
      <c r="AB7" s="30"/>
      <c r="AC7" s="30"/>
    </row>
    <row r="8" spans="2:29" ht="15" customHeight="1" thickTop="1" x14ac:dyDescent="0.25">
      <c r="B8" s="34" t="s">
        <v>184</v>
      </c>
      <c r="C8" s="35">
        <f>COUNTA(Nurse[Provider])</f>
        <v>34</v>
      </c>
      <c r="D8" s="35">
        <v>14627</v>
      </c>
      <c r="F8" s="15">
        <v>6</v>
      </c>
      <c r="G8" s="19">
        <v>133738.05679730567</v>
      </c>
      <c r="H8" s="20">
        <v>3.4421626203964988</v>
      </c>
      <c r="I8" s="19">
        <v>10</v>
      </c>
      <c r="J8" s="21">
        <v>0.34690920997212554</v>
      </c>
      <c r="K8" s="19">
        <v>10</v>
      </c>
      <c r="M8" t="s">
        <v>39</v>
      </c>
      <c r="N8" s="19">
        <v>13996.251684017152</v>
      </c>
      <c r="O8" s="20">
        <v>3.5742923169789274</v>
      </c>
      <c r="P8" s="22">
        <v>34</v>
      </c>
      <c r="Q8" s="21">
        <v>0.85380187117283868</v>
      </c>
      <c r="R8" s="22">
        <v>11</v>
      </c>
      <c r="T8" s="32" t="s">
        <v>185</v>
      </c>
      <c r="U8" s="19">
        <f>SUM(Nurse[RN DON Hours])</f>
        <v>144.36467391304348</v>
      </c>
      <c r="V8" s="24">
        <f>Category[[#This Row],[State Total]]/U3</f>
        <v>1.6525429306802564E-2</v>
      </c>
      <c r="W8" s="20">
        <f>Category[[#This Row],[State Total]]/D9</f>
        <v>1.2779038807645871E-4</v>
      </c>
      <c r="X8" s="30"/>
      <c r="Y8" s="30"/>
      <c r="Z8" s="30"/>
      <c r="AA8" s="30"/>
      <c r="AB8" s="30"/>
      <c r="AC8" s="30"/>
    </row>
    <row r="9" spans="2:29" ht="15" customHeight="1" x14ac:dyDescent="0.25">
      <c r="B9" s="34" t="s">
        <v>186</v>
      </c>
      <c r="C9" s="35">
        <f>SUM(Nurse[MDS Census])</f>
        <v>2232.1630434782601</v>
      </c>
      <c r="D9" s="35">
        <v>1129699.0022963868</v>
      </c>
      <c r="F9" s="15">
        <v>7</v>
      </c>
      <c r="G9" s="19">
        <v>73847.771586037998</v>
      </c>
      <c r="H9" s="20">
        <v>3.4771723639610803</v>
      </c>
      <c r="I9" s="19">
        <v>7</v>
      </c>
      <c r="J9" s="21">
        <v>0.57887406787921447</v>
      </c>
      <c r="K9" s="19">
        <v>8</v>
      </c>
      <c r="M9" t="s">
        <v>40</v>
      </c>
      <c r="N9" s="19">
        <v>18800.971524800971</v>
      </c>
      <c r="O9" s="20">
        <v>3.379841237553149</v>
      </c>
      <c r="P9" s="22">
        <v>47</v>
      </c>
      <c r="Q9" s="21">
        <v>0.62562655856161031</v>
      </c>
      <c r="R9" s="22">
        <v>35</v>
      </c>
      <c r="T9" s="23" t="s">
        <v>187</v>
      </c>
      <c r="U9" s="19">
        <f>SUM(Nurse[Total LPN Hours (w/ Admin)])</f>
        <v>2306.1163043478268</v>
      </c>
      <c r="V9" s="24">
        <f>Category[[#This Row],[State Total]]/U3</f>
        <v>0.26398121457136869</v>
      </c>
      <c r="W9" s="20">
        <f>Category[[#This Row],[State Total]]/D9</f>
        <v>2.0413546437237592E-3</v>
      </c>
      <c r="X9" s="30"/>
      <c r="Y9" s="30"/>
      <c r="Z9" s="30"/>
      <c r="AA9" s="30"/>
      <c r="AB9" s="30"/>
      <c r="AC9" s="30"/>
    </row>
    <row r="10" spans="2:29" ht="15" customHeight="1" x14ac:dyDescent="0.25">
      <c r="F10" s="15">
        <v>8</v>
      </c>
      <c r="G10" s="19">
        <v>33298.427587262697</v>
      </c>
      <c r="H10" s="20">
        <v>3.7381932825195308</v>
      </c>
      <c r="I10" s="19">
        <v>3</v>
      </c>
      <c r="J10" s="21">
        <v>0.87940662888310206</v>
      </c>
      <c r="K10" s="19">
        <v>1</v>
      </c>
      <c r="M10" t="s">
        <v>42</v>
      </c>
      <c r="N10" s="19">
        <v>2001.0333741579916</v>
      </c>
      <c r="O10" s="20">
        <v>3.9151059449534258</v>
      </c>
      <c r="P10" s="22">
        <v>15</v>
      </c>
      <c r="Q10" s="21">
        <v>1.0911259376852895</v>
      </c>
      <c r="R10" s="22">
        <v>3</v>
      </c>
      <c r="T10" s="32" t="s">
        <v>188</v>
      </c>
      <c r="U10" s="19">
        <f>SUM(Nurse[LPN Hours (excl. Admin)])</f>
        <v>2078.0059782608701</v>
      </c>
      <c r="V10" s="24">
        <f>Category[[#This Row],[State Total]]/U3</f>
        <v>0.2378694175110139</v>
      </c>
      <c r="W10" s="20">
        <f>Category[[#This Row],[State Total]]/D9</f>
        <v>1.8394333127999757E-3</v>
      </c>
      <c r="X10" s="30"/>
      <c r="Y10" s="30"/>
      <c r="Z10" s="30"/>
      <c r="AA10" s="30"/>
      <c r="AB10" s="30"/>
      <c r="AC10" s="30"/>
    </row>
    <row r="11" spans="2:29" ht="15" customHeight="1" x14ac:dyDescent="0.25">
      <c r="F11" s="15">
        <v>9</v>
      </c>
      <c r="G11" s="19">
        <v>109332.77602571936</v>
      </c>
      <c r="H11" s="20">
        <v>4.0754949217501784</v>
      </c>
      <c r="I11" s="19">
        <v>2</v>
      </c>
      <c r="J11" s="21">
        <v>0.58405330055976667</v>
      </c>
      <c r="K11" s="19">
        <v>7</v>
      </c>
      <c r="M11" t="s">
        <v>41</v>
      </c>
      <c r="N11" s="19">
        <v>3447.8586956521731</v>
      </c>
      <c r="O11" s="20">
        <v>3.9688255155216066</v>
      </c>
      <c r="P11" s="22">
        <v>11</v>
      </c>
      <c r="Q11" s="21">
        <v>0.94962364794784426</v>
      </c>
      <c r="R11" s="22">
        <v>8</v>
      </c>
      <c r="T11" s="32" t="s">
        <v>189</v>
      </c>
      <c r="U11" s="19">
        <f>SUM(Nurse[LPN Admin Hours])</f>
        <v>228.11032608695658</v>
      </c>
      <c r="V11" s="24">
        <f>Category[[#This Row],[State Total]]/U3</f>
        <v>2.6111797060354758E-2</v>
      </c>
      <c r="W11" s="20">
        <f>Category[[#This Row],[State Total]]/D9</f>
        <v>2.0192133092378334E-4</v>
      </c>
      <c r="X11" s="30"/>
      <c r="Y11" s="30"/>
      <c r="Z11" s="30"/>
      <c r="AA11" s="30"/>
      <c r="AB11" s="30"/>
      <c r="AC11" s="30"/>
    </row>
    <row r="12" spans="2:29" ht="15" customHeight="1" x14ac:dyDescent="0.25">
      <c r="F12" s="15">
        <v>10</v>
      </c>
      <c r="G12" s="19">
        <v>22243.546999387629</v>
      </c>
      <c r="H12" s="20">
        <v>4.3144138862761752</v>
      </c>
      <c r="I12" s="19">
        <v>1</v>
      </c>
      <c r="J12" s="21">
        <v>0.85085378711532988</v>
      </c>
      <c r="K12" s="19">
        <v>2</v>
      </c>
      <c r="M12" t="s">
        <v>43</v>
      </c>
      <c r="N12" s="19">
        <v>66629.00734843839</v>
      </c>
      <c r="O12" s="20">
        <v>4.0461510158814251</v>
      </c>
      <c r="P12" s="22">
        <v>10</v>
      </c>
      <c r="Q12" s="21">
        <v>0.65170667436305396</v>
      </c>
      <c r="R12" s="22">
        <v>29</v>
      </c>
      <c r="T12" s="23" t="s">
        <v>190</v>
      </c>
      <c r="U12" s="19">
        <f>SUM(Nurse[Total CNA, NA TR, Med Aide/Tech Hours])</f>
        <v>4872.8943478260862</v>
      </c>
      <c r="V12" s="24">
        <f>Category[[#This Row],[State Total]]/U3</f>
        <v>0.5578003876005162</v>
      </c>
      <c r="W12" s="20">
        <f>Category[[#This Row],[State Total]]/D9</f>
        <v>4.3134448538245575E-3</v>
      </c>
      <c r="X12" s="30"/>
      <c r="Y12" s="30"/>
      <c r="Z12" s="30"/>
      <c r="AA12" s="30"/>
      <c r="AB12" s="30"/>
      <c r="AC12" s="30"/>
    </row>
    <row r="13" spans="2:29" ht="15" customHeight="1" x14ac:dyDescent="0.25">
      <c r="I13" s="19"/>
      <c r="J13" s="19"/>
      <c r="K13" s="19"/>
      <c r="M13" t="s">
        <v>44</v>
      </c>
      <c r="N13" s="19">
        <v>27047.194427434184</v>
      </c>
      <c r="O13" s="20">
        <v>3.3334159425604026</v>
      </c>
      <c r="P13" s="22">
        <v>48</v>
      </c>
      <c r="Q13" s="21">
        <v>0.4036688437032282</v>
      </c>
      <c r="R13" s="22">
        <v>46</v>
      </c>
      <c r="T13" s="32" t="s">
        <v>191</v>
      </c>
      <c r="U13" s="19">
        <f>SUM(Nurse[CNA Hours])</f>
        <v>4713.4118478260871</v>
      </c>
      <c r="V13" s="24">
        <f>Category[[#This Row],[State Total]]/U3</f>
        <v>0.53954442020914728</v>
      </c>
      <c r="W13" s="20">
        <f>Category[[#This Row],[State Total]]/D9</f>
        <v>4.1722722939871032E-3</v>
      </c>
      <c r="X13" s="30"/>
      <c r="Y13" s="30"/>
      <c r="Z13" s="30"/>
      <c r="AA13" s="30"/>
      <c r="AB13" s="30"/>
      <c r="AC13" s="30"/>
    </row>
    <row r="14" spans="2:29" ht="15" customHeight="1" x14ac:dyDescent="0.25">
      <c r="G14" s="20"/>
      <c r="I14" s="19"/>
      <c r="J14" s="19"/>
      <c r="K14" s="19"/>
      <c r="M14" t="s">
        <v>45</v>
      </c>
      <c r="N14" s="19">
        <v>3263.663043478261</v>
      </c>
      <c r="O14" s="20">
        <v>4.4084708100060954</v>
      </c>
      <c r="P14" s="22">
        <v>4</v>
      </c>
      <c r="Q14" s="21">
        <v>1.4454388074216427</v>
      </c>
      <c r="R14" s="22">
        <v>2</v>
      </c>
      <c r="T14" s="32" t="s">
        <v>192</v>
      </c>
      <c r="U14" s="19">
        <f>SUM(Nurse[NA TR Hours])</f>
        <v>124.78163043478261</v>
      </c>
      <c r="V14" s="24">
        <f>Category[[#This Row],[State Total]]/U3</f>
        <v>1.4283757630205498E-2</v>
      </c>
      <c r="W14" s="20">
        <f>Category[[#This Row],[State Total]]/D9</f>
        <v>1.1045564365475559E-4</v>
      </c>
    </row>
    <row r="15" spans="2:29" ht="15" customHeight="1" x14ac:dyDescent="0.25">
      <c r="I15" s="19"/>
      <c r="J15" s="19"/>
      <c r="K15" s="19"/>
      <c r="M15" t="s">
        <v>49</v>
      </c>
      <c r="N15" s="19">
        <v>19016.558481322707</v>
      </c>
      <c r="O15" s="20">
        <v>3.6135143049020404</v>
      </c>
      <c r="P15" s="22">
        <v>31</v>
      </c>
      <c r="Q15" s="21">
        <v>0.70210559181671839</v>
      </c>
      <c r="R15" s="22">
        <v>21</v>
      </c>
      <c r="T15" s="36" t="s">
        <v>193</v>
      </c>
      <c r="U15" s="37">
        <f>SUM(Nurse[Med Aide/Tech Hours])</f>
        <v>34.700869565217388</v>
      </c>
      <c r="V15" s="24">
        <f>Category[[#This Row],[State Total]]/U3</f>
        <v>3.9722097611634977E-3</v>
      </c>
      <c r="W15" s="20">
        <f>Category[[#This Row],[State Total]]/D9</f>
        <v>3.0716916182699526E-5</v>
      </c>
    </row>
    <row r="16" spans="2:29" ht="15" customHeight="1" x14ac:dyDescent="0.25">
      <c r="I16" s="19"/>
      <c r="J16" s="19"/>
      <c r="K16" s="19"/>
      <c r="M16" t="s">
        <v>46</v>
      </c>
      <c r="N16" s="19">
        <v>3575.7164727495401</v>
      </c>
      <c r="O16" s="20">
        <v>4.1596000463252762</v>
      </c>
      <c r="P16" s="22">
        <v>7</v>
      </c>
      <c r="Q16" s="21">
        <v>0.89615304423849729</v>
      </c>
      <c r="R16" s="22">
        <v>9</v>
      </c>
    </row>
    <row r="17" spans="9:23" ht="15" customHeight="1" x14ac:dyDescent="0.25">
      <c r="I17" s="19"/>
      <c r="J17" s="19"/>
      <c r="K17" s="19"/>
      <c r="M17" t="s">
        <v>47</v>
      </c>
      <c r="N17" s="19">
        <v>55939.917483159865</v>
      </c>
      <c r="O17" s="20">
        <v>2.9656991045590826</v>
      </c>
      <c r="P17" s="22">
        <v>51</v>
      </c>
      <c r="Q17" s="21">
        <v>0.65815085334220447</v>
      </c>
      <c r="R17" s="22">
        <v>28</v>
      </c>
    </row>
    <row r="18" spans="9:23" ht="15" customHeight="1" x14ac:dyDescent="0.25">
      <c r="I18" s="19"/>
      <c r="J18" s="19"/>
      <c r="K18" s="19"/>
      <c r="M18" t="s">
        <v>48</v>
      </c>
      <c r="N18" s="19">
        <v>34295.675137783197</v>
      </c>
      <c r="O18" s="20">
        <v>3.4285543140358197</v>
      </c>
      <c r="P18" s="22">
        <v>43</v>
      </c>
      <c r="Q18" s="21">
        <v>0.57097472562080043</v>
      </c>
      <c r="R18" s="22">
        <v>37</v>
      </c>
      <c r="T18" s="15" t="s">
        <v>194</v>
      </c>
      <c r="U18" s="15" t="s">
        <v>271</v>
      </c>
    </row>
    <row r="19" spans="9:23" ht="15" customHeight="1" x14ac:dyDescent="0.25">
      <c r="M19" t="s">
        <v>50</v>
      </c>
      <c r="N19" s="19">
        <v>14478.901255358249</v>
      </c>
      <c r="O19" s="20">
        <v>3.8209594408139687</v>
      </c>
      <c r="P19" s="22">
        <v>20</v>
      </c>
      <c r="Q19" s="21">
        <v>0.68653707149505028</v>
      </c>
      <c r="R19" s="22">
        <v>26</v>
      </c>
      <c r="T19" s="15" t="s">
        <v>195</v>
      </c>
      <c r="U19" s="19">
        <f>SUM(Nurse[RN Hours Contract (excl. Admin, DON)])</f>
        <v>158.44413043478266</v>
      </c>
    </row>
    <row r="20" spans="9:23" ht="15" customHeight="1" x14ac:dyDescent="0.25">
      <c r="M20" t="s">
        <v>51</v>
      </c>
      <c r="N20" s="19">
        <v>20179.736834047766</v>
      </c>
      <c r="O20" s="20">
        <v>3.6234626550899827</v>
      </c>
      <c r="P20" s="22">
        <v>30</v>
      </c>
      <c r="Q20" s="21">
        <v>0.63141179459022878</v>
      </c>
      <c r="R20" s="22">
        <v>33</v>
      </c>
      <c r="T20" s="15" t="s">
        <v>196</v>
      </c>
      <c r="U20" s="19">
        <f>SUM(Nurse[RN Admin Hours Contract])</f>
        <v>0.16304347826086957</v>
      </c>
      <c r="W20" s="19"/>
    </row>
    <row r="21" spans="9:23" ht="15" customHeight="1" x14ac:dyDescent="0.25">
      <c r="M21" t="s">
        <v>52</v>
      </c>
      <c r="N21" s="19">
        <v>21713.855174525426</v>
      </c>
      <c r="O21" s="20">
        <v>3.4276349481314496</v>
      </c>
      <c r="P21" s="22">
        <v>44</v>
      </c>
      <c r="Q21" s="21">
        <v>0.22995066355388311</v>
      </c>
      <c r="R21" s="22">
        <v>51</v>
      </c>
      <c r="T21" s="15" t="s">
        <v>197</v>
      </c>
      <c r="U21" s="19">
        <f>SUM(Nurse[RN DON Hours Contract])</f>
        <v>1.5652173913043479</v>
      </c>
    </row>
    <row r="22" spans="9:23" ht="15" customHeight="1" x14ac:dyDescent="0.25">
      <c r="M22" t="s">
        <v>55</v>
      </c>
      <c r="N22" s="19">
        <v>31609.482088181256</v>
      </c>
      <c r="O22" s="20">
        <v>3.5766830777603746</v>
      </c>
      <c r="P22" s="22">
        <v>33</v>
      </c>
      <c r="Q22" s="21">
        <v>0.63151705366882682</v>
      </c>
      <c r="R22" s="22">
        <v>32</v>
      </c>
      <c r="T22" s="15" t="s">
        <v>198</v>
      </c>
      <c r="U22" s="19">
        <f>SUM(Nurse[LPN Hours Contract (excl. Admin)])</f>
        <v>758.48282608695649</v>
      </c>
    </row>
    <row r="23" spans="9:23" ht="15" customHeight="1" x14ac:dyDescent="0.25">
      <c r="M23" t="s">
        <v>54</v>
      </c>
      <c r="N23" s="19">
        <v>21067.939375382732</v>
      </c>
      <c r="O23" s="20">
        <v>3.702235346411582</v>
      </c>
      <c r="P23" s="22">
        <v>24</v>
      </c>
      <c r="Q23" s="21">
        <v>0.76651287635763865</v>
      </c>
      <c r="R23" s="22">
        <v>16</v>
      </c>
      <c r="T23" s="15" t="s">
        <v>199</v>
      </c>
      <c r="U23" s="19">
        <f>SUM(Nurse[LPN Admin Hours Contract])</f>
        <v>4.7826086956521738</v>
      </c>
    </row>
    <row r="24" spans="9:23" ht="15" customHeight="1" x14ac:dyDescent="0.25">
      <c r="M24" t="s">
        <v>53</v>
      </c>
      <c r="N24" s="19">
        <v>4706.4853031230869</v>
      </c>
      <c r="O24" s="20">
        <v>4.2908077351670615</v>
      </c>
      <c r="P24" s="22">
        <v>5</v>
      </c>
      <c r="Q24" s="21">
        <v>1.0535412211824036</v>
      </c>
      <c r="R24" s="22">
        <v>6</v>
      </c>
      <c r="T24" s="15" t="s">
        <v>200</v>
      </c>
      <c r="U24" s="19">
        <f>SUM(Nurse[CNA Hours Contract])</f>
        <v>894.16706521739138</v>
      </c>
    </row>
    <row r="25" spans="9:23" ht="15" customHeight="1" x14ac:dyDescent="0.25">
      <c r="M25" t="s">
        <v>56</v>
      </c>
      <c r="N25" s="19">
        <v>29784.779087568884</v>
      </c>
      <c r="O25" s="20">
        <v>3.8152594065353851</v>
      </c>
      <c r="P25" s="22">
        <v>21</v>
      </c>
      <c r="Q25" s="21">
        <v>0.72680523692894061</v>
      </c>
      <c r="R25" s="22">
        <v>19</v>
      </c>
      <c r="T25" s="15" t="s">
        <v>201</v>
      </c>
      <c r="U25" s="19">
        <f>SUM(Nurse[NA TR Hours Contract])</f>
        <v>13.483695652173914</v>
      </c>
    </row>
    <row r="26" spans="9:23" ht="15" customHeight="1" x14ac:dyDescent="0.25">
      <c r="M26" t="s">
        <v>57</v>
      </c>
      <c r="N26" s="19">
        <v>18654.419320269433</v>
      </c>
      <c r="O26" s="20">
        <v>4.1827830651924156</v>
      </c>
      <c r="P26" s="22">
        <v>6</v>
      </c>
      <c r="Q26" s="21">
        <v>1.0685266044542867</v>
      </c>
      <c r="R26" s="22">
        <v>5</v>
      </c>
      <c r="T26" s="15" t="s">
        <v>202</v>
      </c>
      <c r="U26" s="19">
        <f>SUM(Nurse[Med Aide/Tech Hours Contract])</f>
        <v>0</v>
      </c>
    </row>
    <row r="27" spans="9:23" ht="15" customHeight="1" x14ac:dyDescent="0.25">
      <c r="M27" t="s">
        <v>59</v>
      </c>
      <c r="N27" s="19">
        <v>30915.301745254106</v>
      </c>
      <c r="O27" s="20">
        <v>3.0868578483482887</v>
      </c>
      <c r="P27" s="22">
        <v>50</v>
      </c>
      <c r="Q27" s="21">
        <v>0.40359827435993229</v>
      </c>
      <c r="R27" s="22">
        <v>47</v>
      </c>
      <c r="T27" s="15" t="s">
        <v>120</v>
      </c>
      <c r="U27" s="19">
        <f>SUM(Nurse[Total Contract Hours])</f>
        <v>1831.0885869565216</v>
      </c>
    </row>
    <row r="28" spans="9:23" ht="15" customHeight="1" x14ac:dyDescent="0.25">
      <c r="M28" t="s">
        <v>58</v>
      </c>
      <c r="N28" s="19">
        <v>13613.024341702383</v>
      </c>
      <c r="O28" s="20">
        <v>3.8706506835477068</v>
      </c>
      <c r="P28" s="22">
        <v>17</v>
      </c>
      <c r="Q28" s="21">
        <v>0.54461092917222786</v>
      </c>
      <c r="R28" s="22">
        <v>39</v>
      </c>
      <c r="T28" s="15" t="s">
        <v>203</v>
      </c>
      <c r="U28" s="19">
        <f>SUM(Nurse[Total Nurse Staff Hours])</f>
        <v>8735.9106521739122</v>
      </c>
    </row>
    <row r="29" spans="9:23" ht="15" customHeight="1" x14ac:dyDescent="0.25">
      <c r="M29" t="s">
        <v>60</v>
      </c>
      <c r="N29" s="19">
        <v>3142.4673913043484</v>
      </c>
      <c r="O29" s="20">
        <v>3.5161153137073806</v>
      </c>
      <c r="P29" s="22">
        <v>39</v>
      </c>
      <c r="Q29" s="21">
        <v>0.79674798603977071</v>
      </c>
      <c r="R29" s="22">
        <v>15</v>
      </c>
      <c r="T29" s="15" t="s">
        <v>204</v>
      </c>
      <c r="U29" s="38">
        <f>U27/U28</f>
        <v>0.20960477503291075</v>
      </c>
    </row>
    <row r="30" spans="9:23" ht="15" customHeight="1" x14ac:dyDescent="0.25">
      <c r="M30" t="s">
        <v>67</v>
      </c>
      <c r="N30" s="19">
        <v>31397.817207593369</v>
      </c>
      <c r="O30" s="20">
        <v>3.4417155121175713</v>
      </c>
      <c r="P30" s="22">
        <v>42</v>
      </c>
      <c r="Q30" s="21">
        <v>0.50629516352831194</v>
      </c>
      <c r="R30" s="22">
        <v>45</v>
      </c>
    </row>
    <row r="31" spans="9:23" ht="15" customHeight="1" x14ac:dyDescent="0.25">
      <c r="M31" t="s">
        <v>68</v>
      </c>
      <c r="N31" s="19">
        <v>4392.4673913043471</v>
      </c>
      <c r="O31" s="20">
        <v>4.4756414019059303</v>
      </c>
      <c r="P31" s="22">
        <v>3</v>
      </c>
      <c r="Q31" s="21">
        <v>0.83480991420589112</v>
      </c>
      <c r="R31" s="22">
        <v>13</v>
      </c>
      <c r="U31" s="19"/>
    </row>
    <row r="32" spans="9:23" ht="15" customHeight="1" x14ac:dyDescent="0.25">
      <c r="M32" t="s">
        <v>61</v>
      </c>
      <c r="N32" s="19">
        <v>9437.0101041028774</v>
      </c>
      <c r="O32" s="20">
        <v>3.9536238400260872</v>
      </c>
      <c r="P32" s="22">
        <v>12</v>
      </c>
      <c r="Q32" s="21">
        <v>0.73956294588721605</v>
      </c>
      <c r="R32" s="22">
        <v>18</v>
      </c>
    </row>
    <row r="33" spans="13:23" ht="15" customHeight="1" x14ac:dyDescent="0.25">
      <c r="M33" t="s">
        <v>63</v>
      </c>
      <c r="N33" s="19">
        <v>5478.8913043478278</v>
      </c>
      <c r="O33" s="20">
        <v>3.6689014954628241</v>
      </c>
      <c r="P33" s="22">
        <v>26</v>
      </c>
      <c r="Q33" s="21">
        <v>0.69069482083411027</v>
      </c>
      <c r="R33" s="22">
        <v>25</v>
      </c>
      <c r="T33" s="15" t="s">
        <v>172</v>
      </c>
      <c r="U33" s="16" t="s">
        <v>174</v>
      </c>
    </row>
    <row r="34" spans="13:23" ht="15" customHeight="1" x14ac:dyDescent="0.25">
      <c r="M34" t="s">
        <v>64</v>
      </c>
      <c r="N34" s="19">
        <v>37141.731475811372</v>
      </c>
      <c r="O34" s="20">
        <v>3.6107114278034693</v>
      </c>
      <c r="P34" s="22">
        <v>32</v>
      </c>
      <c r="Q34" s="21">
        <v>0.6783616567987637</v>
      </c>
      <c r="R34" s="22">
        <v>27</v>
      </c>
      <c r="T34" s="23" t="s">
        <v>205</v>
      </c>
      <c r="U34" s="20">
        <v>3.7466213862576487</v>
      </c>
    </row>
    <row r="35" spans="13:23" ht="15" customHeight="1" x14ac:dyDescent="0.25">
      <c r="M35" t="s">
        <v>65</v>
      </c>
      <c r="N35" s="19">
        <v>4791.5774647887329</v>
      </c>
      <c r="O35" s="20">
        <v>3.478749758455526</v>
      </c>
      <c r="P35" s="22">
        <v>41</v>
      </c>
      <c r="Q35" s="21">
        <v>0.63604079500848976</v>
      </c>
      <c r="R35" s="22">
        <v>31</v>
      </c>
      <c r="T35" s="19" t="s">
        <v>206</v>
      </c>
      <c r="U35" s="28">
        <f>SUM(Nurse[Total RN Hours (w/ Admin, DON)])/SUM(Nurse[MDS Census])</f>
        <v>0.69748489231053945</v>
      </c>
    </row>
    <row r="36" spans="13:23" ht="15" customHeight="1" x14ac:dyDescent="0.25">
      <c r="M36" t="s">
        <v>62</v>
      </c>
      <c r="N36" s="19">
        <v>5145.2409675443978</v>
      </c>
      <c r="O36" s="20">
        <v>3.8413014005831938</v>
      </c>
      <c r="P36" s="22">
        <v>19</v>
      </c>
      <c r="Q36" s="21">
        <v>0.71644517490315163</v>
      </c>
      <c r="R36" s="22">
        <v>20</v>
      </c>
      <c r="T36" s="19" t="s">
        <v>207</v>
      </c>
      <c r="U36" s="28">
        <f>SUM(Nurse[RN Hours (excl. Admin, DON)])/SUM(Nurse[MDS Census])</f>
        <v>0.51468710891658043</v>
      </c>
    </row>
    <row r="37" spans="13:23" ht="15" customHeight="1" x14ac:dyDescent="0.25">
      <c r="M37" t="s">
        <v>66</v>
      </c>
      <c r="N37" s="19">
        <v>91093.670391916734</v>
      </c>
      <c r="O37" s="20">
        <v>3.3920817889897901</v>
      </c>
      <c r="P37" s="22">
        <v>46</v>
      </c>
      <c r="Q37" s="21">
        <v>0.62838777517583722</v>
      </c>
      <c r="R37" s="22">
        <v>34</v>
      </c>
      <c r="T37" s="19" t="s">
        <v>208</v>
      </c>
      <c r="U37" s="28">
        <f>SUM(Nurse[Total CNA, NA TR, Med Aide/Tech Hours])/SUM(Nurse[MDS Census])</f>
        <v>2.1830369255791084</v>
      </c>
      <c r="W37" s="20"/>
    </row>
    <row r="38" spans="13:23" ht="15" customHeight="1" x14ac:dyDescent="0.25">
      <c r="M38" t="s">
        <v>69</v>
      </c>
      <c r="N38" s="19">
        <v>62098.361298224219</v>
      </c>
      <c r="O38" s="20">
        <v>3.4827578464943199</v>
      </c>
      <c r="P38" s="22">
        <v>40</v>
      </c>
      <c r="Q38" s="21">
        <v>0.57093758118305848</v>
      </c>
      <c r="R38" s="22">
        <v>38</v>
      </c>
    </row>
    <row r="39" spans="13:23" ht="15" customHeight="1" x14ac:dyDescent="0.25">
      <c r="M39" t="s">
        <v>70</v>
      </c>
      <c r="N39" s="19">
        <v>15314.761022657687</v>
      </c>
      <c r="O39" s="20">
        <v>3.7048972593561507</v>
      </c>
      <c r="P39" s="22">
        <v>23</v>
      </c>
      <c r="Q39" s="21">
        <v>0.34739869296478082</v>
      </c>
      <c r="R39" s="22">
        <v>50</v>
      </c>
    </row>
    <row r="40" spans="13:23" ht="15" customHeight="1" x14ac:dyDescent="0.25">
      <c r="M40" t="s">
        <v>71</v>
      </c>
      <c r="N40" s="19">
        <v>6050.0549601959565</v>
      </c>
      <c r="O40" s="20">
        <v>4.6872022066674388</v>
      </c>
      <c r="P40" s="22">
        <v>2</v>
      </c>
      <c r="Q40" s="21">
        <v>0.69411304457690826</v>
      </c>
      <c r="R40" s="22">
        <v>24</v>
      </c>
    </row>
    <row r="41" spans="13:23" ht="15" customHeight="1" x14ac:dyDescent="0.25">
      <c r="M41" t="s">
        <v>72</v>
      </c>
      <c r="N41" s="19">
        <v>63705.130128597702</v>
      </c>
      <c r="O41" s="20">
        <v>3.5464409930734</v>
      </c>
      <c r="P41" s="22">
        <v>36</v>
      </c>
      <c r="Q41" s="21">
        <v>0.69528611620089797</v>
      </c>
      <c r="R41" s="22">
        <v>23</v>
      </c>
    </row>
    <row r="42" spans="13:23" ht="15" customHeight="1" x14ac:dyDescent="0.25">
      <c r="M42" t="s">
        <v>73</v>
      </c>
      <c r="N42" s="19">
        <v>6548.130434782609</v>
      </c>
      <c r="O42" s="20">
        <v>3.5264193563380197</v>
      </c>
      <c r="P42" s="22">
        <v>38</v>
      </c>
      <c r="Q42" s="21">
        <v>0.74178549137822269</v>
      </c>
      <c r="R42" s="22">
        <v>17</v>
      </c>
    </row>
    <row r="43" spans="13:23" ht="15" customHeight="1" x14ac:dyDescent="0.25">
      <c r="M43" t="s">
        <v>74</v>
      </c>
      <c r="N43" s="19">
        <v>15013.476117575008</v>
      </c>
      <c r="O43" s="20">
        <v>3.6477515116904691</v>
      </c>
      <c r="P43" s="22">
        <v>28</v>
      </c>
      <c r="Q43" s="21">
        <v>0.53383004079229701</v>
      </c>
      <c r="R43" s="22">
        <v>42</v>
      </c>
    </row>
    <row r="44" spans="13:23" ht="15" customHeight="1" x14ac:dyDescent="0.25">
      <c r="M44" t="s">
        <v>75</v>
      </c>
      <c r="N44" s="19">
        <v>4556.4399877526012</v>
      </c>
      <c r="O44" s="20">
        <v>3.5445452329438498</v>
      </c>
      <c r="P44" s="22">
        <v>37</v>
      </c>
      <c r="Q44" s="21">
        <v>0.83146373211324598</v>
      </c>
      <c r="R44" s="22">
        <v>14</v>
      </c>
    </row>
    <row r="45" spans="13:23" ht="15" customHeight="1" x14ac:dyDescent="0.25">
      <c r="M45" t="s">
        <v>76</v>
      </c>
      <c r="N45" s="19">
        <v>23588.007195346021</v>
      </c>
      <c r="O45" s="20">
        <v>3.6602554979328654</v>
      </c>
      <c r="P45" s="22">
        <v>27</v>
      </c>
      <c r="Q45" s="21">
        <v>0.52665362034272378</v>
      </c>
      <c r="R45" s="22">
        <v>43</v>
      </c>
    </row>
    <row r="46" spans="13:23" ht="15" customHeight="1" x14ac:dyDescent="0.25">
      <c r="M46" t="s">
        <v>77</v>
      </c>
      <c r="N46" s="19">
        <v>77152.250459277362</v>
      </c>
      <c r="O46" s="20">
        <v>3.3099355679287084</v>
      </c>
      <c r="P46" s="22">
        <v>49</v>
      </c>
      <c r="Q46" s="21">
        <v>0.35875549800231565</v>
      </c>
      <c r="R46" s="22">
        <v>49</v>
      </c>
    </row>
    <row r="47" spans="13:23" ht="15" customHeight="1" x14ac:dyDescent="0.25">
      <c r="M47" t="s">
        <v>78</v>
      </c>
      <c r="N47" s="19">
        <v>5291.7033067973089</v>
      </c>
      <c r="O47" s="20">
        <v>3.9247848395010867</v>
      </c>
      <c r="P47" s="22">
        <v>13</v>
      </c>
      <c r="Q47" s="21">
        <v>1.0879953653661694</v>
      </c>
      <c r="R47" s="22">
        <v>4</v>
      </c>
    </row>
    <row r="48" spans="13:23" ht="15" customHeight="1" x14ac:dyDescent="0.25">
      <c r="M48" t="s">
        <v>80</v>
      </c>
      <c r="N48" s="19">
        <v>25489.041028781343</v>
      </c>
      <c r="O48" s="20">
        <v>3.4141958363336409</v>
      </c>
      <c r="P48" s="22">
        <v>45</v>
      </c>
      <c r="Q48" s="21">
        <v>0.51625486340635118</v>
      </c>
      <c r="R48" s="22">
        <v>44</v>
      </c>
    </row>
    <row r="49" spans="13:18" ht="15" customHeight="1" x14ac:dyDescent="0.25">
      <c r="M49" t="s">
        <v>79</v>
      </c>
      <c r="N49" s="19">
        <v>2232.1630434782601</v>
      </c>
      <c r="O49" s="20">
        <v>3.9136525791418939</v>
      </c>
      <c r="P49" s="22">
        <v>16</v>
      </c>
      <c r="Q49" s="21">
        <v>0.69748489231053945</v>
      </c>
      <c r="R49" s="22">
        <v>22</v>
      </c>
    </row>
    <row r="50" spans="13:18" ht="15" customHeight="1" x14ac:dyDescent="0.25">
      <c r="M50" t="s">
        <v>81</v>
      </c>
      <c r="N50" s="19">
        <v>12080.927740355173</v>
      </c>
      <c r="O50" s="20">
        <v>4.0868216477922026</v>
      </c>
      <c r="P50" s="22">
        <v>9</v>
      </c>
      <c r="Q50" s="21">
        <v>0.87200140966045714</v>
      </c>
      <c r="R50" s="22">
        <v>10</v>
      </c>
    </row>
    <row r="51" spans="13:18" ht="15" customHeight="1" x14ac:dyDescent="0.25">
      <c r="M51" t="s">
        <v>83</v>
      </c>
      <c r="N51" s="19">
        <v>17388.476729944887</v>
      </c>
      <c r="O51" s="20">
        <v>3.7945207317598215</v>
      </c>
      <c r="P51" s="22">
        <v>22</v>
      </c>
      <c r="Q51" s="21">
        <v>0.96009537140413648</v>
      </c>
      <c r="R51" s="22">
        <v>7</v>
      </c>
    </row>
    <row r="52" spans="13:18" ht="15" customHeight="1" x14ac:dyDescent="0.25">
      <c r="M52" t="s">
        <v>82</v>
      </c>
      <c r="N52" s="19">
        <v>8732.7163196570727</v>
      </c>
      <c r="O52" s="20">
        <v>3.6365012061354052</v>
      </c>
      <c r="P52" s="22">
        <v>29</v>
      </c>
      <c r="Q52" s="21">
        <v>0.61384155542091412</v>
      </c>
      <c r="R52" s="22">
        <v>36</v>
      </c>
    </row>
    <row r="53" spans="13:18" ht="15" customHeight="1" x14ac:dyDescent="0.25">
      <c r="M53" t="s">
        <v>84</v>
      </c>
      <c r="N53" s="19">
        <v>1919.0978260869563</v>
      </c>
      <c r="O53" s="20">
        <v>3.554572461018255</v>
      </c>
      <c r="P53" s="22">
        <v>35</v>
      </c>
      <c r="Q53" s="21">
        <v>0.84223893700051566</v>
      </c>
      <c r="R53" s="22">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5" customWidth="1"/>
    <col min="2" max="2" width="4.140625" style="15" customWidth="1"/>
    <col min="3" max="3" width="21.5703125" style="15" customWidth="1"/>
    <col min="4" max="4" width="66.85546875" style="15" customWidth="1"/>
    <col min="5" max="16384" width="8.85546875" style="15"/>
  </cols>
  <sheetData>
    <row r="2" spans="2:4" ht="23.25" x14ac:dyDescent="0.35">
      <c r="C2" s="39" t="s">
        <v>240</v>
      </c>
      <c r="D2" s="40"/>
    </row>
    <row r="3" spans="2:4" x14ac:dyDescent="0.25">
      <c r="C3" s="41" t="s">
        <v>191</v>
      </c>
      <c r="D3" s="42" t="s">
        <v>241</v>
      </c>
    </row>
    <row r="4" spans="2:4" x14ac:dyDescent="0.25">
      <c r="C4" s="43" t="s">
        <v>174</v>
      </c>
      <c r="D4" s="44" t="s">
        <v>242</v>
      </c>
    </row>
    <row r="5" spans="2:4" x14ac:dyDescent="0.25">
      <c r="C5" s="43" t="s">
        <v>243</v>
      </c>
      <c r="D5" s="44" t="s">
        <v>244</v>
      </c>
    </row>
    <row r="6" spans="2:4" ht="15.6" customHeight="1" x14ac:dyDescent="0.25">
      <c r="C6" s="43" t="s">
        <v>193</v>
      </c>
      <c r="D6" s="44" t="s">
        <v>245</v>
      </c>
    </row>
    <row r="7" spans="2:4" ht="15.6" customHeight="1" x14ac:dyDescent="0.25">
      <c r="C7" s="43" t="s">
        <v>192</v>
      </c>
      <c r="D7" s="44" t="s">
        <v>246</v>
      </c>
    </row>
    <row r="8" spans="2:4" x14ac:dyDescent="0.25">
      <c r="C8" s="43" t="s">
        <v>247</v>
      </c>
      <c r="D8" s="44" t="s">
        <v>248</v>
      </c>
    </row>
    <row r="9" spans="2:4" x14ac:dyDescent="0.25">
      <c r="C9" s="45" t="s">
        <v>249</v>
      </c>
      <c r="D9" s="43" t="s">
        <v>250</v>
      </c>
    </row>
    <row r="10" spans="2:4" x14ac:dyDescent="0.25">
      <c r="B10" s="46"/>
      <c r="C10" s="43" t="s">
        <v>251</v>
      </c>
      <c r="D10" s="44" t="s">
        <v>252</v>
      </c>
    </row>
    <row r="11" spans="2:4" x14ac:dyDescent="0.25">
      <c r="C11" s="43" t="s">
        <v>72</v>
      </c>
      <c r="D11" s="44" t="s">
        <v>253</v>
      </c>
    </row>
    <row r="12" spans="2:4" x14ac:dyDescent="0.25">
      <c r="C12" s="43" t="s">
        <v>254</v>
      </c>
      <c r="D12" s="44" t="s">
        <v>255</v>
      </c>
    </row>
    <row r="13" spans="2:4" x14ac:dyDescent="0.25">
      <c r="C13" s="43" t="s">
        <v>251</v>
      </c>
      <c r="D13" s="44" t="s">
        <v>252</v>
      </c>
    </row>
    <row r="14" spans="2:4" x14ac:dyDescent="0.25">
      <c r="C14" s="43" t="s">
        <v>72</v>
      </c>
      <c r="D14" s="44" t="s">
        <v>256</v>
      </c>
    </row>
    <row r="15" spans="2:4" x14ac:dyDescent="0.25">
      <c r="C15" s="47" t="s">
        <v>254</v>
      </c>
      <c r="D15" s="48" t="s">
        <v>255</v>
      </c>
    </row>
    <row r="17" spans="3:4" ht="23.25" x14ac:dyDescent="0.35">
      <c r="C17" s="39" t="s">
        <v>257</v>
      </c>
      <c r="D17" s="40"/>
    </row>
    <row r="18" spans="3:4" x14ac:dyDescent="0.25">
      <c r="C18" s="43" t="s">
        <v>174</v>
      </c>
      <c r="D18" s="44" t="s">
        <v>258</v>
      </c>
    </row>
    <row r="19" spans="3:4" x14ac:dyDescent="0.25">
      <c r="C19" s="43" t="s">
        <v>205</v>
      </c>
      <c r="D19" s="44" t="s">
        <v>259</v>
      </c>
    </row>
    <row r="20" spans="3:4" x14ac:dyDescent="0.25">
      <c r="C20" s="45" t="s">
        <v>260</v>
      </c>
      <c r="D20" s="43" t="s">
        <v>261</v>
      </c>
    </row>
    <row r="21" spans="3:4" x14ac:dyDescent="0.25">
      <c r="C21" s="43" t="s">
        <v>262</v>
      </c>
      <c r="D21" s="44" t="s">
        <v>263</v>
      </c>
    </row>
    <row r="22" spans="3:4" x14ac:dyDescent="0.25">
      <c r="C22" s="43" t="s">
        <v>264</v>
      </c>
      <c r="D22" s="44" t="s">
        <v>265</v>
      </c>
    </row>
    <row r="23" spans="3:4" x14ac:dyDescent="0.25">
      <c r="C23" s="43" t="s">
        <v>266</v>
      </c>
      <c r="D23" s="44" t="s">
        <v>267</v>
      </c>
    </row>
    <row r="24" spans="3:4" x14ac:dyDescent="0.25">
      <c r="C24" s="43" t="s">
        <v>268</v>
      </c>
      <c r="D24" s="44" t="s">
        <v>269</v>
      </c>
    </row>
    <row r="25" spans="3:4" x14ac:dyDescent="0.25">
      <c r="C25" s="43" t="s">
        <v>180</v>
      </c>
      <c r="D25" s="44" t="s">
        <v>270</v>
      </c>
    </row>
    <row r="26" spans="3:4" x14ac:dyDescent="0.25">
      <c r="C26" s="43" t="s">
        <v>264</v>
      </c>
      <c r="D26" s="44" t="s">
        <v>265</v>
      </c>
    </row>
    <row r="27" spans="3:4" x14ac:dyDescent="0.25">
      <c r="C27" s="43" t="s">
        <v>266</v>
      </c>
      <c r="D27" s="44" t="s">
        <v>267</v>
      </c>
    </row>
    <row r="28" spans="3:4" x14ac:dyDescent="0.25">
      <c r="C28" s="47" t="s">
        <v>268</v>
      </c>
      <c r="D28" s="48" t="s">
        <v>269</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2022-06-08T20:31:13Z</dcterms:modified>
</cp:coreProperties>
</file>