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slicers/slicer2.xml" ContentType="application/vnd.ms-excel.slicer+xml"/>
  <Override PartName="/xl/drawings/drawing3.xml" ContentType="application/vnd.openxmlformats-officedocument.drawing+xml"/>
  <Override PartName="/xl/tables/table3.xml" ContentType="application/vnd.openxmlformats-officedocument.spreadsheetml.table+xml"/>
  <Override PartName="/xl/slicers/slicer3.xml" ContentType="application/vnd.ms-excel.slicer+xml"/>
  <Override PartName="/xl/drawings/drawing4.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egold\Desktop\LTCCC\Data\Staffing data\2021 Q4 Staffing\State files\"/>
    </mc:Choice>
  </mc:AlternateContent>
  <xr:revisionPtr revIDLastSave="0" documentId="13_ncr:1_{9518CD9A-03B6-49D7-899C-8E95A975351F}" xr6:coauthVersionLast="47" xr6:coauthVersionMax="47" xr10:uidLastSave="{00000000-0000-0000-0000-000000000000}"/>
  <bookViews>
    <workbookView xWindow="-120" yWindow="-120" windowWidth="29040" windowHeight="15720" xr2:uid="{00000000-000D-0000-FFFF-FFFF00000000}"/>
  </bookViews>
  <sheets>
    <sheet name="Nurse" sheetId="4" r:id="rId1"/>
    <sheet name="Contract" sheetId="5" r:id="rId2"/>
    <sheet name="Non-Nurse" sheetId="7" r:id="rId3"/>
    <sheet name="Summary Data" sheetId="6" r:id="rId4"/>
    <sheet name="Notes &amp; Glossary" sheetId="8" r:id="rId5"/>
  </sheets>
  <definedNames>
    <definedName name="Slicer_City">#N/A</definedName>
    <definedName name="Slicer_City1">#N/A</definedName>
    <definedName name="Slicer_City2">#N/A</definedName>
    <definedName name="Slicer_County">#N/A</definedName>
    <definedName name="Slicer_County1">#N/A</definedName>
    <definedName name="Slicer_County2">#N/A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6"/>
        <x14:slicerCache r:id="rId7"/>
        <x14:slicerCache r:id="rId8"/>
        <x14:slicerCache r:id="rId9"/>
        <x14:slicerCache r:id="rId10"/>
        <x14:slicerCache r:id="rId11"/>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9" i="6" l="1"/>
  <c r="C8" i="6"/>
  <c r="C7" i="6"/>
  <c r="C3" i="6"/>
  <c r="Z35" i="7"/>
  <c r="V35" i="7"/>
  <c r="R35" i="7"/>
  <c r="O35" i="7"/>
  <c r="Z34" i="7"/>
  <c r="V34" i="7"/>
  <c r="R34" i="7"/>
  <c r="O34" i="7"/>
  <c r="Z33" i="7"/>
  <c r="V33" i="7"/>
  <c r="R33" i="7"/>
  <c r="O33" i="7"/>
  <c r="Z32" i="7"/>
  <c r="V32" i="7"/>
  <c r="R32" i="7"/>
  <c r="O32" i="7"/>
  <c r="Z31" i="7"/>
  <c r="V31" i="7"/>
  <c r="R31" i="7"/>
  <c r="O31" i="7"/>
  <c r="Z30" i="7"/>
  <c r="V30" i="7"/>
  <c r="R30" i="7"/>
  <c r="O30" i="7"/>
  <c r="Z29" i="7"/>
  <c r="V29" i="7"/>
  <c r="R29" i="7"/>
  <c r="O29" i="7"/>
  <c r="Z28" i="7"/>
  <c r="V28" i="7"/>
  <c r="R28" i="7"/>
  <c r="O28" i="7"/>
  <c r="Z27" i="7"/>
  <c r="V27" i="7"/>
  <c r="R27" i="7"/>
  <c r="O27" i="7"/>
  <c r="Z26" i="7"/>
  <c r="V26" i="7"/>
  <c r="R26" i="7"/>
  <c r="O26" i="7"/>
  <c r="Z25" i="7"/>
  <c r="V25" i="7"/>
  <c r="R25" i="7"/>
  <c r="O25" i="7"/>
  <c r="Z24" i="7"/>
  <c r="V24" i="7"/>
  <c r="R24" i="7"/>
  <c r="O24" i="7"/>
  <c r="Z23" i="7"/>
  <c r="V23" i="7"/>
  <c r="R23" i="7"/>
  <c r="O23" i="7"/>
  <c r="Z22" i="7"/>
  <c r="V22" i="7"/>
  <c r="R22" i="7"/>
  <c r="O22" i="7"/>
  <c r="Z21" i="7"/>
  <c r="V21" i="7"/>
  <c r="R21" i="7"/>
  <c r="O21" i="7"/>
  <c r="Z20" i="7"/>
  <c r="V20" i="7"/>
  <c r="R20" i="7"/>
  <c r="O20" i="7"/>
  <c r="Z19" i="7"/>
  <c r="V19" i="7"/>
  <c r="R19" i="7"/>
  <c r="O19" i="7"/>
  <c r="Z18" i="7"/>
  <c r="V18" i="7"/>
  <c r="R18" i="7"/>
  <c r="O18" i="7"/>
  <c r="Z17" i="7"/>
  <c r="V17" i="7"/>
  <c r="R17" i="7"/>
  <c r="O17" i="7"/>
  <c r="Z16" i="7"/>
  <c r="V16" i="7"/>
  <c r="R16" i="7"/>
  <c r="O16" i="7"/>
  <c r="Z15" i="7"/>
  <c r="V15" i="7"/>
  <c r="R15" i="7"/>
  <c r="O15" i="7"/>
  <c r="Z14" i="7"/>
  <c r="V14" i="7"/>
  <c r="R14" i="7"/>
  <c r="O14" i="7"/>
  <c r="Z13" i="7"/>
  <c r="V13" i="7"/>
  <c r="R13" i="7"/>
  <c r="O13" i="7"/>
  <c r="Z12" i="7"/>
  <c r="V12" i="7"/>
  <c r="R12" i="7"/>
  <c r="O12" i="7"/>
  <c r="Z11" i="7"/>
  <c r="V11" i="7"/>
  <c r="R11" i="7"/>
  <c r="O11" i="7"/>
  <c r="Z10" i="7"/>
  <c r="V10" i="7"/>
  <c r="R10" i="7"/>
  <c r="O10" i="7"/>
  <c r="Z9" i="7"/>
  <c r="V9" i="7"/>
  <c r="R9" i="7"/>
  <c r="O9" i="7"/>
  <c r="Z8" i="7"/>
  <c r="V8" i="7"/>
  <c r="R8" i="7"/>
  <c r="O8" i="7"/>
  <c r="Z7" i="7"/>
  <c r="V7" i="7"/>
  <c r="R7" i="7"/>
  <c r="O7" i="7"/>
  <c r="Z6" i="7"/>
  <c r="V6" i="7"/>
  <c r="R6" i="7"/>
  <c r="O6" i="7"/>
  <c r="Z5" i="7"/>
  <c r="V5" i="7"/>
  <c r="R5" i="7"/>
  <c r="O5" i="7"/>
  <c r="Z4" i="7"/>
  <c r="V4" i="7"/>
  <c r="R4" i="7"/>
  <c r="O4" i="7"/>
  <c r="Z3" i="7"/>
  <c r="V3" i="7"/>
  <c r="R3" i="7"/>
  <c r="O3" i="7"/>
  <c r="Z2" i="7"/>
  <c r="V2" i="7"/>
  <c r="R2" i="7"/>
  <c r="O2" i="7"/>
  <c r="U36" i="6"/>
  <c r="U26" i="6"/>
  <c r="U25" i="6"/>
  <c r="U24" i="6"/>
  <c r="U23" i="6"/>
  <c r="U22" i="6"/>
  <c r="U21" i="6"/>
  <c r="U20" i="6"/>
  <c r="U19" i="6"/>
  <c r="U15" i="6"/>
  <c r="U14" i="6"/>
  <c r="U13" i="6"/>
  <c r="U11" i="6"/>
  <c r="U10" i="6"/>
  <c r="U8" i="6"/>
  <c r="U7" i="6"/>
  <c r="U6" i="6"/>
  <c r="W6" i="6" l="1"/>
  <c r="W11" i="6"/>
  <c r="W7" i="6"/>
  <c r="W10" i="6"/>
  <c r="W13" i="6"/>
  <c r="W14" i="6"/>
  <c r="W15" i="6"/>
  <c r="W8" i="6"/>
  <c r="S6" i="4" l="1"/>
  <c r="S33" i="4"/>
  <c r="S19" i="4"/>
  <c r="S7" i="4"/>
  <c r="S15" i="4"/>
  <c r="S28" i="4"/>
  <c r="S26" i="4"/>
  <c r="S5" i="4"/>
  <c r="S24" i="4"/>
  <c r="S21" i="4"/>
  <c r="S25" i="4"/>
  <c r="S20" i="4"/>
  <c r="S4" i="4"/>
  <c r="S8" i="4"/>
  <c r="S10" i="4"/>
  <c r="S32" i="4"/>
  <c r="S9" i="4"/>
  <c r="S31" i="4"/>
  <c r="S2" i="4"/>
  <c r="S23" i="4"/>
  <c r="S13" i="4"/>
  <c r="S16" i="4"/>
  <c r="S14" i="4"/>
  <c r="S22" i="4"/>
  <c r="S35" i="4"/>
  <c r="S11" i="4"/>
  <c r="S3" i="4"/>
  <c r="S30" i="4"/>
  <c r="S12" i="4"/>
  <c r="S17" i="4"/>
  <c r="S29" i="4"/>
  <c r="S34" i="4"/>
  <c r="S27" i="4"/>
  <c r="S18" i="4"/>
  <c r="P6" i="4"/>
  <c r="P33" i="4"/>
  <c r="P19" i="4"/>
  <c r="P7" i="4"/>
  <c r="P15" i="4"/>
  <c r="P28" i="4"/>
  <c r="P26" i="4"/>
  <c r="P5" i="4"/>
  <c r="P24" i="4"/>
  <c r="P21" i="4"/>
  <c r="P25" i="4"/>
  <c r="P20" i="4"/>
  <c r="P4" i="4"/>
  <c r="P8" i="4"/>
  <c r="P10" i="4"/>
  <c r="P32" i="4"/>
  <c r="P9" i="4"/>
  <c r="P31" i="4"/>
  <c r="P2" i="4"/>
  <c r="P23" i="4"/>
  <c r="P13" i="4"/>
  <c r="P16" i="4"/>
  <c r="P14" i="4"/>
  <c r="P22" i="4"/>
  <c r="P35" i="4"/>
  <c r="P11" i="4"/>
  <c r="P3" i="4"/>
  <c r="P30" i="4"/>
  <c r="P12" i="4"/>
  <c r="P17" i="4"/>
  <c r="P29" i="4"/>
  <c r="P34" i="4"/>
  <c r="P27" i="4"/>
  <c r="P18" i="4"/>
  <c r="L6" i="4"/>
  <c r="L33" i="4"/>
  <c r="L19" i="4"/>
  <c r="L7" i="4"/>
  <c r="H7" i="4" s="1"/>
  <c r="L15" i="4"/>
  <c r="L28" i="4"/>
  <c r="L26" i="4"/>
  <c r="L5" i="4"/>
  <c r="L24" i="4"/>
  <c r="L21" i="4"/>
  <c r="L25" i="4"/>
  <c r="L20" i="4"/>
  <c r="H20" i="4" s="1"/>
  <c r="L4" i="4"/>
  <c r="L8" i="4"/>
  <c r="L10" i="4"/>
  <c r="L32" i="4"/>
  <c r="L9" i="4"/>
  <c r="L31" i="4"/>
  <c r="L2" i="4"/>
  <c r="L23" i="4"/>
  <c r="H23" i="4" s="1"/>
  <c r="L13" i="4"/>
  <c r="L16" i="4"/>
  <c r="L14" i="4"/>
  <c r="L22" i="4"/>
  <c r="L35" i="4"/>
  <c r="L11" i="4"/>
  <c r="L3" i="4"/>
  <c r="L30" i="4"/>
  <c r="H30" i="4" s="1"/>
  <c r="L12" i="4"/>
  <c r="L17" i="4"/>
  <c r="L29" i="4"/>
  <c r="L34" i="4"/>
  <c r="L27" i="4"/>
  <c r="L18" i="4"/>
  <c r="K6" i="4"/>
  <c r="K33" i="4"/>
  <c r="G33" i="4" s="1"/>
  <c r="K19" i="4"/>
  <c r="K7" i="4"/>
  <c r="K15" i="4"/>
  <c r="K28" i="4"/>
  <c r="K26" i="4"/>
  <c r="K5" i="4"/>
  <c r="K24" i="4"/>
  <c r="K21" i="4"/>
  <c r="G21" i="4" s="1"/>
  <c r="K25" i="4"/>
  <c r="K20" i="4"/>
  <c r="K4" i="4"/>
  <c r="K8" i="4"/>
  <c r="K10" i="4"/>
  <c r="K32" i="4"/>
  <c r="K9" i="4"/>
  <c r="K31" i="4"/>
  <c r="G31" i="4" s="1"/>
  <c r="K2" i="4"/>
  <c r="K23" i="4"/>
  <c r="K13" i="4"/>
  <c r="K16" i="4"/>
  <c r="K14" i="4"/>
  <c r="K22" i="4"/>
  <c r="K35" i="4"/>
  <c r="K11" i="4"/>
  <c r="G11" i="4" s="1"/>
  <c r="K3" i="4"/>
  <c r="K30" i="4"/>
  <c r="K12" i="4"/>
  <c r="K17" i="4"/>
  <c r="K29" i="4"/>
  <c r="K34" i="4"/>
  <c r="K27" i="4"/>
  <c r="K18" i="4"/>
  <c r="G18" i="4" s="1"/>
  <c r="W6" i="4"/>
  <c r="W33" i="4"/>
  <c r="W19" i="4"/>
  <c r="W7" i="4"/>
  <c r="W15" i="4"/>
  <c r="W28" i="4"/>
  <c r="W26" i="4"/>
  <c r="W5" i="4"/>
  <c r="W24" i="4"/>
  <c r="W21" i="4"/>
  <c r="W25" i="4"/>
  <c r="W20" i="4"/>
  <c r="W4" i="4"/>
  <c r="W8" i="4"/>
  <c r="W10" i="4"/>
  <c r="W32" i="4"/>
  <c r="W9" i="4"/>
  <c r="W31" i="4"/>
  <c r="W2" i="4"/>
  <c r="W23" i="4"/>
  <c r="W13" i="4"/>
  <c r="W16" i="4"/>
  <c r="W14" i="4"/>
  <c r="W22" i="4"/>
  <c r="W35" i="4"/>
  <c r="W11" i="4"/>
  <c r="W3" i="4"/>
  <c r="W30" i="4"/>
  <c r="W12" i="4"/>
  <c r="W17" i="4"/>
  <c r="W29" i="4"/>
  <c r="W34" i="4"/>
  <c r="W27" i="4"/>
  <c r="W18" i="4"/>
  <c r="I6" i="4"/>
  <c r="I33" i="4"/>
  <c r="I19" i="4"/>
  <c r="I7" i="4"/>
  <c r="I15" i="4"/>
  <c r="I28" i="4"/>
  <c r="I26" i="4"/>
  <c r="I5" i="4"/>
  <c r="I24" i="4"/>
  <c r="I21" i="4"/>
  <c r="I25" i="4"/>
  <c r="I20" i="4"/>
  <c r="I4" i="4"/>
  <c r="I8" i="4"/>
  <c r="I10" i="4"/>
  <c r="I32" i="4"/>
  <c r="I9" i="4"/>
  <c r="I31" i="4"/>
  <c r="I2" i="4"/>
  <c r="I23" i="4"/>
  <c r="I13" i="4"/>
  <c r="I16" i="4"/>
  <c r="I14" i="4"/>
  <c r="I22" i="4"/>
  <c r="I35" i="4"/>
  <c r="I11" i="4"/>
  <c r="I3" i="4"/>
  <c r="I30" i="4"/>
  <c r="I12" i="4"/>
  <c r="I17" i="4"/>
  <c r="I29" i="4"/>
  <c r="I34" i="4"/>
  <c r="I27" i="4"/>
  <c r="I18" i="4"/>
  <c r="J6" i="4"/>
  <c r="F6" i="4" s="1"/>
  <c r="J33" i="4"/>
  <c r="F33" i="4" s="1"/>
  <c r="J19" i="4"/>
  <c r="F19" i="4" s="1"/>
  <c r="J7" i="4"/>
  <c r="F7" i="4" s="1"/>
  <c r="J15" i="4"/>
  <c r="F15" i="4" s="1"/>
  <c r="J28" i="4"/>
  <c r="F28" i="4" s="1"/>
  <c r="J26" i="4"/>
  <c r="F26" i="4" s="1"/>
  <c r="J5" i="4"/>
  <c r="F5" i="4" s="1"/>
  <c r="J24" i="4"/>
  <c r="F24" i="4" s="1"/>
  <c r="J21" i="4"/>
  <c r="F21" i="4" s="1"/>
  <c r="J25" i="4"/>
  <c r="F25" i="4" s="1"/>
  <c r="J20" i="4"/>
  <c r="F20" i="4" s="1"/>
  <c r="J4" i="4"/>
  <c r="F4" i="4" s="1"/>
  <c r="J8" i="4"/>
  <c r="F8" i="4" s="1"/>
  <c r="J10" i="4"/>
  <c r="F10" i="4" s="1"/>
  <c r="J32" i="4"/>
  <c r="F32" i="4" s="1"/>
  <c r="J9" i="4"/>
  <c r="F9" i="4" s="1"/>
  <c r="J31" i="4"/>
  <c r="F31" i="4" s="1"/>
  <c r="J2" i="4"/>
  <c r="J23" i="4"/>
  <c r="F23" i="4" s="1"/>
  <c r="J13" i="4"/>
  <c r="F13" i="4" s="1"/>
  <c r="J16" i="4"/>
  <c r="F16" i="4" s="1"/>
  <c r="J14" i="4"/>
  <c r="F14" i="4" s="1"/>
  <c r="J22" i="4"/>
  <c r="F22" i="4" s="1"/>
  <c r="J35" i="4"/>
  <c r="F35" i="4" s="1"/>
  <c r="J11" i="4"/>
  <c r="F11" i="4" s="1"/>
  <c r="J3" i="4"/>
  <c r="F3" i="4" s="1"/>
  <c r="J30" i="4"/>
  <c r="F30" i="4" s="1"/>
  <c r="J12" i="4"/>
  <c r="F12" i="4" s="1"/>
  <c r="J17" i="4"/>
  <c r="F17" i="4" s="1"/>
  <c r="J29" i="4"/>
  <c r="F29" i="4" s="1"/>
  <c r="J34" i="4"/>
  <c r="F34" i="4" s="1"/>
  <c r="J27" i="4"/>
  <c r="F27" i="4" s="1"/>
  <c r="J18" i="4"/>
  <c r="F18" i="4" s="1"/>
  <c r="H6" i="4"/>
  <c r="H33" i="4"/>
  <c r="H19" i="4"/>
  <c r="H15" i="4"/>
  <c r="H28" i="4"/>
  <c r="H26" i="4"/>
  <c r="H5" i="4"/>
  <c r="H24" i="4"/>
  <c r="H21" i="4"/>
  <c r="H25" i="4"/>
  <c r="H4" i="4"/>
  <c r="H8" i="4"/>
  <c r="H10" i="4"/>
  <c r="H32" i="4"/>
  <c r="H9" i="4"/>
  <c r="H31" i="4"/>
  <c r="H2" i="4"/>
  <c r="H13" i="4"/>
  <c r="H16" i="4"/>
  <c r="H14" i="4"/>
  <c r="H22" i="4"/>
  <c r="H35" i="4"/>
  <c r="H11" i="4"/>
  <c r="H3" i="4"/>
  <c r="H12" i="4"/>
  <c r="H17" i="4"/>
  <c r="H29" i="4"/>
  <c r="H34" i="4"/>
  <c r="H27" i="4"/>
  <c r="H18" i="4"/>
  <c r="G6" i="4"/>
  <c r="G19" i="4"/>
  <c r="G7" i="4"/>
  <c r="G15" i="4"/>
  <c r="G28" i="4"/>
  <c r="G26" i="4"/>
  <c r="G5" i="4"/>
  <c r="G24" i="4"/>
  <c r="G25" i="4"/>
  <c r="G20" i="4"/>
  <c r="G4" i="4"/>
  <c r="G8" i="4"/>
  <c r="G10" i="4"/>
  <c r="G32" i="4"/>
  <c r="G9" i="4"/>
  <c r="G2" i="4"/>
  <c r="G23" i="4"/>
  <c r="G13" i="4"/>
  <c r="G16" i="4"/>
  <c r="G14" i="4"/>
  <c r="G22" i="4"/>
  <c r="G35" i="4"/>
  <c r="G3" i="4"/>
  <c r="G30" i="4"/>
  <c r="G12" i="4"/>
  <c r="G17" i="4"/>
  <c r="G29" i="4"/>
  <c r="G34" i="4"/>
  <c r="G27" i="4"/>
  <c r="C6" i="6" l="1"/>
  <c r="C4" i="6"/>
  <c r="C5" i="6"/>
  <c r="U9" i="6"/>
  <c r="W9" i="6" s="1"/>
  <c r="U27" i="6"/>
  <c r="F2" i="4"/>
  <c r="U37" i="6"/>
  <c r="U12" i="6"/>
  <c r="W12" i="6" s="1"/>
  <c r="U28" i="6"/>
  <c r="U3" i="6"/>
  <c r="U4" i="6"/>
  <c r="W4" i="6" s="1"/>
  <c r="U35" i="6"/>
  <c r="U5" i="6"/>
  <c r="W5" i="6" s="1"/>
  <c r="U29" i="6" l="1"/>
  <c r="V7" i="6"/>
  <c r="V6" i="6"/>
  <c r="V12" i="6"/>
  <c r="V9" i="6"/>
  <c r="V11" i="6"/>
  <c r="W3" i="6"/>
  <c r="V13" i="6"/>
  <c r="V14" i="6"/>
  <c r="V10" i="6"/>
  <c r="V15" i="6"/>
  <c r="V4" i="6"/>
  <c r="V5" i="6"/>
  <c r="V8" i="6"/>
</calcChain>
</file>

<file path=xl/sharedStrings.xml><?xml version="1.0" encoding="utf-8"?>
<sst xmlns="http://schemas.openxmlformats.org/spreadsheetml/2006/main" count="756" uniqueCount="272">
  <si>
    <t>BIRCHWOOD TERRACE REHAB &amp; HEALTHCARE</t>
  </si>
  <si>
    <t>VERNON GREEN NURSING HOME</t>
  </si>
  <si>
    <t>MOUNTAIN VIEW CENTER GENESIS HEALTHCARE</t>
  </si>
  <si>
    <t>BURLINGTON HEALTH &amp; REHAB</t>
  </si>
  <si>
    <t>HELEN PORTER HEALTHCARE &amp; REHAB</t>
  </si>
  <si>
    <t>THE PINES AT RUTLAND CENTER FOR NURSING AND REHABI</t>
  </si>
  <si>
    <t>ST JOHNSBURY HEALTH &amp; REHAB</t>
  </si>
  <si>
    <t>BERLIN HEALTH &amp; REHAB CTR</t>
  </si>
  <si>
    <t>SAINT ALBANS HEALTHCARE AND REHABILITATION CENTER</t>
  </si>
  <si>
    <t>PINE HEIGHTS AT BRATTLEBORO CENTER FOR NURSING &amp; R</t>
  </si>
  <si>
    <t>SPRINGFIELD HEALTH &amp; REHAB</t>
  </si>
  <si>
    <t>NEWPORT HEALTH CARE CENTER</t>
  </si>
  <si>
    <t>BENNINGTON HEALTH &amp; REHAB</t>
  </si>
  <si>
    <t>CENTER FOR LIVING &amp; REHABILITATION</t>
  </si>
  <si>
    <t>ELDERWOOD AT BURLINGTON</t>
  </si>
  <si>
    <t>VERMONT VETERANS' HOME</t>
  </si>
  <si>
    <t>CRESCENT MANOR CARE CTRS</t>
  </si>
  <si>
    <t>UNION HOUSE NURSING HOME</t>
  </si>
  <si>
    <t>BARRE GARDENS NURSING AND REHAB LLC</t>
  </si>
  <si>
    <t>RUTLAND HEALTHCARE &amp; REHABILITATION CENTER</t>
  </si>
  <si>
    <t>GREEN MOUNTAIN NURSING AND REHABILITATION</t>
  </si>
  <si>
    <t>MAPLE LANE NURSING HOME</t>
  </si>
  <si>
    <t>GREENSBORO NURSING HOME</t>
  </si>
  <si>
    <t>PINES REHAB &amp; HEALTH CTR</t>
  </si>
  <si>
    <t>WOODRIDGE NURSING HOME</t>
  </si>
  <si>
    <t>FRANKLIN COUNTY REHAB CENTER LLC</t>
  </si>
  <si>
    <t>BEL AIRE CENTER</t>
  </si>
  <si>
    <t>THOMPSON HOUSE NURSING HOME</t>
  </si>
  <si>
    <t>GILL ODD FELLOWS HOME</t>
  </si>
  <si>
    <t>MAYO HEALTHCARE INC.</t>
  </si>
  <si>
    <t>THE VILLA REHAB</t>
  </si>
  <si>
    <t>WAKE ROBIN-LINDEN NURSING HOME</t>
  </si>
  <si>
    <t>THE MANOR, INC</t>
  </si>
  <si>
    <t>MENIG NURSING HOME</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</si>
  <si>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</si>
  <si>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</si>
  <si>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</si>
  <si>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</si>
  <si>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</si>
  <si>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</si>
  <si>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</si>
  <si>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</si>
  <si>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</si>
  <si>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</si>
  <si>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</si>
  <si>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</si>
  <si>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</si>
  <si>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</si>
  <si>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</si>
  <si>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</si>
  <si>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</si>
  <si>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</si>
  <si>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</si>
  <si>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</si>
  <si>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</si>
  <si>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</si>
  <si>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</si>
  <si>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</si>
  <si>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</si>
  <si>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</si>
  <si>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</si>
  <si>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</si>
  <si>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</si>
  <si>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</si>
  <si>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</si>
  <si>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</si>
  <si>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</si>
  <si>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</si>
  <si>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</si>
  <si>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</si>
  <si>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</si>
  <si>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</si>
  <si>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</si>
  <si>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</si>
  <si>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</si>
  <si>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</si>
  <si>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</si>
  <si>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</si>
  <si>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</si>
  <si>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</si>
  <si>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</si>
  <si>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</si>
  <si>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</si>
  <si>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</si>
  <si>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</si>
  <si>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Franklin</t>
  </si>
  <si>
    <t>Washington</t>
  </si>
  <si>
    <t>Orange</t>
  </si>
  <si>
    <t>Windham</t>
  </si>
  <si>
    <t>Orleans</t>
  </si>
  <si>
    <t>Chittenden</t>
  </si>
  <si>
    <t>Rutland</t>
  </si>
  <si>
    <t>Addison</t>
  </si>
  <si>
    <t>Caledonia</t>
  </si>
  <si>
    <t>Windsor</t>
  </si>
  <si>
    <t>Bennington</t>
  </si>
  <si>
    <t>Lamoille</t>
  </si>
  <si>
    <t>VERNON</t>
  </si>
  <si>
    <t>GREENSBORO</t>
  </si>
  <si>
    <t>NEWPORT</t>
  </si>
  <si>
    <t>BURLINGTON</t>
  </si>
  <si>
    <t>SPRINGFIELD</t>
  </si>
  <si>
    <t>MIDDLEBURY</t>
  </si>
  <si>
    <t>COLCHESTER</t>
  </si>
  <si>
    <t>NORTHFIELD</t>
  </si>
  <si>
    <t>MORRISVILLE</t>
  </si>
  <si>
    <t>RUTLAND</t>
  </si>
  <si>
    <t>SAINT JOHNSBURY</t>
  </si>
  <si>
    <t>BARRE</t>
  </si>
  <si>
    <t>SAINT ALBANS</t>
  </si>
  <si>
    <t>BRATTLEBORO</t>
  </si>
  <si>
    <t>BENNINGTON</t>
  </si>
  <si>
    <t>GLOVER</t>
  </si>
  <si>
    <t>BARTON</t>
  </si>
  <si>
    <t>LYNDONVILLE</t>
  </si>
  <si>
    <t>ST ALBANS</t>
  </si>
  <si>
    <t>LUDLOW</t>
  </si>
  <si>
    <t>SHELBURNE</t>
  </si>
  <si>
    <t>RANDOLPH CENTER</t>
  </si>
  <si>
    <t>State</t>
  </si>
  <si>
    <t>Total Contract</t>
  </si>
  <si>
    <t>Provider</t>
  </si>
  <si>
    <t>City</t>
  </si>
  <si>
    <t>County</t>
  </si>
  <si>
    <t>MDS Census</t>
  </si>
  <si>
    <t>Total Nurse Staff HPRD</t>
  </si>
  <si>
    <t>Total Direct Care Staff HPRD</t>
  </si>
  <si>
    <t>Total RN Staff HPRD</t>
  </si>
  <si>
    <t>Total RN Care Staff HPRD (excl. Admin/DON)</t>
  </si>
  <si>
    <t>Total Nurse Staff Hours</t>
  </si>
  <si>
    <t>Total Direct Care Staff Hours</t>
  </si>
  <si>
    <t>Total RN Hours (w/ Admin, DON)</t>
  </si>
  <si>
    <t>RN Hours (excl. Admin, DON)</t>
  </si>
  <si>
    <t>RN Admin Hours</t>
  </si>
  <si>
    <t>RN DON Hours</t>
  </si>
  <si>
    <t>Total LPN Hours (w/ Admin)</t>
  </si>
  <si>
    <t>LPN Hours (excl. Admin)</t>
  </si>
  <si>
    <t>LPN Admin Hours</t>
  </si>
  <si>
    <t>Total CNA, NA TR, Med Aide/Tech Hours</t>
  </si>
  <si>
    <t>CNA Hours</t>
  </si>
  <si>
    <t>NA TR Hours</t>
  </si>
  <si>
    <t>Med Aide/Tech Hours</t>
  </si>
  <si>
    <t>Total Contract Hours</t>
  </si>
  <si>
    <t>RN Hours Contract (excl. Admin, DON)</t>
  </si>
  <si>
    <t>RN Admin Hours Contract</t>
  </si>
  <si>
    <t>RN DON Hours Contract</t>
  </si>
  <si>
    <t>LPN Hours Contract (excl. Admin)</t>
  </si>
  <si>
    <t>LPN Admin Hours Contract</t>
  </si>
  <si>
    <t>CNA Hours Contract</t>
  </si>
  <si>
    <t>NA TR Hours Contract</t>
  </si>
  <si>
    <t>Med Aide/Tech Hours Contract</t>
  </si>
  <si>
    <t>Provider Number</t>
  </si>
  <si>
    <t>CMS Region Number</t>
  </si>
  <si>
    <t>Total Direct Care Staff Contract Hours</t>
  </si>
  <si>
    <t>Total RN Hours Contract (w/ Admin, DON)</t>
  </si>
  <si>
    <t>Total Nurse Staff Contract Hours</t>
  </si>
  <si>
    <t>Percent Total Nurse Contract</t>
  </si>
  <si>
    <t>Percent Total Direct Care Contract</t>
  </si>
  <si>
    <t>Percent RN Admin Contract</t>
  </si>
  <si>
    <t>Percent RN Contract (excl. Admin, DON)</t>
  </si>
  <si>
    <t>Percent RN DON Contract</t>
  </si>
  <si>
    <t>Percent LPN Contract (excl. Admin)</t>
  </si>
  <si>
    <t>Percent CNA Contract</t>
  </si>
  <si>
    <t>Percent NA TR Contract</t>
  </si>
  <si>
    <t>Percent Med Aide/Tech Contract</t>
  </si>
  <si>
    <t>Percent Total RN Contract (w/ Admin, DON)</t>
  </si>
  <si>
    <t>Percent LPN Admin  Contract</t>
  </si>
  <si>
    <t>N/A</t>
  </si>
  <si>
    <t>Total Census</t>
  </si>
  <si>
    <t>Rank: Total Nurse Staff HPRD</t>
  </si>
  <si>
    <t>RN Staff HPRD</t>
  </si>
  <si>
    <t>Rank: RN Staff HPRD</t>
  </si>
  <si>
    <t>Staffing Category</t>
  </si>
  <si>
    <t>Percentage of Total</t>
  </si>
  <si>
    <t>HPRD</t>
  </si>
  <si>
    <t>Facility MDS Census Average</t>
  </si>
  <si>
    <t>Total Nurse Staffing</t>
  </si>
  <si>
    <t>*</t>
  </si>
  <si>
    <t>Direct Care Staffing</t>
  </si>
  <si>
    <t>Direct Care Staff HPRD</t>
  </si>
  <si>
    <t>Total RN</t>
  </si>
  <si>
    <t>RN (excl. Admin, DON)</t>
  </si>
  <si>
    <t>RN HPRD (excl. Admin, DON)</t>
  </si>
  <si>
    <t>RN Admin</t>
  </si>
  <si>
    <t>Total Facilities</t>
  </si>
  <si>
    <t>RN DON</t>
  </si>
  <si>
    <t>Total Residents</t>
  </si>
  <si>
    <t>Total LPN</t>
  </si>
  <si>
    <t>LPN (excl. Admin)</t>
  </si>
  <si>
    <t>LPN Admin</t>
  </si>
  <si>
    <t>Total CNA, NA TR, Med Aide/Tech</t>
  </si>
  <si>
    <t>CNA</t>
  </si>
  <si>
    <t>NA TR</t>
  </si>
  <si>
    <t>Med Aide/Tech</t>
  </si>
  <si>
    <t>Contract Hours</t>
  </si>
  <si>
    <t xml:space="preserve">RN </t>
  </si>
  <si>
    <t xml:space="preserve">RN Admin </t>
  </si>
  <si>
    <t xml:space="preserve">RN DON </t>
  </si>
  <si>
    <t xml:space="preserve">LPN </t>
  </si>
  <si>
    <t xml:space="preserve">LPN Admin </t>
  </si>
  <si>
    <t xml:space="preserve">CNA </t>
  </si>
  <si>
    <t xml:space="preserve">NA TR </t>
  </si>
  <si>
    <t xml:space="preserve">Med Aide </t>
  </si>
  <si>
    <t>Total Hours</t>
  </si>
  <si>
    <t>Total Contract %</t>
  </si>
  <si>
    <t>Total Nurse Staff</t>
  </si>
  <si>
    <t>RN (w/ Admin, DON)</t>
  </si>
  <si>
    <t>LPN (w/ Admin)</t>
  </si>
  <si>
    <t>Combined CNA, NA TR, Med Aide/Tech</t>
  </si>
  <si>
    <t>Admin Hours</t>
  </si>
  <si>
    <t>Medical Director Hours</t>
  </si>
  <si>
    <t>Pharmacist Hours</t>
  </si>
  <si>
    <t>Dietician Hours</t>
  </si>
  <si>
    <t>Physician Assistant Hours</t>
  </si>
  <si>
    <t>Nurse Practictioner Hours</t>
  </si>
  <si>
    <t>Speech/Language Pathologist Hours</t>
  </si>
  <si>
    <t>Qualified Social Work Staff Hours</t>
  </si>
  <si>
    <t>Other Social Work Staff Hours</t>
  </si>
  <si>
    <t xml:space="preserve">HPRD: Total Social Work </t>
  </si>
  <si>
    <t>Qualified Activities Professional Hours</t>
  </si>
  <si>
    <t>Other Activities Professional Hours</t>
  </si>
  <si>
    <t>HPRD: Combined Activities</t>
  </si>
  <si>
    <t>Occupational Therapist Hours</t>
  </si>
  <si>
    <t>OT Assistant Hours</t>
  </si>
  <si>
    <t>OT Aide Hours</t>
  </si>
  <si>
    <t>HPRD: OT (incl. Assistant &amp; Aide)</t>
  </si>
  <si>
    <t>Physical Therapist (PT) Hours</t>
  </si>
  <si>
    <t>PT Assistant Hours</t>
  </si>
  <si>
    <t>PT Aide Hours</t>
  </si>
  <si>
    <t>HPRD: PT (incl. Assistant &amp; Aide)</t>
  </si>
  <si>
    <t>Mental Health Service Worker Hours</t>
  </si>
  <si>
    <t>Therapeutic Recreation Specialist</t>
  </si>
  <si>
    <t>Clinical Nurse Specialist Hours</t>
  </si>
  <si>
    <t>Feeding Assistant Hours</t>
  </si>
  <si>
    <t>Respiratory Therapist Hours</t>
  </si>
  <si>
    <t>Respiratory Therapy Technician Hours</t>
  </si>
  <si>
    <t>Other Physician Hours</t>
  </si>
  <si>
    <t>CMS Region</t>
  </si>
  <si>
    <t>US</t>
  </si>
  <si>
    <t>State - Q4 2021</t>
  </si>
  <si>
    <t>Glossary</t>
  </si>
  <si>
    <t>Certified Nursing Assistant</t>
  </si>
  <si>
    <t>Hours Per Resident Day</t>
  </si>
  <si>
    <t>LPN</t>
  </si>
  <si>
    <t>Licensed Practical Nurse</t>
  </si>
  <si>
    <t>Medication Aide</t>
  </si>
  <si>
    <t>Nurse Aide in Training</t>
  </si>
  <si>
    <t>NP</t>
  </si>
  <si>
    <t>Nurse Practitioner</t>
  </si>
  <si>
    <t>Nurse Aides</t>
  </si>
  <si>
    <t>Includes CNA, Nurse Aide in Training, Med Aide/Tech</t>
  </si>
  <si>
    <t>OT</t>
  </si>
  <si>
    <t>Occupational Therapist</t>
  </si>
  <si>
    <t>Physician Assistant</t>
  </si>
  <si>
    <t>PT</t>
  </si>
  <si>
    <t>Physical Therapist</t>
  </si>
  <si>
    <t>Phsyician Assistant</t>
  </si>
  <si>
    <t>Calculations/Metrics</t>
  </si>
  <si>
    <r>
      <t xml:space="preserve">Staff hours </t>
    </r>
    <r>
      <rPr>
        <sz val="12"/>
        <color theme="1"/>
        <rFont val="Calibri"/>
        <family val="2"/>
      </rPr>
      <t>÷</t>
    </r>
    <r>
      <rPr>
        <sz val="8.4"/>
        <color theme="1"/>
        <rFont val="Calibri"/>
        <family val="2"/>
      </rPr>
      <t xml:space="preserve"> </t>
    </r>
    <r>
      <rPr>
        <sz val="12"/>
        <color theme="1"/>
        <rFont val="Calibri"/>
        <family val="2"/>
      </rPr>
      <t>Resident Census</t>
    </r>
  </si>
  <si>
    <t>RN (incl. Admin/DON) + LPN (incl. Admin) + CNA + Med Aide + NA TR</t>
  </si>
  <si>
    <t>Total Direct Care Staff</t>
  </si>
  <si>
    <t>RN + LPN + CNA + Med Aide + NA in Training</t>
  </si>
  <si>
    <t xml:space="preserve">Combined Activities </t>
  </si>
  <si>
    <t>Qualified Activities Professional + Other Activities Staff</t>
  </si>
  <si>
    <t>Total OT</t>
  </si>
  <si>
    <t>OT + OT Assistant + OT Aide</t>
  </si>
  <si>
    <t>Total PT</t>
  </si>
  <si>
    <t>PT + PT Assistant + PT Aide</t>
  </si>
  <si>
    <t>Total Social Work</t>
  </si>
  <si>
    <t>Qualified Social Worker + Other Social Worker</t>
  </si>
  <si>
    <t>Registered Nurse (incl. RN Admin, DON)</t>
  </si>
  <si>
    <t>State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</si>
</sst>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1"/>
      <color rgb="FF000000"/>
      <name val="Calibri"/>
      <family val="2"/>
    </font>
    <font>
      <sz val="11"/>
      <color rgb="FF000000"/>
      <name val="Calibri"/>
      <family val="2"/>
    </font>
    <font>
      <b/>
      <sz val="11"/>
      <color theme="1"/>
      <name val="Calibri"/>
      <family val="2"/>
    </font>
    <font>
      <sz val="11"/>
      <color theme="1"/>
      <name val="Calibri"/>
      <family val="2"/>
    </font>
    <font>
      <i/>
      <sz val="12"/>
      <color theme="1"/>
      <name val="Calibri"/>
      <family val="2"/>
      <scheme val="minor"/>
    </font>
    <font>
      <sz val="8"/>
      <name val="Calibri"/>
      <family val="2"/>
      <scheme val="minor"/>
    </font>
    <font>
      <b/>
      <sz val="18"/>
      <color theme="1"/>
      <name val="Calibri"/>
      <family val="2"/>
      <scheme val="minor"/>
    </font>
    <font>
      <sz val="12"/>
      <color rgb="FF000000"/>
      <name val="Calibri"/>
      <family val="2"/>
    </font>
    <font>
      <sz val="12"/>
      <color theme="1"/>
      <name val="Calibri"/>
      <family val="2"/>
    </font>
    <font>
      <sz val="8.4"/>
      <color theme="1"/>
      <name val="Calibri"/>
      <family val="2"/>
    </font>
  </fonts>
  <fills count="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s>
  <borders count="15">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style="thin">
        <color theme="1"/>
      </left>
      <right/>
      <top style="thin">
        <color theme="1"/>
      </top>
      <bottom/>
      <diagonal/>
    </border>
    <border>
      <left/>
      <right style="thin">
        <color theme="1"/>
      </right>
      <top style="thin">
        <color theme="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1" fillId="0" borderId="0"/>
  </cellStyleXfs>
  <cellXfs count="50">
    <xf numFmtId="0" fontId="0" fillId="0" borderId="0" xfId="0"/>
    <xf numFmtId="0" fontId="0" fillId="0" borderId="0" xfId="0" applyNumberFormat="1"/>
    <xf numFmtId="0" fontId="0" fillId="0" borderId="0" xfId="0" applyAlignment="1">
      <alignment wrapText="1"/>
    </xf>
    <xf numFmtId="2" fontId="0" fillId="0" borderId="0" xfId="0" applyNumberFormat="1" applyAlignment="1">
      <alignment wrapText="1"/>
    </xf>
    <xf numFmtId="4" fontId="0" fillId="0" borderId="0" xfId="0" applyNumberFormat="1"/>
    <xf numFmtId="1" fontId="0" fillId="0" borderId="0" xfId="0" applyNumberFormat="1"/>
    <xf numFmtId="2" fontId="0" fillId="0" borderId="0" xfId="0" applyNumberFormat="1"/>
    <xf numFmtId="9" fontId="0" fillId="0" borderId="0" xfId="1" applyFont="1" applyAlignment="1">
      <alignment wrapText="1"/>
    </xf>
    <xf numFmtId="9" fontId="0" fillId="0" borderId="0" xfId="1" applyFont="1"/>
    <xf numFmtId="10" fontId="0" fillId="0" borderId="0" xfId="1" applyNumberFormat="1" applyFont="1" applyAlignment="1">
      <alignment wrapText="1"/>
    </xf>
    <xf numFmtId="10" fontId="0" fillId="0" borderId="0" xfId="1" applyNumberFormat="1" applyFont="1"/>
    <xf numFmtId="2" fontId="3" fillId="2" borderId="0" xfId="0" applyNumberFormat="1" applyFont="1" applyFill="1" applyAlignment="1">
      <alignment horizontal="left" wrapText="1"/>
    </xf>
    <xf numFmtId="0" fontId="0" fillId="0" borderId="0" xfId="0" applyAlignment="1">
      <alignment horizontal="left" wrapText="1"/>
    </xf>
    <xf numFmtId="0" fontId="4" fillId="0" borderId="0" xfId="0" applyFont="1" applyAlignment="1">
      <alignment horizontal="left" wrapText="1"/>
    </xf>
    <xf numFmtId="1" fontId="4" fillId="0" borderId="0" xfId="0" applyNumberFormat="1" applyFont="1" applyAlignment="1">
      <alignment horizontal="left" wrapText="1"/>
    </xf>
    <xf numFmtId="0" fontId="4" fillId="0" borderId="0" xfId="0" applyFont="1"/>
    <xf numFmtId="0" fontId="4" fillId="0" borderId="0" xfId="0" applyFont="1" applyAlignment="1">
      <alignment wrapText="1"/>
    </xf>
    <xf numFmtId="0" fontId="5" fillId="0" borderId="1" xfId="2" applyFont="1" applyBorder="1" applyAlignment="1">
      <alignment vertical="top" wrapText="1"/>
    </xf>
    <xf numFmtId="2" fontId="6" fillId="0" borderId="0" xfId="2" applyNumberFormat="1" applyFont="1" applyAlignment="1">
      <alignment vertical="top"/>
    </xf>
    <xf numFmtId="3" fontId="4" fillId="0" borderId="0" xfId="0" applyNumberFormat="1" applyFont="1"/>
    <xf numFmtId="4" fontId="4" fillId="0" borderId="0" xfId="0" applyNumberFormat="1" applyFont="1"/>
    <xf numFmtId="2" fontId="4" fillId="0" borderId="0" xfId="0" applyNumberFormat="1" applyFont="1"/>
    <xf numFmtId="1" fontId="4" fillId="0" borderId="0" xfId="0" applyNumberFormat="1" applyFont="1"/>
    <xf numFmtId="3" fontId="3" fillId="0" borderId="0" xfId="0" applyNumberFormat="1" applyFont="1"/>
    <xf numFmtId="10" fontId="4" fillId="0" borderId="0" xfId="0" applyNumberFormat="1" applyFont="1"/>
    <xf numFmtId="0" fontId="7" fillId="0" borderId="1" xfId="2" applyFont="1" applyBorder="1" applyAlignment="1">
      <alignment vertical="top" wrapText="1"/>
    </xf>
    <xf numFmtId="2" fontId="6" fillId="0" borderId="2" xfId="2" applyNumberFormat="1" applyFont="1" applyBorder="1" applyAlignment="1">
      <alignment vertical="top"/>
    </xf>
    <xf numFmtId="0" fontId="7" fillId="0" borderId="3" xfId="2" applyFont="1" applyBorder="1" applyAlignment="1">
      <alignment vertical="top" wrapText="1"/>
    </xf>
    <xf numFmtId="2" fontId="6" fillId="0" borderId="4" xfId="2" applyNumberFormat="1" applyFont="1" applyBorder="1" applyAlignment="1">
      <alignment vertical="top"/>
    </xf>
    <xf numFmtId="2" fontId="8" fillId="0" borderId="0" xfId="2" applyNumberFormat="1" applyFont="1" applyAlignment="1">
      <alignment vertical="top"/>
    </xf>
    <xf numFmtId="0" fontId="4" fillId="0" borderId="0" xfId="0" applyFont="1" applyAlignment="1">
      <alignment vertical="top" wrapText="1"/>
    </xf>
    <xf numFmtId="0" fontId="7" fillId="0" borderId="5" xfId="2" applyFont="1" applyBorder="1" applyAlignment="1">
      <alignment vertical="top" wrapText="1"/>
    </xf>
    <xf numFmtId="3" fontId="9" fillId="0" borderId="0" xfId="0" applyNumberFormat="1" applyFont="1"/>
    <xf numFmtId="0" fontId="7" fillId="0" borderId="6" xfId="2" applyFont="1" applyBorder="1" applyAlignment="1">
      <alignment vertical="top" wrapText="1"/>
    </xf>
    <xf numFmtId="0" fontId="2" fillId="0" borderId="1" xfId="0" applyFont="1" applyBorder="1"/>
    <xf numFmtId="3" fontId="6" fillId="0" borderId="2" xfId="2" applyNumberFormat="1" applyFont="1" applyBorder="1" applyAlignment="1">
      <alignment vertical="top"/>
    </xf>
    <xf numFmtId="3" fontId="9" fillId="0" borderId="7" xfId="0" applyNumberFormat="1" applyFont="1" applyBorder="1"/>
    <xf numFmtId="3" fontId="4" fillId="0" borderId="8" xfId="0" applyNumberFormat="1" applyFont="1" applyBorder="1"/>
    <xf numFmtId="164" fontId="3" fillId="0" borderId="0" xfId="0" applyNumberFormat="1" applyFont="1"/>
    <xf numFmtId="0" fontId="11" fillId="3" borderId="9" xfId="0" applyFont="1" applyFill="1" applyBorder="1"/>
    <xf numFmtId="0" fontId="4" fillId="3" borderId="10" xfId="0" applyFont="1" applyFill="1" applyBorder="1"/>
    <xf numFmtId="0" fontId="4" fillId="0" borderId="11" xfId="0" applyFont="1" applyBorder="1"/>
    <xf numFmtId="0" fontId="4" fillId="0" borderId="5" xfId="0" applyFont="1" applyBorder="1"/>
    <xf numFmtId="0" fontId="4" fillId="0" borderId="12" xfId="0" applyFont="1" applyBorder="1"/>
    <xf numFmtId="0" fontId="4" fillId="0" borderId="1" xfId="0" applyFont="1" applyBorder="1"/>
    <xf numFmtId="0" fontId="4" fillId="0" borderId="2" xfId="0" applyFont="1" applyBorder="1"/>
    <xf numFmtId="0" fontId="12" fillId="0" borderId="0" xfId="2" applyFont="1" applyAlignment="1">
      <alignment horizontal="left" vertical="top" wrapText="1"/>
    </xf>
    <xf numFmtId="0" fontId="4" fillId="0" borderId="13" xfId="0" applyFont="1" applyBorder="1"/>
    <xf numFmtId="0" fontId="4" fillId="0" borderId="14" xfId="0" applyFont="1" applyBorder="1"/>
    <xf numFmtId="2" fontId="6" fillId="0" borderId="12" xfId="2" applyNumberFormat="1" applyFont="1" applyBorder="1" applyAlignment="1">
      <alignment vertical="top"/>
    </xf>
  </cellXfs>
  <cellStyles count="3">
    <cellStyle name="Normal" xfId="0" builtinId="0"/>
    <cellStyle name="Normal 2 2" xfId="2" xr:uid="{797FEFCC-53A1-4700-8B67-560D38AC6F0B}"/>
    <cellStyle name="Percent" xfId="1" builtinId="5"/>
  </cellStyles>
  <dxfs count="132">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1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family val="2"/>
        <scheme val="none"/>
      </font>
      <numFmt numFmtId="2" formatCode="0.00"/>
      <fill>
        <patternFill patternType="none">
          <fgColor indexed="64"/>
          <bgColor auto="1"/>
        </patternFill>
      </fill>
      <alignment horizontal="general" vertical="top" textRotation="0" wrapText="0" indent="0" justifyLastLine="0" shrinkToFit="0" readingOrder="0"/>
      <border diagonalUp="0" diagonalDown="0">
        <left style="thin">
          <color indexed="64"/>
        </left>
        <right/>
        <top/>
        <bottom/>
      </border>
    </dxf>
    <dxf>
      <font>
        <b/>
        <i val="0"/>
        <strike val="0"/>
        <condense val="0"/>
        <extend val="0"/>
        <outline val="0"/>
        <shadow val="0"/>
        <u val="none"/>
        <vertAlign val="baseline"/>
        <sz val="11"/>
        <color rgb="FF000000"/>
        <name val="Calibri"/>
        <family val="2"/>
        <scheme val="none"/>
      </font>
      <numFmt numFmtId="2" formatCode="0.00"/>
      <alignment horizontal="general" vertical="top" textRotation="0" wrapText="0" indent="0" justifyLastLine="0" shrinkToFit="0" readingOrder="0"/>
      <border diagonalUp="0" diagonalDown="0">
        <left style="thin">
          <color indexed="64"/>
        </left>
        <right/>
        <top/>
        <bottom style="thin">
          <color indexed="64"/>
        </bottom>
        <vertical/>
        <horizontal/>
      </border>
    </dxf>
    <dxf>
      <fill>
        <patternFill patternType="none">
          <fgColor indexed="64"/>
          <bgColor auto="1"/>
        </patternFill>
      </fill>
      <border diagonalUp="0" diagonalDown="0">
        <left/>
        <right style="thin">
          <color indexed="64"/>
        </right>
        <top/>
        <bottom/>
        <vertical/>
        <horizontal/>
      </border>
    </dxf>
    <dxf>
      <border outline="0">
        <left style="thin">
          <color rgb="FF000000"/>
        </left>
        <right style="thin">
          <color rgb="FF000000"/>
        </right>
        <top style="thin">
          <color rgb="FF000000"/>
        </top>
        <bottom style="thin">
          <color rgb="FF000000"/>
        </bottom>
      </border>
    </dxf>
    <dxf>
      <fill>
        <patternFill patternType="none">
          <fgColor rgb="FF000000"/>
          <bgColor auto="1"/>
        </patternFill>
      </fill>
    </dxf>
    <dxf>
      <font>
        <b/>
        <i val="0"/>
        <strike val="0"/>
        <condense val="0"/>
        <extend val="0"/>
        <outline val="0"/>
        <shadow val="0"/>
        <u val="none"/>
        <vertAlign val="baseline"/>
        <sz val="12"/>
        <color theme="1"/>
        <name val="Calibri"/>
        <family val="2"/>
        <scheme val="minor"/>
      </font>
      <numFmt numFmtId="2" formatCode="0.00"/>
      <fill>
        <patternFill patternType="solid">
          <fgColor indexed="64"/>
          <bgColor theme="4" tint="0.39997558519241921"/>
        </patternFill>
      </fill>
      <alignment horizontal="left" vertical="bottom" textRotation="0" wrapText="1" indent="0" justifyLastLine="0" shrinkToFit="0" readingOrder="0"/>
    </dxf>
    <dxf>
      <numFmt numFmtId="2" formatCode="0.00"/>
    </dxf>
    <dxf>
      <numFmt numFmtId="0" formatCode="General"/>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alignment horizontal="general" vertical="bottom" textRotation="0" wrapText="1" indent="0" justifyLastLine="0" shrinkToFit="0" readingOrder="0"/>
    </dxf>
    <dxf>
      <numFmt numFmtId="2"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alignment horizontal="general" vertical="bottom" textRotation="0" wrapText="1" indent="0" justifyLastLine="0" shrinkToFit="0" readingOrder="0"/>
    </dxf>
    <dxf>
      <numFmt numFmtId="2"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styles" Target="styles.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microsoft.com/office/2007/relationships/slicerCache" Target="slicerCaches/slicerCache1.xml"/><Relationship Id="rId11" Type="http://schemas.microsoft.com/office/2007/relationships/slicerCache" Target="slicerCaches/slicerCache6.xml"/><Relationship Id="rId5" Type="http://schemas.openxmlformats.org/officeDocument/2006/relationships/worksheet" Target="worksheets/sheet5.xml"/><Relationship Id="rId15" Type="http://schemas.openxmlformats.org/officeDocument/2006/relationships/calcChain" Target="calcChain.xml"/><Relationship Id="rId10" Type="http://schemas.microsoft.com/office/2007/relationships/slicerCache" Target="slicerCaches/slicerCache5.xml"/><Relationship Id="rId4" Type="http://schemas.openxmlformats.org/officeDocument/2006/relationships/worksheet" Target="worksheets/sheet4.xml"/><Relationship Id="rId9" Type="http://schemas.microsoft.com/office/2007/relationships/slicerCache" Target="slicerCaches/slicerCache4.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616323</xdr:colOff>
      <xdr:row>0</xdr:row>
      <xdr:rowOff>78440</xdr:rowOff>
    </xdr:from>
    <xdr:to>
      <xdr:col>7</xdr:col>
      <xdr:colOff>291353</xdr:colOff>
      <xdr:row>0</xdr:row>
      <xdr:rowOff>1299881</xdr:rowOff>
    </xdr:to>
    <xdr:sp macro="" textlink="">
      <xdr:nvSpPr>
        <xdr:cNvPr id="2" name="TextBox 1">
          <a:extLst>
            <a:ext uri="{FF2B5EF4-FFF2-40B4-BE49-F238E27FC236}">
              <a16:creationId xmlns:a16="http://schemas.microsoft.com/office/drawing/2014/main" id="{45C7FEAE-9F33-4B88-A0D4-FA2283CEE07C}"/>
            </a:ext>
          </a:extLst>
        </xdr:cNvPr>
        <xdr:cNvSpPr txBox="1"/>
      </xdr:nvSpPr>
      <xdr:spPr>
        <a:xfrm>
          <a:off x="5233147" y="78440"/>
          <a:ext cx="5726206" cy="1221441"/>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a:t>
          </a:r>
          <a:r>
            <a:rPr lang="en-US" sz="1100" b="0" baseline="0">
              <a:solidFill>
                <a:schemeClr val="dk1"/>
              </a:solidFill>
              <a:effectLst/>
              <a:latin typeface="+mn-lt"/>
              <a:ea typeface="+mn-ea"/>
              <a:cs typeface="+mn-cs"/>
            </a:rPr>
            <a:t>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oneCell">
    <xdr:from>
      <xdr:col>9</xdr:col>
      <xdr:colOff>71437</xdr:colOff>
      <xdr:row>0</xdr:row>
      <xdr:rowOff>214313</xdr:rowOff>
    </xdr:from>
    <xdr:to>
      <xdr:col>31</xdr:col>
      <xdr:colOff>520702</xdr:colOff>
      <xdr:row>0</xdr:row>
      <xdr:rowOff>679451</xdr:rowOff>
    </xdr:to>
    <xdr:sp macro="" textlink="">
      <xdr:nvSpPr>
        <xdr:cNvPr id="3" name="TextBox 2">
          <a:extLst>
            <a:ext uri="{FF2B5EF4-FFF2-40B4-BE49-F238E27FC236}">
              <a16:creationId xmlns:a16="http://schemas.microsoft.com/office/drawing/2014/main" id="{CE3FCB58-81A1-427E-8B21-CBFF7114DC22}"/>
            </a:ext>
          </a:extLst>
        </xdr:cNvPr>
        <xdr:cNvSpPr txBox="1">
          <a:spLocks noChangeAspect="1"/>
        </xdr:cNvSpPr>
      </xdr:nvSpPr>
      <xdr:spPr>
        <a:xfrm>
          <a:off x="12825412" y="214313"/>
          <a:ext cx="2544765" cy="465138"/>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endParaRPr lang="en-US" sz="1100"/>
        </a:p>
      </xdr:txBody>
    </xdr:sp>
    <xdr:clientData/>
  </xdr:twoCellAnchor>
  <xdr:twoCellAnchor editAs="oneCell">
    <xdr:from>
      <xdr:col>33</xdr:col>
      <xdr:colOff>702469</xdr:colOff>
      <xdr:row>0</xdr:row>
      <xdr:rowOff>559593</xdr:rowOff>
    </xdr:from>
    <xdr:to>
      <xdr:col>37</xdr:col>
      <xdr:colOff>1122702</xdr:colOff>
      <xdr:row>37</xdr:row>
      <xdr:rowOff>93542</xdr:rowOff>
    </xdr:to>
    <xdr:sp macro="" textlink="">
      <xdr:nvSpPr>
        <xdr:cNvPr id="5" name="TextBox 4">
          <a:extLst>
            <a:ext uri="{FF2B5EF4-FFF2-40B4-BE49-F238E27FC236}">
              <a16:creationId xmlns:a16="http://schemas.microsoft.com/office/drawing/2014/main" id="{826F07F3-46A3-4A45-AD37-D7539844A5DE}"/>
            </a:ext>
          </a:extLst>
        </xdr:cNvPr>
        <xdr:cNvSpPr txBox="1"/>
      </xdr:nvSpPr>
      <xdr:spPr>
        <a:xfrm>
          <a:off x="16999744" y="559593"/>
          <a:ext cx="6401933" cy="880177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160804</xdr:colOff>
      <xdr:row>0</xdr:row>
      <xdr:rowOff>160243</xdr:rowOff>
    </xdr:from>
    <xdr:to>
      <xdr:col>1</xdr:col>
      <xdr:colOff>1989604</xdr:colOff>
      <xdr:row>0</xdr:row>
      <xdr:rowOff>1546412</xdr:rowOff>
    </xdr:to>
    <mc:AlternateContent xmlns:mc="http://schemas.openxmlformats.org/markup-compatibility/2006" xmlns:sle15="http://schemas.microsoft.com/office/drawing/2012/slicer">
      <mc:Choice Requires="sle15">
        <xdr:graphicFrame macro="">
          <xdr:nvGraphicFramePr>
            <xdr:cNvPr id="6" name="Filter by County">
              <a:extLst>
                <a:ext uri="{FF2B5EF4-FFF2-40B4-BE49-F238E27FC236}">
                  <a16:creationId xmlns:a16="http://schemas.microsoft.com/office/drawing/2014/main" id="{C21EAA88-DCE5-4AF8-6AF7-BAA3E7524E42}"/>
                </a:ext>
              </a:extLst>
            </xdr:cNvPr>
            <xdr:cNvGraphicFramePr/>
          </xdr:nvGraphicFramePr>
          <xdr:xfrm>
            <a:off x="0" y="0"/>
            <a:ext cx="0" cy="0"/>
          </xdr:xfrm>
          <a:graphic>
            <a:graphicData uri="http://schemas.microsoft.com/office/drawing/2010/slicer">
              <sle:slicer xmlns:sle="http://schemas.microsoft.com/office/drawing/2010/slicer" name="Filter by County"/>
            </a:graphicData>
          </a:graphic>
        </xdr:graphicFrame>
      </mc:Choice>
      <mc:Fallback xmlns="">
        <xdr:sp macro="" textlink="">
          <xdr:nvSpPr>
            <xdr:cNvPr id="0" name=""/>
            <xdr:cNvSpPr>
              <a:spLocks noTextEdit="1"/>
            </xdr:cNvSpPr>
          </xdr:nvSpPr>
          <xdr:spPr>
            <a:xfrm>
              <a:off x="732304" y="160243"/>
              <a:ext cx="1828800" cy="138616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2256305</xdr:colOff>
      <xdr:row>0</xdr:row>
      <xdr:rowOff>171449</xdr:rowOff>
    </xdr:from>
    <xdr:to>
      <xdr:col>2</xdr:col>
      <xdr:colOff>39781</xdr:colOff>
      <xdr:row>0</xdr:row>
      <xdr:rowOff>1557618</xdr:rowOff>
    </xdr:to>
    <mc:AlternateContent xmlns:mc="http://schemas.openxmlformats.org/markup-compatibility/2006" xmlns:sle15="http://schemas.microsoft.com/office/drawing/2012/slicer">
      <mc:Choice Requires="sle15">
        <xdr:graphicFrame macro="">
          <xdr:nvGraphicFramePr>
            <xdr:cNvPr id="7" name="City">
              <a:extLst>
                <a:ext uri="{FF2B5EF4-FFF2-40B4-BE49-F238E27FC236}">
                  <a16:creationId xmlns:a16="http://schemas.microsoft.com/office/drawing/2014/main" id="{4A169FED-7A5E-4E57-E7B4-D2518C38C778}"/>
                </a:ext>
              </a:extLst>
            </xdr:cNvPr>
            <xdr:cNvGraphicFramePr/>
          </xdr:nvGraphicFramePr>
          <xdr:xfrm>
            <a:off x="0" y="0"/>
            <a:ext cx="0" cy="0"/>
          </xdr:xfrm>
          <a:graphic>
            <a:graphicData uri="http://schemas.microsoft.com/office/drawing/2010/slicer">
              <sle:slicer xmlns:sle="http://schemas.microsoft.com/office/drawing/2010/slicer" name="City"/>
            </a:graphicData>
          </a:graphic>
        </xdr:graphicFrame>
      </mc:Choice>
      <mc:Fallback xmlns="">
        <xdr:sp macro="" textlink="">
          <xdr:nvSpPr>
            <xdr:cNvPr id="0" name=""/>
            <xdr:cNvSpPr>
              <a:spLocks noTextEdit="1"/>
            </xdr:cNvSpPr>
          </xdr:nvSpPr>
          <xdr:spPr>
            <a:xfrm>
              <a:off x="2827805" y="171449"/>
              <a:ext cx="1828800" cy="138616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3886200</xdr:colOff>
      <xdr:row>0</xdr:row>
      <xdr:rowOff>78441</xdr:rowOff>
    </xdr:from>
    <xdr:to>
      <xdr:col>3</xdr:col>
      <xdr:colOff>1409700</xdr:colOff>
      <xdr:row>0</xdr:row>
      <xdr:rowOff>1981200</xdr:rowOff>
    </xdr:to>
    <xdr:sp macro="" textlink="">
      <xdr:nvSpPr>
        <xdr:cNvPr id="2" name="TextBox 1">
          <a:extLst>
            <a:ext uri="{FF2B5EF4-FFF2-40B4-BE49-F238E27FC236}">
              <a16:creationId xmlns:a16="http://schemas.microsoft.com/office/drawing/2014/main" id="{B681B65A-ACD6-4E97-A8BA-D119423A798F}"/>
            </a:ext>
          </a:extLst>
        </xdr:cNvPr>
        <xdr:cNvSpPr txBox="1"/>
      </xdr:nvSpPr>
      <xdr:spPr>
        <a:xfrm>
          <a:off x="4457700" y="78441"/>
          <a:ext cx="3019425" cy="1902759"/>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0" i="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Percent Contract Hours: </a:t>
          </a:r>
          <a:r>
            <a:rPr lang="en-US" sz="1100" b="0" i="0" baseline="0">
              <a:solidFill>
                <a:schemeClr val="dk1"/>
              </a:solidFill>
              <a:effectLst/>
              <a:latin typeface="+mn-lt"/>
              <a:ea typeface="+mn-ea"/>
              <a:cs typeface="+mn-cs"/>
            </a:rPr>
            <a:t>percentage of a nursing home's total staff hours belonging to contract staff. </a:t>
          </a:r>
          <a:r>
            <a:rPr lang="en-US" sz="1100" b="0" i="1" baseline="0">
              <a:solidFill>
                <a:schemeClr val="dk1"/>
              </a:solidFill>
              <a:effectLst/>
              <a:latin typeface="+mn-lt"/>
              <a:ea typeface="+mn-ea"/>
              <a:cs typeface="+mn-cs"/>
            </a:rPr>
            <a:t>Example: A nursing home averaging 100 total nurse hours, including 40 contract staff hours, has 40% contract staffing.</a:t>
          </a:r>
          <a:endParaRPr lang="en-US" b="0" i="0">
            <a:effectLst/>
          </a:endParaRPr>
        </a:p>
        <a:p>
          <a:endParaRPr lang="en-US" sz="1100" b="0" i="1" baseline="0"/>
        </a:p>
      </xdr:txBody>
    </xdr:sp>
    <xdr:clientData/>
  </xdr:twoCellAnchor>
  <xdr:twoCellAnchor editAs="oneCell">
    <xdr:from>
      <xdr:col>8</xdr:col>
      <xdr:colOff>685801</xdr:colOff>
      <xdr:row>0</xdr:row>
      <xdr:rowOff>233363</xdr:rowOff>
    </xdr:from>
    <xdr:to>
      <xdr:col>38</xdr:col>
      <xdr:colOff>825503</xdr:colOff>
      <xdr:row>0</xdr:row>
      <xdr:rowOff>552450</xdr:rowOff>
    </xdr:to>
    <xdr:sp macro="" textlink="">
      <xdr:nvSpPr>
        <xdr:cNvPr id="3" name="TextBox 2">
          <a:extLst>
            <a:ext uri="{FF2B5EF4-FFF2-40B4-BE49-F238E27FC236}">
              <a16:creationId xmlns:a16="http://schemas.microsoft.com/office/drawing/2014/main" id="{D85B13C1-B97F-456C-ADD4-02EC08D28FA0}"/>
            </a:ext>
          </a:extLst>
        </xdr:cNvPr>
        <xdr:cNvSpPr txBox="1">
          <a:spLocks noChangeAspect="1"/>
        </xdr:cNvSpPr>
      </xdr:nvSpPr>
      <xdr:spPr>
        <a:xfrm>
          <a:off x="12392026" y="233363"/>
          <a:ext cx="3282952" cy="319087"/>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 (+) above to expand data categories.</a:t>
          </a:r>
          <a:endParaRPr lang="en-US" sz="1100"/>
        </a:p>
      </xdr:txBody>
    </xdr:sp>
    <xdr:clientData/>
  </xdr:twoCellAnchor>
  <xdr:twoCellAnchor editAs="oneCell">
    <xdr:from>
      <xdr:col>40</xdr:col>
      <xdr:colOff>607219</xdr:colOff>
      <xdr:row>0</xdr:row>
      <xdr:rowOff>559593</xdr:rowOff>
    </xdr:from>
    <xdr:to>
      <xdr:col>47</xdr:col>
      <xdr:colOff>1028700</xdr:colOff>
      <xdr:row>37</xdr:row>
      <xdr:rowOff>93542</xdr:rowOff>
    </xdr:to>
    <xdr:sp macro="" textlink="">
      <xdr:nvSpPr>
        <xdr:cNvPr id="5" name="TextBox 4">
          <a:extLst>
            <a:ext uri="{FF2B5EF4-FFF2-40B4-BE49-F238E27FC236}">
              <a16:creationId xmlns:a16="http://schemas.microsoft.com/office/drawing/2014/main" id="{495ADCC2-0E7B-41A4-B6AB-5B35D6773C94}"/>
            </a:ext>
          </a:extLst>
        </xdr:cNvPr>
        <xdr:cNvSpPr txBox="1"/>
      </xdr:nvSpPr>
      <xdr:spPr>
        <a:xfrm>
          <a:off x="17114044" y="559593"/>
          <a:ext cx="6441281" cy="880177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1883706</xdr:colOff>
      <xdr:row>0</xdr:row>
      <xdr:rowOff>125506</xdr:rowOff>
    </xdr:from>
    <xdr:to>
      <xdr:col>1</xdr:col>
      <xdr:colOff>3712506</xdr:colOff>
      <xdr:row>0</xdr:row>
      <xdr:rowOff>1288677</xdr:rowOff>
    </xdr:to>
    <mc:AlternateContent xmlns:mc="http://schemas.openxmlformats.org/markup-compatibility/2006" xmlns:sle15="http://schemas.microsoft.com/office/drawing/2012/slicer">
      <mc:Choice Requires="sle15">
        <xdr:graphicFrame macro="">
          <xdr:nvGraphicFramePr>
            <xdr:cNvPr id="7" name="City 1">
              <a:extLst>
                <a:ext uri="{FF2B5EF4-FFF2-40B4-BE49-F238E27FC236}">
                  <a16:creationId xmlns:a16="http://schemas.microsoft.com/office/drawing/2014/main" id="{DD5DD862-A384-1371-EE1C-FDBE8CFA4A1C}"/>
                </a:ext>
              </a:extLst>
            </xdr:cNvPr>
            <xdr:cNvGraphicFramePr/>
          </xdr:nvGraphicFramePr>
          <xdr:xfrm>
            <a:off x="0" y="0"/>
            <a:ext cx="0" cy="0"/>
          </xdr:xfrm>
          <a:graphic>
            <a:graphicData uri="http://schemas.microsoft.com/office/drawing/2010/slicer">
              <sle:slicer xmlns:sle="http://schemas.microsoft.com/office/drawing/2010/slicer" name="City 1"/>
            </a:graphicData>
          </a:graphic>
        </xdr:graphicFrame>
      </mc:Choice>
      <mc:Fallback xmlns="">
        <xdr:sp macro="" textlink="">
          <xdr:nvSpPr>
            <xdr:cNvPr id="0" name=""/>
            <xdr:cNvSpPr>
              <a:spLocks noTextEdit="1"/>
            </xdr:cNvSpPr>
          </xdr:nvSpPr>
          <xdr:spPr>
            <a:xfrm>
              <a:off x="2455206" y="125506"/>
              <a:ext cx="1828800" cy="1163171"/>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112059</xdr:colOff>
      <xdr:row>0</xdr:row>
      <xdr:rowOff>131109</xdr:rowOff>
    </xdr:from>
    <xdr:to>
      <xdr:col>1</xdr:col>
      <xdr:colOff>1588991</xdr:colOff>
      <xdr:row>0</xdr:row>
      <xdr:rowOff>1294280</xdr:rowOff>
    </xdr:to>
    <mc:AlternateContent xmlns:mc="http://schemas.openxmlformats.org/markup-compatibility/2006" xmlns:sle15="http://schemas.microsoft.com/office/drawing/2012/slicer">
      <mc:Choice Requires="sle15">
        <xdr:graphicFrame macro="">
          <xdr:nvGraphicFramePr>
            <xdr:cNvPr id="8" name="County">
              <a:extLst>
                <a:ext uri="{FF2B5EF4-FFF2-40B4-BE49-F238E27FC236}">
                  <a16:creationId xmlns:a16="http://schemas.microsoft.com/office/drawing/2014/main" id="{88E45435-B534-E23A-8EF3-1E27BFCB72FA}"/>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683559" y="131109"/>
              <a:ext cx="1476932" cy="1163171"/>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absolute">
    <xdr:from>
      <xdr:col>14</xdr:col>
      <xdr:colOff>48696</xdr:colOff>
      <xdr:row>0</xdr:row>
      <xdr:rowOff>211186</xdr:rowOff>
    </xdr:from>
    <xdr:to>
      <xdr:col>25</xdr:col>
      <xdr:colOff>793890</xdr:colOff>
      <xdr:row>0</xdr:row>
      <xdr:rowOff>535829</xdr:rowOff>
    </xdr:to>
    <xdr:sp macro="" textlink="">
      <xdr:nvSpPr>
        <xdr:cNvPr id="2" name="TextBox 1">
          <a:extLst>
            <a:ext uri="{FF2B5EF4-FFF2-40B4-BE49-F238E27FC236}">
              <a16:creationId xmlns:a16="http://schemas.microsoft.com/office/drawing/2014/main" id="{98B9AC7C-B05D-4870-BB86-E7ACF5F32E43}"/>
            </a:ext>
          </a:extLst>
        </xdr:cNvPr>
        <xdr:cNvSpPr txBox="1">
          <a:spLocks noChangeAspect="1"/>
        </xdr:cNvSpPr>
      </xdr:nvSpPr>
      <xdr:spPr>
        <a:xfrm>
          <a:off x="14269521" y="211186"/>
          <a:ext cx="3259794" cy="324643"/>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p>
        <a:p>
          <a:r>
            <a:rPr lang="en-US" sz="1100" baseline="0"/>
            <a:t>.</a:t>
          </a:r>
          <a:endParaRPr lang="en-US" sz="1100"/>
        </a:p>
      </xdr:txBody>
    </xdr:sp>
    <xdr:clientData/>
  </xdr:twoCellAnchor>
  <xdr:twoCellAnchor editAs="oneCell">
    <xdr:from>
      <xdr:col>35</xdr:col>
      <xdr:colOff>547688</xdr:colOff>
      <xdr:row>0</xdr:row>
      <xdr:rowOff>773906</xdr:rowOff>
    </xdr:from>
    <xdr:to>
      <xdr:col>44</xdr:col>
      <xdr:colOff>2722</xdr:colOff>
      <xdr:row>38</xdr:row>
      <xdr:rowOff>120530</xdr:rowOff>
    </xdr:to>
    <xdr:sp macro="" textlink="">
      <xdr:nvSpPr>
        <xdr:cNvPr id="4" name="TextBox 3">
          <a:extLst>
            <a:ext uri="{FF2B5EF4-FFF2-40B4-BE49-F238E27FC236}">
              <a16:creationId xmlns:a16="http://schemas.microsoft.com/office/drawing/2014/main" id="{01E0FFD0-D079-46DF-8A31-C27E6507E42C}"/>
            </a:ext>
          </a:extLst>
        </xdr:cNvPr>
        <xdr:cNvSpPr txBox="1">
          <a:spLocks noChangeAspect="1"/>
        </xdr:cNvSpPr>
      </xdr:nvSpPr>
      <xdr:spPr>
        <a:xfrm>
          <a:off x="34466213" y="773906"/>
          <a:ext cx="6436858" cy="8804949"/>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2</xdr:col>
      <xdr:colOff>603389</xdr:colOff>
      <xdr:row>0</xdr:row>
      <xdr:rowOff>99125</xdr:rowOff>
    </xdr:from>
    <xdr:to>
      <xdr:col>3</xdr:col>
      <xdr:colOff>952500</xdr:colOff>
      <xdr:row>0</xdr:row>
      <xdr:rowOff>1344706</xdr:rowOff>
    </xdr:to>
    <xdr:sp macro="" textlink="">
      <xdr:nvSpPr>
        <xdr:cNvPr id="5" name="TextBox 4">
          <a:extLst>
            <a:ext uri="{FF2B5EF4-FFF2-40B4-BE49-F238E27FC236}">
              <a16:creationId xmlns:a16="http://schemas.microsoft.com/office/drawing/2014/main" id="{72CBD466-751B-492F-95AA-56BF0E594F6D}"/>
            </a:ext>
          </a:extLst>
        </xdr:cNvPr>
        <xdr:cNvSpPr txBox="1">
          <a:spLocks noChangeAspect="1"/>
        </xdr:cNvSpPr>
      </xdr:nvSpPr>
      <xdr:spPr>
        <a:xfrm>
          <a:off x="5223014" y="99125"/>
          <a:ext cx="1796911" cy="1245581"/>
        </a:xfrm>
        <a:prstGeom prst="rect">
          <a:avLst/>
        </a:prstGeom>
        <a:solidFill>
          <a:schemeClr val="tx1">
            <a:lumMod val="95000"/>
            <a:lumOff val="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baseline="0">
              <a:solidFill>
                <a:schemeClr val="bg1"/>
              </a:solidFill>
            </a:rPr>
            <a:t>Hours are total average daily hours unless indicated "HPRD"</a:t>
          </a:r>
        </a:p>
        <a:p>
          <a:endParaRPr lang="en-US" sz="1200" baseline="0">
            <a:solidFill>
              <a:schemeClr val="bg1"/>
            </a:solidFill>
          </a:endParaRPr>
        </a:p>
        <a:p>
          <a:r>
            <a:rPr lang="en-US" sz="1100" baseline="0"/>
            <a:t>.</a:t>
          </a:r>
          <a:endParaRPr lang="en-US" sz="1100"/>
        </a:p>
      </xdr:txBody>
    </xdr:sp>
    <xdr:clientData/>
  </xdr:twoCellAnchor>
  <xdr:twoCellAnchor>
    <xdr:from>
      <xdr:col>4</xdr:col>
      <xdr:colOff>257733</xdr:colOff>
      <xdr:row>0</xdr:row>
      <xdr:rowOff>100855</xdr:rowOff>
    </xdr:from>
    <xdr:to>
      <xdr:col>11</xdr:col>
      <xdr:colOff>414618</xdr:colOff>
      <xdr:row>0</xdr:row>
      <xdr:rowOff>1288677</xdr:rowOff>
    </xdr:to>
    <xdr:sp macro="" textlink="">
      <xdr:nvSpPr>
        <xdr:cNvPr id="7" name="TextBox 6">
          <a:extLst>
            <a:ext uri="{FF2B5EF4-FFF2-40B4-BE49-F238E27FC236}">
              <a16:creationId xmlns:a16="http://schemas.microsoft.com/office/drawing/2014/main" id="{2567A8D5-6C91-46F8-9108-7B1209389F56}"/>
            </a:ext>
          </a:extLst>
        </xdr:cNvPr>
        <xdr:cNvSpPr txBox="1"/>
      </xdr:nvSpPr>
      <xdr:spPr>
        <a:xfrm>
          <a:off x="7772958" y="100855"/>
          <a:ext cx="6024285" cy="1187822"/>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is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absolute">
    <xdr:from>
      <xdr:col>1</xdr:col>
      <xdr:colOff>2152650</xdr:colOff>
      <xdr:row>0</xdr:row>
      <xdr:rowOff>114301</xdr:rowOff>
    </xdr:from>
    <xdr:to>
      <xdr:col>1</xdr:col>
      <xdr:colOff>3981450</xdr:colOff>
      <xdr:row>0</xdr:row>
      <xdr:rowOff>1535207</xdr:rowOff>
    </xdr:to>
    <mc:AlternateContent xmlns:mc="http://schemas.openxmlformats.org/markup-compatibility/2006" xmlns:sle15="http://schemas.microsoft.com/office/drawing/2012/slicer">
      <mc:Choice Requires="sle15">
        <xdr:graphicFrame macro="">
          <xdr:nvGraphicFramePr>
            <xdr:cNvPr id="8" name="City 2">
              <a:extLst>
                <a:ext uri="{FF2B5EF4-FFF2-40B4-BE49-F238E27FC236}">
                  <a16:creationId xmlns:a16="http://schemas.microsoft.com/office/drawing/2014/main" id="{1DB14846-D8D0-D8BC-B82C-89F0A9C1ADE4}"/>
                </a:ext>
              </a:extLst>
            </xdr:cNvPr>
            <xdr:cNvGraphicFramePr/>
          </xdr:nvGraphicFramePr>
          <xdr:xfrm>
            <a:off x="0" y="0"/>
            <a:ext cx="0" cy="0"/>
          </xdr:xfrm>
          <a:graphic>
            <a:graphicData uri="http://schemas.microsoft.com/office/drawing/2010/slicer">
              <sle:slicer xmlns:sle="http://schemas.microsoft.com/office/drawing/2010/slicer" name="City 2"/>
            </a:graphicData>
          </a:graphic>
        </xdr:graphicFrame>
      </mc:Choice>
      <mc:Fallback xmlns="">
        <xdr:sp macro="" textlink="">
          <xdr:nvSpPr>
            <xdr:cNvPr id="0" name=""/>
            <xdr:cNvSpPr>
              <a:spLocks noTextEdit="1"/>
            </xdr:cNvSpPr>
          </xdr:nvSpPr>
          <xdr:spPr>
            <a:xfrm>
              <a:off x="2724150" y="114301"/>
              <a:ext cx="1828800" cy="1420906"/>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152400</xdr:colOff>
      <xdr:row>0</xdr:row>
      <xdr:rowOff>131109</xdr:rowOff>
    </xdr:from>
    <xdr:to>
      <xdr:col>1</xdr:col>
      <xdr:colOff>1981200</xdr:colOff>
      <xdr:row>0</xdr:row>
      <xdr:rowOff>1552015</xdr:rowOff>
    </xdr:to>
    <mc:AlternateContent xmlns:mc="http://schemas.openxmlformats.org/markup-compatibility/2006" xmlns:sle15="http://schemas.microsoft.com/office/drawing/2012/slicer">
      <mc:Choice Requires="sle15">
        <xdr:graphicFrame macro="">
          <xdr:nvGraphicFramePr>
            <xdr:cNvPr id="9" name="County 1">
              <a:extLst>
                <a:ext uri="{FF2B5EF4-FFF2-40B4-BE49-F238E27FC236}">
                  <a16:creationId xmlns:a16="http://schemas.microsoft.com/office/drawing/2014/main" id="{03E98C60-2D55-068D-008A-180511B3C7BC}"/>
                </a:ext>
              </a:extLst>
            </xdr:cNvPr>
            <xdr:cNvGraphicFramePr/>
          </xdr:nvGraphicFramePr>
          <xdr:xfrm>
            <a:off x="0" y="0"/>
            <a:ext cx="0" cy="0"/>
          </xdr:xfrm>
          <a:graphic>
            <a:graphicData uri="http://schemas.microsoft.com/office/drawing/2010/slicer">
              <sle:slicer xmlns:sle="http://schemas.microsoft.com/office/drawing/2010/slicer" name="County 1"/>
            </a:graphicData>
          </a:graphic>
        </xdr:graphicFrame>
      </mc:Choice>
      <mc:Fallback xmlns="">
        <xdr:sp macro="" textlink="">
          <xdr:nvSpPr>
            <xdr:cNvPr id="0" name=""/>
            <xdr:cNvSpPr>
              <a:spLocks noTextEdit="1"/>
            </xdr:cNvSpPr>
          </xdr:nvSpPr>
          <xdr:spPr>
            <a:xfrm>
              <a:off x="723900" y="131109"/>
              <a:ext cx="1828800" cy="1420906"/>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1</xdr:col>
      <xdr:colOff>23812</xdr:colOff>
      <xdr:row>14</xdr:row>
      <xdr:rowOff>178593</xdr:rowOff>
    </xdr:from>
    <xdr:to>
      <xdr:col>10</xdr:col>
      <xdr:colOff>357186</xdr:colOff>
      <xdr:row>60</xdr:row>
      <xdr:rowOff>145369</xdr:rowOff>
    </xdr:to>
    <xdr:sp macro="" textlink="">
      <xdr:nvSpPr>
        <xdr:cNvPr id="2" name="TextBox 1">
          <a:extLst>
            <a:ext uri="{FF2B5EF4-FFF2-40B4-BE49-F238E27FC236}">
              <a16:creationId xmlns:a16="http://schemas.microsoft.com/office/drawing/2014/main" id="{5185CD9E-8A08-403D-8F96-483F328281A8}"/>
            </a:ext>
          </a:extLst>
        </xdr:cNvPr>
        <xdr:cNvSpPr txBox="1"/>
      </xdr:nvSpPr>
      <xdr:spPr>
        <a:xfrm>
          <a:off x="226218" y="3750468"/>
          <a:ext cx="6453187" cy="880121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163286</xdr:colOff>
      <xdr:row>0</xdr:row>
      <xdr:rowOff>95250</xdr:rowOff>
    </xdr:from>
    <xdr:to>
      <xdr:col>0</xdr:col>
      <xdr:colOff>6667500</xdr:colOff>
      <xdr:row>40</xdr:row>
      <xdr:rowOff>190500</xdr:rowOff>
    </xdr:to>
    <xdr:sp macro="" textlink="">
      <xdr:nvSpPr>
        <xdr:cNvPr id="2" name="TextBox 1">
          <a:extLst>
            <a:ext uri="{FF2B5EF4-FFF2-40B4-BE49-F238E27FC236}">
              <a16:creationId xmlns:a16="http://schemas.microsoft.com/office/drawing/2014/main" id="{B0C4083E-6096-4F8E-A017-B27E76C6E778}"/>
            </a:ext>
          </a:extLst>
        </xdr:cNvPr>
        <xdr:cNvSpPr txBox="1"/>
      </xdr:nvSpPr>
      <xdr:spPr>
        <a:xfrm>
          <a:off x="163286" y="95250"/>
          <a:ext cx="6504214" cy="842282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 xr10:uid="{8D3064C2-3D7C-49FA-B7AA-C675F751B419}" sourceName="County">
  <extLst>
    <x:ext xmlns:x15="http://schemas.microsoft.com/office/spreadsheetml/2010/11/main" uri="{2F2917AC-EB37-4324-AD4E-5DD8C200BD13}">
      <x15:tableSlicerCache tableId="2" column="4"/>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 xr10:uid="{540B27E3-6770-4C72-B4BF-7025BDACF5F5}" sourceName="City">
  <extLst>
    <x:ext xmlns:x15="http://schemas.microsoft.com/office/spreadsheetml/2010/11/main" uri="{2F2917AC-EB37-4324-AD4E-5DD8C200BD13}">
      <x15:tableSlicerCache tableId="2" column="3"/>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1" xr10:uid="{88747553-DDA1-4D6A-9667-957ED277AD47}" sourceName="City">
  <extLst>
    <x:ext xmlns:x15="http://schemas.microsoft.com/office/spreadsheetml/2010/11/main" uri="{2F2917AC-EB37-4324-AD4E-5DD8C200BD13}">
      <x15:tableSlicerCache tableId="3" column="3"/>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1" xr10:uid="{61A0495B-7EA9-463D-ADCE-C98A8ADF0A68}" sourceName="County">
  <extLst>
    <x:ext xmlns:x15="http://schemas.microsoft.com/office/spreadsheetml/2010/11/main" uri="{2F2917AC-EB37-4324-AD4E-5DD8C200BD13}">
      <x15:tableSlicerCache tableId="3" column="4"/>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2" xr10:uid="{E547CD84-47C0-4C2B-955C-BE182BEF8B9E}" sourceName="City">
  <extLst>
    <x:ext xmlns:x15="http://schemas.microsoft.com/office/spreadsheetml/2010/11/main" uri="{2F2917AC-EB37-4324-AD4E-5DD8C200BD13}">
      <x15:tableSlicerCache tableId="1" column="4"/>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2" xr10:uid="{6E1657CC-89AD-412D-ABBC-6776C4089DBB}" sourceName="County">
  <extLst>
    <x:ext xmlns:x15="http://schemas.microsoft.com/office/spreadsheetml/2010/11/main" uri="{2F2917AC-EB37-4324-AD4E-5DD8C200BD13}">
      <x15:tableSlicerCache tableId="1" column="5"/>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Filter by County" xr10:uid="{997EDF07-166D-4D74-A39E-AFD34C40CA8E}" cache="Slicer_County" caption="Filter by County" rowHeight="241300"/>
  <slicer name="City" xr10:uid="{898E960E-4908-41EB-8F88-9BBC40FB354C}" cache="Slicer_City" caption="City" style="SlicerStyleLight2"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ity 1" xr10:uid="{EDFC039F-8432-4936-9CDA-B5AED512D6D1}" cache="Slicer_City1" caption="City" style="SlicerStyleLight2" rowHeight="241300"/>
  <slicer name="County" xr10:uid="{6AA5AAB4-EC8C-4FC7-973D-5C0D9C937274}" cache="Slicer_County1" caption="Filter by County"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ity 2" xr10:uid="{840CFD02-4485-4C00-B8B2-7169FE986106}" cache="Slicer_City2" caption="City" style="SlicerStyleLight2" rowHeight="241300"/>
  <slicer name="County 1" xr10:uid="{9C36F0C3-CFE1-45BC-89E0-E53F99FC2D45}" cache="Slicer_County2" caption="Filter by County"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E5699AD-BB6A-4554-98B0-B2D7C76E516C}" name="Nurse" displayName="Nurse" ref="A1:AG35" totalsRowShown="0" headerRowDxfId="131">
  <autoFilter ref="A1:AG35" xr:uid="{F6C3CB19-CE12-4B14-8BE9-BE2DA56924F3}"/>
  <sortState xmlns:xlrd2="http://schemas.microsoft.com/office/spreadsheetml/2017/richdata2" ref="A2:AG35">
    <sortCondition ref="A1:A35"/>
  </sortState>
  <tableColumns count="33">
    <tableColumn id="1" xr3:uid="{A8260DC9-6B54-405F-BBA6-D2FE16D6B297}" name="State"/>
    <tableColumn id="2" xr3:uid="{F6FE27DA-DFC8-4556-B8A0-01CD04F7A631}" name="Provider"/>
    <tableColumn id="3" xr3:uid="{2C454061-6A06-4109-AA11-2644E7499F02}" name="City"/>
    <tableColumn id="4" xr3:uid="{81A1ABDC-27DE-41F1-950C-B2C7AFEF651F}" name="County"/>
    <tableColumn id="6" xr3:uid="{90222BC9-E6F0-4275-920C-C1C89EC2B058}" name="MDS Census" dataDxfId="130"/>
    <tableColumn id="32" xr3:uid="{FABA7BE7-53DD-4479-BF7D-321D82576A22}" name="Total Nurse Staff HPRD" dataDxfId="129">
      <calculatedColumnFormula>Nurse[[#This Row],[Total Nurse Staff Hours]]/Nurse[[#This Row],[MDS Census]]</calculatedColumnFormula>
    </tableColumn>
    <tableColumn id="33" xr3:uid="{013AAF20-B5AF-43BB-AB5B-F505E8394830}" name="Total Direct Care Staff HPRD" dataDxfId="128">
      <calculatedColumnFormula>Nurse[[#This Row],[Total Direct Care Staff Hours]]/Nurse[[#This Row],[MDS Census]]</calculatedColumnFormula>
    </tableColumn>
    <tableColumn id="37" xr3:uid="{BC8E9732-4FF8-4EAB-BFAB-C67064B747DC}" name="Total RN Staff HPRD" dataDxfId="127">
      <calculatedColumnFormula>Nurse[[#This Row],[Total RN Hours (w/ Admin, DON)]]/Nurse[[#This Row],[MDS Census]]</calculatedColumnFormula>
    </tableColumn>
    <tableColumn id="36" xr3:uid="{C39AFDF3-5B6B-4BDC-A648-AB41A16F0989}" name="Total RN Care Staff HPRD (excl. Admin/DON)" dataDxfId="126">
      <calculatedColumnFormula>Nurse[[#This Row],[RN Hours (excl. Admin, DON)]]/Nurse[[#This Row],[MDS Census]]</calculatedColumnFormula>
    </tableColumn>
    <tableColumn id="35" xr3:uid="{1D794E53-F14E-4523-A86F-DC8FC3F314D0}" name="Total Nurse Staff Hours" dataDxfId="125">
      <calculatedColumnFormula>SUM(Nurse[[#This Row],[RN Hours (excl. Admin, DON)]],Nurse[[#This Row],[RN Admin Hours]],Nurse[[#This Row],[RN DON Hours]],Nurse[[#This Row],[LPN Hours (excl. Admin)]],Nurse[[#This Row],[LPN Admin Hours]],Nurse[[#This Row],[CNA Hours]],Nurse[[#This Row],[NA TR Hours]],Nurse[[#This Row],[Med Aide/Tech Hours]])</calculatedColumnFormula>
    </tableColumn>
    <tableColumn id="34" xr3:uid="{FCFA4BAB-65EA-488E-A43A-288D88D2ED47}" name="Total Direct Care Staff Hours" dataDxfId="124">
      <calculatedColumnFormula>SUM(Nurse[[#This Row],[RN Hours (excl. Admin, DON)]],Nurse[[#This Row],[LPN Hours (excl. Admin)]],Nurse[[#This Row],[CNA Hours]],Nurse[[#This Row],[NA TR Hours]],Nurse[[#This Row],[Med Aide/Tech Hours]])</calculatedColumnFormula>
    </tableColumn>
    <tableColumn id="38" xr3:uid="{5E8F283D-4BB1-4279-BF29-F78CF5A9BD13}" name="Total RN Hours (w/ Admin, DON)" dataDxfId="123">
      <calculatedColumnFormula>SUM(Nurse[[#This Row],[RN Hours (excl. Admin, DON)]],Nurse[[#This Row],[RN Admin Hours]],Nurse[[#This Row],[RN DON Hours]])</calculatedColumnFormula>
    </tableColumn>
    <tableColumn id="7" xr3:uid="{6FB0F2C7-1324-45EA-A016-9C74CA8221F4}" name="RN Hours (excl. Admin, DON)" dataDxfId="122"/>
    <tableColumn id="10" xr3:uid="{CEC5F2B0-E6C5-4616-B4FC-11B945448B5B}" name="RN Admin Hours" dataDxfId="121"/>
    <tableColumn id="13" xr3:uid="{D4F1A2C6-A8F4-4C64-8C45-278B59247FC6}" name="RN DON Hours" dataDxfId="120"/>
    <tableColumn id="11" xr3:uid="{4BC98E4C-0F0C-4D9F-A60A-FF0254E25D18}" name="Total LPN Hours (w/ Admin)" dataDxfId="119">
      <calculatedColumnFormula>SUM(Nurse[[#This Row],[LPN Hours (excl. Admin)]],Nurse[[#This Row],[LPN Admin Hours]])</calculatedColumnFormula>
    </tableColumn>
    <tableColumn id="16" xr3:uid="{9B8CACE7-F835-48AE-9DC8-73B0289AF2DA}" name="LPN Hours (excl. Admin)" dataDxfId="118"/>
    <tableColumn id="19" xr3:uid="{E92DC4E5-C297-4819-9E94-37A771835A5F}" name="LPN Admin Hours" dataDxfId="117"/>
    <tableColumn id="8" xr3:uid="{B9F0D17E-BF89-4DFB-941E-BC2A938B8922}" name="Total CNA, NA TR, Med Aide/Tech Hours" dataDxfId="116">
      <calculatedColumnFormula>SUM(Nurse[[#This Row],[CNA Hours]],Nurse[[#This Row],[NA TR Hours]],Nurse[[#This Row],[Med Aide/Tech Hours]])</calculatedColumnFormula>
    </tableColumn>
    <tableColumn id="22" xr3:uid="{61D5BF67-7A32-4658-B0C3-4C9B5623F363}" name="CNA Hours" dataDxfId="115"/>
    <tableColumn id="25" xr3:uid="{B90C96E9-0162-4FF0-AAC3-4EE342D90163}" name="NA TR Hours" dataDxfId="114"/>
    <tableColumn id="28" xr3:uid="{6C1D2B88-EE47-4797-972E-F8379C90BB8A}" name="Med Aide/Tech Hours" dataDxfId="113"/>
    <tableColumn id="39" xr3:uid="{B76610AD-BCD2-4CD0-AC06-5687026F41BA}" name="Total Contract Hours" dataDxfId="112">
      <calculatedColumnFormula>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calculatedColumnFormula>
    </tableColumn>
    <tableColumn id="9" xr3:uid="{21438A84-B56E-4023-8DF8-160D98DDC35F}" name="RN Hours Contract (excl. Admin, DON)" dataDxfId="111"/>
    <tableColumn id="12" xr3:uid="{880163BD-7A81-4471-BBA1-01C0C2454725}" name="RN Admin Hours Contract" dataDxfId="110"/>
    <tableColumn id="15" xr3:uid="{6F133DCF-6A0A-45EE-931A-83420A8DD420}" name="RN DON Hours Contract" dataDxfId="109"/>
    <tableColumn id="18" xr3:uid="{5A9C9CA4-73C7-4486-8610-EACF879B4F85}" name="LPN Hours Contract (excl. Admin)" dataDxfId="108"/>
    <tableColumn id="21" xr3:uid="{5CEAD67B-5860-4423-A19F-D537144F5325}" name="LPN Admin Hours Contract" dataDxfId="107"/>
    <tableColumn id="24" xr3:uid="{D84BEE57-6A72-4D2F-AF61-9273FBB14117}" name="CNA Hours Contract" dataDxfId="106"/>
    <tableColumn id="27" xr3:uid="{B99C43B0-B8EC-40DF-B9E4-59BFFEB13F96}" name="NA TR Hours Contract" dataDxfId="105"/>
    <tableColumn id="30" xr3:uid="{EA0B4F12-3180-463C-B906-D382F72A849C}" name="Med Aide/Tech Hours Contract" dataDxfId="104"/>
    <tableColumn id="5" xr3:uid="{B5C09BC6-E92F-45FE-9C51-29B1DD99C4B1}" name="Provider Number"/>
    <tableColumn id="14" xr3:uid="{85552D46-1F1E-4861-A4F5-644CB0218C0C}" name="CMS Region Number" dataDxfId="103"/>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394824B-C0BD-445F-B7FD-9A657106F5A8}" name="Nurse4" displayName="Nurse4" ref="A1:AN35" totalsRowShown="0" headerRowDxfId="102">
  <autoFilter ref="A1:AN35" xr:uid="{F6C3CB19-CE12-4B14-8BE9-BE2DA56924F3}"/>
  <sortState xmlns:xlrd2="http://schemas.microsoft.com/office/spreadsheetml/2017/richdata2" ref="A2:AN35">
    <sortCondition ref="A1:A35"/>
  </sortState>
  <tableColumns count="40">
    <tableColumn id="1" xr3:uid="{13A67EC4-0523-455E-A96C-F90180074E2E}" name="State"/>
    <tableColumn id="2" xr3:uid="{DB573ACD-2371-42DB-8BD9-CAF2AC904CC6}" name="Provider"/>
    <tableColumn id="3" xr3:uid="{F7DFC857-D96B-4F01-9AA7-B35497AE53EF}" name="City"/>
    <tableColumn id="4" xr3:uid="{22660A94-8818-4ED2-B518-0ADC6306689A}" name="County"/>
    <tableColumn id="6" xr3:uid="{1E5B5380-F1C3-4336-AEAA-5AC251AA2BF3}" name="MDS Census" dataDxfId="101"/>
    <tableColumn id="35" xr3:uid="{55302CCB-E8A9-49F9-9607-F65551813ADA}" name="Total Nurse Staff Hours" dataDxfId="100"/>
    <tableColumn id="39" xr3:uid="{106C13B6-6DD8-4D75-AF3A-2993C5C29276}" name="Total Nurse Staff Contract Hours" dataDxfId="99"/>
    <tableColumn id="20" xr3:uid="{311D90A9-C08F-4630-B10C-FB77356FC495}" name="Percent Total Nurse Contract" dataDxfId="98" dataCellStyle="Percent"/>
    <tableColumn id="34" xr3:uid="{78834767-D745-469C-9AB5-6DE220ADD5C6}" name="Total Direct Care Staff Hours" dataDxfId="97"/>
    <tableColumn id="17" xr3:uid="{57CBD5D0-B445-4EE4-88AD-A48641629096}" name="Total Direct Care Staff Contract Hours" dataDxfId="96"/>
    <tableColumn id="23" xr3:uid="{855F0F2D-9CC2-4CC8-84F1-CFEDBEC48C13}" name="Percent Total Direct Care Contract" dataDxfId="95" dataCellStyle="Percent"/>
    <tableColumn id="38" xr3:uid="{4154799A-B318-4B18-8871-3DB549022955}" name="Total RN Hours (w/ Admin, DON)" dataDxfId="94"/>
    <tableColumn id="29" xr3:uid="{361F57EA-237B-4C43-A770-7001E22B53FF}" name="Total RN Hours Contract (w/ Admin, DON)" dataDxfId="93"/>
    <tableColumn id="26" xr3:uid="{CF51B660-4201-4956-852E-92550AFF31E5}" name="Percent Total RN Contract (w/ Admin, DON)" dataDxfId="92" dataCellStyle="Percent"/>
    <tableColumn id="7" xr3:uid="{C4901783-CC77-40EC-A306-827A4F3E6592}" name="RN Hours (excl. Admin, DON)" dataDxfId="91"/>
    <tableColumn id="9" xr3:uid="{C696FE22-C1D3-4049-9125-8EB7FA30B372}" name="RN Hours Contract (excl. Admin, DON)" dataDxfId="90"/>
    <tableColumn id="31" xr3:uid="{63C0141E-84BD-45CD-B671-7DDE0AA744DC}" name="Percent RN Contract (excl. Admin, DON)" dataCellStyle="Percent"/>
    <tableColumn id="10" xr3:uid="{F07BB098-C49C-4BD7-BCB9-225381A8297C}" name="RN Admin Hours" dataDxfId="89"/>
    <tableColumn id="12" xr3:uid="{59D56FF7-6C85-4837-A7D5-6C3087B78DF1}" name="RN Admin Hours Contract" dataDxfId="88"/>
    <tableColumn id="32" xr3:uid="{64B5375C-B1AC-45D9-BE7F-752EDDCF4691}" name="Percent RN Admin Contract" dataDxfId="87" dataCellStyle="Percent"/>
    <tableColumn id="13" xr3:uid="{A27207CB-DA98-45F0-A726-9096EA6ACBAA}" name="RN DON Hours" dataDxfId="86"/>
    <tableColumn id="15" xr3:uid="{B3DB7766-296C-472D-9DBC-C8302F38F6BB}" name="RN DON Hours Contract" dataDxfId="85"/>
    <tableColumn id="33" xr3:uid="{943A884D-22AF-46A3-83DB-3AC61A7D6FD2}" name="Percent RN DON Contract" dataDxfId="84" dataCellStyle="Percent"/>
    <tableColumn id="16" xr3:uid="{94F35A65-83A4-43AE-BF05-D1B777638B3A}" name="LPN Hours (excl. Admin)" dataDxfId="83"/>
    <tableColumn id="18" xr3:uid="{A98471B5-7850-4E4C-9BF0-8927559C4FA0}" name="LPN Hours Contract (excl. Admin)" dataDxfId="82"/>
    <tableColumn id="40" xr3:uid="{F64C88D9-EC6A-47D5-B57D-6B816557A6F6}" name="Percent LPN Contract (excl. Admin)" dataDxfId="81" dataCellStyle="Percent"/>
    <tableColumn id="19" xr3:uid="{BD45F57D-D8D9-4E73-8EFA-792F611572C8}" name="LPN Admin Hours" dataDxfId="80"/>
    <tableColumn id="21" xr3:uid="{BEF1EAEA-1775-471F-8BD3-B76092FFC206}" name="LPN Admin Hours Contract" dataDxfId="79"/>
    <tableColumn id="44" xr3:uid="{03C967BB-664D-448F-87D7-8D2BCD526E17}" name="Percent LPN Admin  Contract" dataDxfId="78" dataCellStyle="Percent"/>
    <tableColumn id="22" xr3:uid="{EA4759AA-E596-4AAB-A0BD-6CF60CAC5C75}" name="CNA Hours" dataDxfId="77"/>
    <tableColumn id="24" xr3:uid="{6F5B5CEE-2FAC-4575-9D77-471F1F21CCCB}" name="CNA Hours Contract" dataDxfId="76"/>
    <tableColumn id="41" xr3:uid="{B86587A9-8FD8-4F09-8991-CBBD360D2E4D}" name="Percent CNA Contract" dataDxfId="75" dataCellStyle="Percent"/>
    <tableColumn id="25" xr3:uid="{64380B0F-7C89-4D10-84F4-1D9312D71ACA}" name="NA TR Hours" dataDxfId="74"/>
    <tableColumn id="27" xr3:uid="{DE8BA77F-B4BD-4647-A0FD-4826C36DD47F}" name="NA TR Hours Contract" dataDxfId="73"/>
    <tableColumn id="42" xr3:uid="{799B86B5-6D48-48F6-8BF2-822740CA295C}" name="Percent NA TR Contract" dataDxfId="72" dataCellStyle="Percent"/>
    <tableColumn id="28" xr3:uid="{2543E6F9-8230-4F53-8898-0A406D99D917}" name="Med Aide/Tech Hours" dataDxfId="71"/>
    <tableColumn id="30" xr3:uid="{608192F2-C273-45A4-A441-691F7BC348B9}" name="Med Aide/Tech Hours Contract" dataDxfId="70"/>
    <tableColumn id="43" xr3:uid="{2C4D323D-8916-4D12-8E50-411ACCA98F60}" name="Percent Med Aide/Tech Contract" dataDxfId="69" dataCellStyle="Percent"/>
    <tableColumn id="5" xr3:uid="{D92786D7-7F57-4D5B-A292-9D03B132554C}" name="Provider Number"/>
    <tableColumn id="14" xr3:uid="{552F3604-8659-4629-BE1B-3F1992A78488}" name="CMS Region Number" dataDxfId="68"/>
  </tableColumns>
  <tableStyleInfo name="TableStyleMedium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BE60691-D19F-47D5-92F8-86626EA5D711}" name="NonNurse" displayName="NonNurse" ref="A1:AI35" totalsRowShown="0" headerRowDxfId="67">
  <autoFilter ref="A1:AI35" xr:uid="{0BC5ADF1-15D4-4F74-902E-CBC634AC45F1}"/>
  <tableColumns count="35">
    <tableColumn id="1" xr3:uid="{0F12BC52-B3AA-4BF7-9EDE-4F9C09E177C5}" name="State"/>
    <tableColumn id="3" xr3:uid="{B71A558F-765A-41A0-8FCE-B349752EED00}" name="Provider"/>
    <tableColumn id="4" xr3:uid="{B4548C26-0CE5-40C5-ACA5-1572405C7868}" name="City"/>
    <tableColumn id="5" xr3:uid="{0218A081-587D-4B49-825D-A96DE84597D6}" name="County"/>
    <tableColumn id="6" xr3:uid="{B92FE217-C35C-4D6B-ABD7-84F3C8F8AFDB}" name="MDS Census" dataDxfId="66"/>
    <tableColumn id="7" xr3:uid="{BD95940C-C221-4B99-BBB8-74391991921F}" name="Admin Hours" dataDxfId="65"/>
    <tableColumn id="30" xr3:uid="{8461E98C-D639-4221-8E17-F9B4B3647F32}" name="Medical Director Hours" dataDxfId="64"/>
    <tableColumn id="8" xr3:uid="{00E1BF50-741E-4A60-A994-C90792999CD2}" name="Pharmacist Hours" dataDxfId="63"/>
    <tableColumn id="10" xr3:uid="{7B0BBB81-0CC1-42FC-A508-5508488631F3}" name="Dietician Hours" dataDxfId="62"/>
    <tableColumn id="28" xr3:uid="{043ACAEB-46E9-4A86-91C3-77EB269AEECE}" name="Physician Assistant Hours" dataDxfId="61"/>
    <tableColumn id="29" xr3:uid="{90A4D72B-A49B-4672-A6F2-DC9D3F6A9BB1}" name="Nurse Practictioner Hours" dataDxfId="60"/>
    <tableColumn id="20" xr3:uid="{74E9C96F-B346-4818-B22D-A331E4E6DABC}" name="Speech/Language Pathologist Hours" dataDxfId="59"/>
    <tableColumn id="17" xr3:uid="{3B6EEDBE-F31F-4B03-A8F0-C25085CEC7BE}" name="Qualified Social Work Staff Hours" dataDxfId="58"/>
    <tableColumn id="15" xr3:uid="{38961E3C-E7F5-45FE-A67F-34D2032AAF8A}" name="Other Social Work Staff Hours" dataDxfId="57"/>
    <tableColumn id="34" xr3:uid="{27A5BF9A-9301-4D14-AE3E-206F06DA8F04}" name="HPRD: Total Social Work " dataDxfId="56">
      <calculatedColumnFormula>SUM(NonNurse[[#This Row],[Qualified Social Work Staff Hours]],NonNurse[[#This Row],[Other Social Work Staff Hours]])/NonNurse[[#This Row],[MDS Census]]</calculatedColumnFormula>
    </tableColumn>
    <tableColumn id="18" xr3:uid="{9E1F9A34-52BE-4BC9-B37F-686201756750}" name="Qualified Activities Professional Hours" dataDxfId="55"/>
    <tableColumn id="16" xr3:uid="{E72B4DA8-3E28-4578-817C-657F0E01F93F}" name="Other Activities Professional Hours" dataDxfId="54"/>
    <tableColumn id="33" xr3:uid="{35F9FD62-C56F-41E8-A0CD-EDAC63F16CC0}" name="HPRD: Combined Activities" dataDxfId="53">
      <calculatedColumnFormula>SUM(NonNurse[[#This Row],[Qualified Activities Professional Hours]],NonNurse[[#This Row],[Other Activities Professional Hours]])/NonNurse[[#This Row],[MDS Census]]</calculatedColumnFormula>
    </tableColumn>
    <tableColumn id="12" xr3:uid="{D586ED6C-7AE4-4AEA-A5C4-50C5076602B3}" name="Occupational Therapist Hours" dataDxfId="52"/>
    <tableColumn id="13" xr3:uid="{4368312D-2F90-47AF-AD9F-34984CB7B822}" name="OT Assistant Hours" dataDxfId="51"/>
    <tableColumn id="22" xr3:uid="{8F630B6E-DBEA-4328-9617-3C12DA15BE28}" name="OT Aide Hours" dataDxfId="50"/>
    <tableColumn id="35" xr3:uid="{39751B72-98B1-43BD-89C4-998FD0067706}" name="HPRD: OT (incl. Assistant &amp; Aide)" dataDxfId="49">
      <calculatedColumnFormula>SUM(NonNurse[[#This Row],[Occupational Therapist Hours]],NonNurse[[#This Row],[OT Assistant Hours]],NonNurse[[#This Row],[OT Aide Hours]])/NonNurse[[#This Row],[MDS Census]]</calculatedColumnFormula>
    </tableColumn>
    <tableColumn id="23" xr3:uid="{DCB5AD99-0106-443B-BC1E-830A890472F1}" name="Physical Therapist (PT) Hours" dataDxfId="48"/>
    <tableColumn id="24" xr3:uid="{58005970-EBD6-41AE-8008-569B17636ECC}" name="PT Assistant Hours" dataDxfId="47"/>
    <tableColumn id="25" xr3:uid="{8317FABC-F95D-4DF4-B783-C4B8F90B8ECA}" name="PT Aide Hours" dataDxfId="46"/>
    <tableColumn id="36" xr3:uid="{8665471F-9013-4B2E-A476-019664F3C7BD}" name="HPRD: PT (incl. Assistant &amp; Aide)" dataDxfId="45">
      <calculatedColumnFormula>SUM(NonNurse[[#This Row],[Physical Therapist (PT) Hours]],NonNurse[[#This Row],[PT Assistant Hours]],NonNurse[[#This Row],[PT Aide Hours]])/NonNurse[[#This Row],[MDS Census]]</calculatedColumnFormula>
    </tableColumn>
    <tableColumn id="14" xr3:uid="{7AB9C742-B57E-4AD4-9F84-AE98D624F5E3}" name="Mental Health Service Worker Hours" dataDxfId="44"/>
    <tableColumn id="21" xr3:uid="{A992897D-0DDD-418E-9FF4-57265BA4FA2C}" name="Therapeutic Recreation Specialist" dataDxfId="43"/>
    <tableColumn id="9" xr3:uid="{B7494098-906B-4E0D-9EA3-071C39EABD00}" name="Clinical Nurse Specialist Hours" dataDxfId="42"/>
    <tableColumn id="11" xr3:uid="{58B1AA82-1409-446B-9BD4-8BD08A38A1F8}" name="Feeding Assistant Hours" dataDxfId="41"/>
    <tableColumn id="26" xr3:uid="{60A2A0AA-F19B-4327-886A-987D54156EBF}" name="Respiratory Therapist Hours" dataDxfId="40"/>
    <tableColumn id="27" xr3:uid="{AF405DC4-72CE-4DAA-91BE-324703CC58C3}" name="Respiratory Therapy Technician Hours" dataDxfId="39"/>
    <tableColumn id="31" xr3:uid="{FB63CF9B-AD5B-4785-8AA6-6AD50F80B6DB}" name="Other Physician Hours" dataDxfId="38"/>
    <tableColumn id="2" xr3:uid="{4D9BE29A-C963-49A0-ABD1-14BAFE20D482}" name="Provider Number" dataDxfId="37"/>
    <tableColumn id="32" xr3:uid="{1B1EC3C1-EDDF-483D-925C-14B2A9C67EEE}" name="CMS Region" dataDxfId="36"/>
  </tableColumns>
  <tableStyleInfo name="TableStyleMedium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08214DE-20E7-4E70-AAD8-D255129D11A6}" name="Summary" displayName="Summary" ref="B2:D9" totalsRowShown="0" headerRowDxfId="35" dataDxfId="34" tableBorderDxfId="33">
  <autoFilter ref="B2:D9" xr:uid="{1ED771D8-DBF2-4B5C-9F7D-A59FBB047463}"/>
  <tableColumns count="3">
    <tableColumn id="1" xr3:uid="{389FCC74-B19C-42C8-A797-541AED419FD6}" name="State - Q4 2021" dataDxfId="32"/>
    <tableColumn id="4" xr3:uid="{A1FC1EC7-BECF-4352-9E98-F30E602936E4}" name="State" dataDxfId="31" dataCellStyle="Normal 2 2"/>
    <tableColumn id="2" xr3:uid="{6E5DDEB8-E792-43CB-89B4-3D17BF007707}" name="US" dataDxfId="30" dataCellStyle="Normal 2 2"/>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729BCE2-2710-4726-8A6F-843530635045}" name="CMSRegion" displayName="CMSRegion" ref="F2:K12" totalsRowShown="0" headerRowDxfId="29" dataDxfId="28">
  <autoFilter ref="F2:K12" xr:uid="{8DA5A7B1-12B2-4B6A-ACD1-897DD9C7A713}"/>
  <tableColumns count="6">
    <tableColumn id="1" xr3:uid="{C4B2AFCC-C97E-427D-A776-CF0C68A21B89}" name="CMS Region Number" dataDxfId="27"/>
    <tableColumn id="2" xr3:uid="{6784502D-7798-448F-ABB0-7D32B0B162ED}" name="Total Census" dataDxfId="26"/>
    <tableColumn id="7" xr3:uid="{53D36865-BFC8-4C8F-8E83-9AB3C6375F12}" name="Total Nurse Staff HPRD" dataDxfId="25"/>
    <tableColumn id="3" xr3:uid="{78DA99B6-7FC4-48F2-A7C8-A46E7E7208DE}" name="Rank: Total Nurse Staff HPRD" dataDxfId="24"/>
    <tableColumn id="5" xr3:uid="{D5A6D0F6-8C7D-416A-8D85-9B32D25B4117}" name="RN Staff HPRD" dataDxfId="23"/>
    <tableColumn id="6" xr3:uid="{F37F0119-6BD5-49B2-9564-EF8E4AF2BEED}" name="Rank: RN Staff HPRD" dataDxfId="22"/>
  </tableColumns>
  <tableStyleInfo name="TableStyleMedium1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E9E22A4-292C-4DC1-8EA9-657C68796676}" name="State" displayName="State" ref="M2:R53" totalsRowShown="0" headerRowDxfId="21" dataDxfId="20">
  <autoFilter ref="M2:R53" xr:uid="{3A6DC66B-51AF-4021-A205-FEA1BCFE532F}"/>
  <tableColumns count="6">
    <tableColumn id="1" xr3:uid="{EEA98220-FFEC-4727-8723-CA1E2B95700E}" name="State" dataDxfId="19"/>
    <tableColumn id="2" xr3:uid="{AA32D520-AD43-45CA-A09E-E53C2C32180E}" name="Total Census" dataDxfId="18"/>
    <tableColumn id="4" xr3:uid="{4CC75842-DB65-4ECE-9742-18FB3BFA70D8}" name="Total Nurse Staff HPRD" dataDxfId="17"/>
    <tableColumn id="3" xr3:uid="{62840C6B-BB5D-4D05-BAC5-8752B63E9D4A}" name="Rank: Total Nurse Staff HPRD" dataDxfId="16"/>
    <tableColumn id="5" xr3:uid="{2185FABF-8CF7-4A4F-A71A-64D7A99D66F4}" name="RN Staff HPRD" dataDxfId="15"/>
    <tableColumn id="6" xr3:uid="{336D1A50-259D-4271-B7CE-6731960CC1D0}" name="Rank: RN Staff HPRD" dataDxfId="14"/>
  </tableColumns>
  <tableStyleInfo name="TableStyleMedium1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B4760526-8F3B-4AF3-BF87-4544646ACA13}" name="Category" displayName="Category" ref="T2:W15" totalsRowShown="0" headerRowDxfId="13" dataDxfId="12">
  <autoFilter ref="T2:W15" xr:uid="{565E5F01-F55D-4423-8221-FE9537902289}"/>
  <tableColumns count="4">
    <tableColumn id="1" xr3:uid="{4CF67214-B6B4-44C5-BED3-E5FCF3DEB729}" name="Staffing Category" dataDxfId="11"/>
    <tableColumn id="2" xr3:uid="{06FE2815-E20F-4977-9799-F54A4807A89E}" name="State Total" dataDxfId="10"/>
    <tableColumn id="3" xr3:uid="{74A0C03F-D35E-408A-A32A-6723D2A7D7D2}" name="Percentage of Total" dataDxfId="9">
      <calculatedColumnFormula>Category[[#This Row],[State Total]]/U1</calculatedColumnFormula>
    </tableColumn>
    <tableColumn id="4" xr3:uid="{8A5E63B7-2630-4421-85E8-50FF967597D3}" name="HPRD" dataDxfId="8">
      <calculatedColumnFormula>Category[[#This Row],[State Total]]/D8</calculatedColumnFormula>
    </tableColumn>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C0FE4DD6-7A4C-4C08-9B89-302ECBC0DDE0}" name="ContractSummary" displayName="ContractSummary" ref="T18:U29" totalsRowShown="0" headerRowDxfId="7" dataDxfId="6">
  <autoFilter ref="T18:U29" xr:uid="{611C2622-9CCC-48CE-821F-F51D1E505E95}"/>
  <tableColumns count="2">
    <tableColumn id="1" xr3:uid="{FD73FAC6-C8DB-4EB6-A0F2-BA38F1F558E9}" name="Contract Hours" dataDxfId="5"/>
    <tableColumn id="2" xr3:uid="{56909294-0243-4228-882D-91848E82081F}" name="State Total" dataDxfId="4">
      <calculatedColumnFormula>SUM(#REF!)</calculatedColumnFormula>
    </tableColumn>
  </tableColumns>
  <tableStyleInfo name="TableStyleMedium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117FE30-1241-40B1-B595-37BFDDF6E424}" name="CategorySummary" displayName="CategorySummary" ref="T33:U37" totalsRowShown="0" headerRowDxfId="3" dataDxfId="2">
  <autoFilter ref="T33:U37" xr:uid="{03106FE6-CCEA-42AA-9F14-64FFC94AC8E0}"/>
  <tableColumns count="2">
    <tableColumn id="1" xr3:uid="{87C50067-5BA9-4358-9AB4-D6A46A1F811E}" name="Staffing Category" dataDxfId="1"/>
    <tableColumn id="4" xr3:uid="{40FCB9CB-82C3-471B-8009-D33FB82B3EE5}" name="HPRD"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3.xml"/></Relationships>
</file>

<file path=xl/worksheets/_rels/sheet4.xml.rels><?xml version="1.0" encoding="UTF-8" standalone="yes"?>
<Relationships xmlns="http://schemas.openxmlformats.org/package/2006/relationships"><Relationship Id="rId8" Type="http://schemas.openxmlformats.org/officeDocument/2006/relationships/table" Target="../tables/table9.xml"/><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E7F0B-8ABE-4A54-8C58-44796D2FEF8E}">
  <sheetPr>
    <outlinePr summaryRight="0"/>
  </sheetPr>
  <dimension ref="A1:AH226"/>
  <sheetViews>
    <sheetView tabSelected="1" zoomScale="85" zoomScaleNormal="85"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9" width="15.7109375" customWidth="1"/>
    <col min="10" max="10" width="15.7109375" customWidth="1" collapsed="1"/>
    <col min="11" max="22" width="15.7109375" hidden="1" customWidth="1" outlineLevel="1"/>
    <col min="23" max="23" width="15.7109375" customWidth="1" collapsed="1"/>
    <col min="24" max="31" width="15.7109375" hidden="1" customWidth="1" outlineLevel="1"/>
    <col min="32" max="32" width="10.85546875" bestFit="1" customWidth="1"/>
    <col min="33" max="33" width="10.85546875" style="6" customWidth="1"/>
    <col min="34" max="34" width="15.7109375" style="5" customWidth="1"/>
    <col min="35" max="35" width="25.42578125" customWidth="1"/>
    <col min="36" max="36" width="18.42578125" customWidth="1"/>
    <col min="37" max="37" width="30.140625" customWidth="1"/>
    <col min="38" max="38" width="28.42578125" customWidth="1"/>
    <col min="39" max="39" width="27" customWidth="1"/>
    <col min="40" max="40" width="31" customWidth="1"/>
    <col min="41" max="41" width="23.7109375" customWidth="1"/>
    <col min="44" max="44" width="29.28515625" customWidth="1"/>
    <col min="45" max="45" width="25.85546875" customWidth="1"/>
    <col min="46" max="46" width="24.140625" customWidth="1"/>
    <col min="47" max="48" width="27.28515625" customWidth="1"/>
    <col min="49" max="49" width="25.5703125" customWidth="1"/>
    <col min="50" max="50" width="25.140625" customWidth="1"/>
    <col min="52" max="52" width="9.42578125" customWidth="1"/>
    <col min="53" max="53" width="30.140625" customWidth="1"/>
    <col min="54" max="54" width="28.42578125" customWidth="1"/>
  </cols>
  <sheetData>
    <row r="1" spans="1:34" s="2" customFormat="1" ht="189.95" customHeight="1" x14ac:dyDescent="0.25">
      <c r="A1" s="2" t="s">
        <v>119</v>
      </c>
      <c r="B1" s="2" t="s">
        <v>121</v>
      </c>
      <c r="C1" s="2" t="s">
        <v>122</v>
      </c>
      <c r="D1" s="2" t="s">
        <v>123</v>
      </c>
      <c r="E1" s="2" t="s">
        <v>124</v>
      </c>
      <c r="F1" s="2" t="s">
        <v>125</v>
      </c>
      <c r="G1" s="2" t="s">
        <v>126</v>
      </c>
      <c r="H1" s="2" t="s">
        <v>127</v>
      </c>
      <c r="I1" s="2" t="s">
        <v>128</v>
      </c>
      <c r="J1" s="2" t="s">
        <v>129</v>
      </c>
      <c r="K1" s="2" t="s">
        <v>130</v>
      </c>
      <c r="L1" s="2" t="s">
        <v>131</v>
      </c>
      <c r="M1" s="2" t="s">
        <v>132</v>
      </c>
      <c r="N1" s="2" t="s">
        <v>133</v>
      </c>
      <c r="O1" s="2" t="s">
        <v>134</v>
      </c>
      <c r="P1" s="2" t="s">
        <v>135</v>
      </c>
      <c r="Q1" s="2" t="s">
        <v>136</v>
      </c>
      <c r="R1" s="2" t="s">
        <v>137</v>
      </c>
      <c r="S1" s="2" t="s">
        <v>138</v>
      </c>
      <c r="T1" s="2" t="s">
        <v>139</v>
      </c>
      <c r="U1" s="2" t="s">
        <v>140</v>
      </c>
      <c r="V1" s="2" t="s">
        <v>141</v>
      </c>
      <c r="W1" s="2" t="s">
        <v>142</v>
      </c>
      <c r="X1" s="2" t="s">
        <v>143</v>
      </c>
      <c r="Y1" s="2" t="s">
        <v>144</v>
      </c>
      <c r="Z1" s="2" t="s">
        <v>145</v>
      </c>
      <c r="AA1" s="2" t="s">
        <v>146</v>
      </c>
      <c r="AB1" s="2" t="s">
        <v>147</v>
      </c>
      <c r="AC1" s="2" t="s">
        <v>148</v>
      </c>
      <c r="AD1" s="2" t="s">
        <v>149</v>
      </c>
      <c r="AE1" s="2" t="s">
        <v>150</v>
      </c>
      <c r="AF1" s="2" t="s">
        <v>151</v>
      </c>
      <c r="AG1" s="3" t="s">
        <v>152</v>
      </c>
    </row>
    <row r="2" spans="1:34" x14ac:dyDescent="0.25">
      <c r="A2" t="s">
        <v>79</v>
      </c>
      <c r="B2" t="s">
        <v>18</v>
      </c>
      <c r="C2" t="s">
        <v>108</v>
      </c>
      <c r="D2" t="s">
        <v>86</v>
      </c>
      <c r="E2" s="4">
        <v>78.880434782608702</v>
      </c>
      <c r="F2" s="4">
        <f>Nurse[[#This Row],[Total Nurse Staff Hours]]/Nurse[[#This Row],[MDS Census]]</f>
        <v>3.4149441918147989</v>
      </c>
      <c r="G2" s="4">
        <f>Nurse[[#This Row],[Total Direct Care Staff Hours]]/Nurse[[#This Row],[MDS Census]]</f>
        <v>3.2044233154195942</v>
      </c>
      <c r="H2" s="4">
        <f>Nurse[[#This Row],[Total RN Hours (w/ Admin, DON)]]/Nurse[[#This Row],[MDS Census]]</f>
        <v>0.48167286757613337</v>
      </c>
      <c r="I2" s="4">
        <f>Nurse[[#This Row],[RN Hours (excl. Admin, DON)]]/Nurse[[#This Row],[MDS Census]]</f>
        <v>0.3123191401405539</v>
      </c>
      <c r="J2" s="4">
        <f>SUM(Nurse[[#This Row],[RN Hours (excl. Admin, DON)]],Nurse[[#This Row],[RN Admin Hours]],Nurse[[#This Row],[RN DON Hours]],Nurse[[#This Row],[LPN Hours (excl. Admin)]],Nurse[[#This Row],[LPN Admin Hours]],Nurse[[#This Row],[CNA Hours]],Nurse[[#This Row],[NA TR Hours]],Nurse[[#This Row],[Med Aide/Tech Hours]])</f>
        <v>269.37228260869563</v>
      </c>
      <c r="K2" s="4">
        <f>SUM(Nurse[[#This Row],[RN Hours (excl. Admin, DON)]],Nurse[[#This Row],[LPN Hours (excl. Admin)]],Nurse[[#This Row],[CNA Hours]],Nurse[[#This Row],[NA TR Hours]],Nurse[[#This Row],[Med Aide/Tech Hours]])</f>
        <v>252.76630434782606</v>
      </c>
      <c r="L2" s="4">
        <f>SUM(Nurse[[#This Row],[RN Hours (excl. Admin, DON)]],Nurse[[#This Row],[RN Admin Hours]],Nurse[[#This Row],[RN DON Hours]])</f>
        <v>37.994565217391305</v>
      </c>
      <c r="M2" s="4">
        <v>24.635869565217391</v>
      </c>
      <c r="N2" s="4">
        <v>9.445652173913043</v>
      </c>
      <c r="O2" s="4">
        <v>3.9130434782608696</v>
      </c>
      <c r="P2" s="4">
        <f>SUM(Nurse[[#This Row],[LPN Hours (excl. Admin)]],Nurse[[#This Row],[LPN Admin Hours]])</f>
        <v>62.173913043478265</v>
      </c>
      <c r="Q2" s="4">
        <v>58.926630434782609</v>
      </c>
      <c r="R2" s="4">
        <v>3.2472826086956523</v>
      </c>
      <c r="S2" s="4">
        <f>SUM(Nurse[[#This Row],[CNA Hours]],Nurse[[#This Row],[NA TR Hours]],Nurse[[#This Row],[Med Aide/Tech Hours]])</f>
        <v>169.20380434782606</v>
      </c>
      <c r="T2" s="4">
        <v>150.84239130434781</v>
      </c>
      <c r="U2" s="4">
        <v>18.361413043478262</v>
      </c>
      <c r="V2" s="4">
        <v>0</v>
      </c>
      <c r="W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124.86684782608697</v>
      </c>
      <c r="X2" s="4">
        <v>0</v>
      </c>
      <c r="Y2" s="4">
        <v>0</v>
      </c>
      <c r="Z2" s="4">
        <v>0</v>
      </c>
      <c r="AA2" s="4">
        <v>33.983695652173914</v>
      </c>
      <c r="AB2" s="4">
        <v>0</v>
      </c>
      <c r="AC2" s="4">
        <v>78.008152173913047</v>
      </c>
      <c r="AD2" s="4">
        <v>12.875</v>
      </c>
      <c r="AE2" s="4">
        <v>0</v>
      </c>
      <c r="AF2" s="1">
        <v>475037</v>
      </c>
      <c r="AG2" s="1">
        <v>1</v>
      </c>
      <c r="AH2"/>
    </row>
    <row r="3" spans="1:34" x14ac:dyDescent="0.25">
      <c r="A3" t="s">
        <v>79</v>
      </c>
      <c r="B3" t="s">
        <v>26</v>
      </c>
      <c r="C3" t="s">
        <v>99</v>
      </c>
      <c r="D3" t="s">
        <v>89</v>
      </c>
      <c r="E3" s="4">
        <v>47.260869565217391</v>
      </c>
      <c r="F3" s="4">
        <f>Nurse[[#This Row],[Total Nurse Staff Hours]]/Nurse[[#This Row],[MDS Census]]</f>
        <v>3.989765409383625</v>
      </c>
      <c r="G3" s="4">
        <f>Nurse[[#This Row],[Total Direct Care Staff Hours]]/Nurse[[#This Row],[MDS Census]]</f>
        <v>3.6841743330266792</v>
      </c>
      <c r="H3" s="4">
        <f>Nurse[[#This Row],[Total RN Hours (w/ Admin, DON)]]/Nurse[[#This Row],[MDS Census]]</f>
        <v>0.74298298068077284</v>
      </c>
      <c r="I3" s="4">
        <f>Nurse[[#This Row],[RN Hours (excl. Admin, DON)]]/Nurse[[#This Row],[MDS Census]]</f>
        <v>0.52219181232750689</v>
      </c>
      <c r="J3" s="4">
        <f>SUM(Nurse[[#This Row],[RN Hours (excl. Admin, DON)]],Nurse[[#This Row],[RN Admin Hours]],Nurse[[#This Row],[RN DON Hours]],Nurse[[#This Row],[LPN Hours (excl. Admin)]],Nurse[[#This Row],[LPN Admin Hours]],Nurse[[#This Row],[CNA Hours]],Nurse[[#This Row],[NA TR Hours]],Nurse[[#This Row],[Med Aide/Tech Hours]])</f>
        <v>188.55978260869566</v>
      </c>
      <c r="K3" s="4">
        <f>SUM(Nurse[[#This Row],[RN Hours (excl. Admin, DON)]],Nurse[[#This Row],[LPN Hours (excl. Admin)]],Nurse[[#This Row],[CNA Hours]],Nurse[[#This Row],[NA TR Hours]],Nurse[[#This Row],[Med Aide/Tech Hours]])</f>
        <v>174.11728260869566</v>
      </c>
      <c r="L3" s="4">
        <f>SUM(Nurse[[#This Row],[RN Hours (excl. Admin, DON)]],Nurse[[#This Row],[RN Admin Hours]],Nurse[[#This Row],[RN DON Hours]])</f>
        <v>35.114021739130436</v>
      </c>
      <c r="M3" s="4">
        <v>24.67923913043478</v>
      </c>
      <c r="N3" s="4">
        <v>5.3043478260869561</v>
      </c>
      <c r="O3" s="4">
        <v>5.1304347826086953</v>
      </c>
      <c r="P3" s="4">
        <f>SUM(Nurse[[#This Row],[LPN Hours (excl. Admin)]],Nurse[[#This Row],[LPN Admin Hours]])</f>
        <v>45.003152173913051</v>
      </c>
      <c r="Q3" s="4">
        <v>40.995434782608704</v>
      </c>
      <c r="R3" s="4">
        <v>4.0077173913043476</v>
      </c>
      <c r="S3" s="4">
        <f>SUM(Nurse[[#This Row],[CNA Hours]],Nurse[[#This Row],[NA TR Hours]],Nurse[[#This Row],[Med Aide/Tech Hours]])</f>
        <v>108.44260869565218</v>
      </c>
      <c r="T3" s="4">
        <v>104.69108695652174</v>
      </c>
      <c r="U3" s="4">
        <v>0</v>
      </c>
      <c r="V3" s="4">
        <v>3.7515217391304354</v>
      </c>
      <c r="W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 s="4">
        <v>0</v>
      </c>
      <c r="Y3" s="4">
        <v>0</v>
      </c>
      <c r="Z3" s="4">
        <v>0</v>
      </c>
      <c r="AA3" s="4">
        <v>0</v>
      </c>
      <c r="AB3" s="4">
        <v>0</v>
      </c>
      <c r="AC3" s="4">
        <v>0</v>
      </c>
      <c r="AD3" s="4">
        <v>0</v>
      </c>
      <c r="AE3" s="4">
        <v>0</v>
      </c>
      <c r="AF3" s="1">
        <v>475049</v>
      </c>
      <c r="AG3" s="1">
        <v>1</v>
      </c>
      <c r="AH3"/>
    </row>
    <row r="4" spans="1:34" x14ac:dyDescent="0.25">
      <c r="A4" t="s">
        <v>79</v>
      </c>
      <c r="B4" t="s">
        <v>12</v>
      </c>
      <c r="C4" t="s">
        <v>111</v>
      </c>
      <c r="D4" t="s">
        <v>95</v>
      </c>
      <c r="E4" s="4">
        <v>66.369565217391298</v>
      </c>
      <c r="F4" s="4">
        <f>Nurse[[#This Row],[Total Nurse Staff Hours]]/Nurse[[#This Row],[MDS Census]]</f>
        <v>3.584588928922372</v>
      </c>
      <c r="G4" s="4">
        <f>Nurse[[#This Row],[Total Direct Care Staff Hours]]/Nurse[[#This Row],[MDS Census]]</f>
        <v>3.1071077628562072</v>
      </c>
      <c r="H4" s="4">
        <f>Nurse[[#This Row],[Total RN Hours (w/ Admin, DON)]]/Nurse[[#This Row],[MDS Census]]</f>
        <v>0.70647723550605968</v>
      </c>
      <c r="I4" s="4">
        <f>Nurse[[#This Row],[RN Hours (excl. Admin, DON)]]/Nurse[[#This Row],[MDS Census]]</f>
        <v>0.2289960694398952</v>
      </c>
      <c r="J4" s="4">
        <f>SUM(Nurse[[#This Row],[RN Hours (excl. Admin, DON)]],Nurse[[#This Row],[RN Admin Hours]],Nurse[[#This Row],[RN DON Hours]],Nurse[[#This Row],[LPN Hours (excl. Admin)]],Nurse[[#This Row],[LPN Admin Hours]],Nurse[[#This Row],[CNA Hours]],Nurse[[#This Row],[NA TR Hours]],Nurse[[#This Row],[Med Aide/Tech Hours]])</f>
        <v>237.90760869565219</v>
      </c>
      <c r="K4" s="4">
        <f>SUM(Nurse[[#This Row],[RN Hours (excl. Admin, DON)]],Nurse[[#This Row],[LPN Hours (excl. Admin)]],Nurse[[#This Row],[CNA Hours]],Nurse[[#This Row],[NA TR Hours]],Nurse[[#This Row],[Med Aide/Tech Hours]])</f>
        <v>206.21739130434781</v>
      </c>
      <c r="L4" s="4">
        <f>SUM(Nurse[[#This Row],[RN Hours (excl. Admin, DON)]],Nurse[[#This Row],[RN Admin Hours]],Nurse[[#This Row],[RN DON Hours]])</f>
        <v>46.888586956521742</v>
      </c>
      <c r="M4" s="4">
        <v>15.198369565217391</v>
      </c>
      <c r="N4" s="4">
        <v>26.038043478260871</v>
      </c>
      <c r="O4" s="4">
        <v>5.6521739130434785</v>
      </c>
      <c r="P4" s="4">
        <f>SUM(Nurse[[#This Row],[LPN Hours (excl. Admin)]],Nurse[[#This Row],[LPN Admin Hours]])</f>
        <v>64.600543478260875</v>
      </c>
      <c r="Q4" s="4">
        <v>64.600543478260875</v>
      </c>
      <c r="R4" s="4">
        <v>0</v>
      </c>
      <c r="S4" s="4">
        <f>SUM(Nurse[[#This Row],[CNA Hours]],Nurse[[#This Row],[NA TR Hours]],Nurse[[#This Row],[Med Aide/Tech Hours]])</f>
        <v>126.41847826086956</v>
      </c>
      <c r="T4" s="4">
        <v>126.41847826086956</v>
      </c>
      <c r="U4" s="4">
        <v>0</v>
      </c>
      <c r="V4" s="4">
        <v>0</v>
      </c>
      <c r="W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49.013586956521735</v>
      </c>
      <c r="X4" s="4">
        <v>0</v>
      </c>
      <c r="Y4" s="4">
        <v>0</v>
      </c>
      <c r="Z4" s="4">
        <v>0</v>
      </c>
      <c r="AA4" s="4">
        <v>28.029891304347824</v>
      </c>
      <c r="AB4" s="4">
        <v>0</v>
      </c>
      <c r="AC4" s="4">
        <v>20.983695652173914</v>
      </c>
      <c r="AD4" s="4">
        <v>0</v>
      </c>
      <c r="AE4" s="4">
        <v>0</v>
      </c>
      <c r="AF4" s="1">
        <v>475027</v>
      </c>
      <c r="AG4" s="1">
        <v>1</v>
      </c>
      <c r="AH4"/>
    </row>
    <row r="5" spans="1:34" x14ac:dyDescent="0.25">
      <c r="A5" t="s">
        <v>79</v>
      </c>
      <c r="B5" t="s">
        <v>7</v>
      </c>
      <c r="C5" t="s">
        <v>108</v>
      </c>
      <c r="D5" t="s">
        <v>86</v>
      </c>
      <c r="E5" s="4">
        <v>76.597826086956516</v>
      </c>
      <c r="F5" s="4">
        <f>Nurse[[#This Row],[Total Nurse Staff Hours]]/Nurse[[#This Row],[MDS Census]]</f>
        <v>3.492195260394495</v>
      </c>
      <c r="G5" s="4">
        <f>Nurse[[#This Row],[Total Direct Care Staff Hours]]/Nurse[[#This Row],[MDS Census]]</f>
        <v>3.3201007520930896</v>
      </c>
      <c r="H5" s="4">
        <f>Nurse[[#This Row],[Total RN Hours (w/ Admin, DON)]]/Nurse[[#This Row],[MDS Census]]</f>
        <v>0.53994607634454372</v>
      </c>
      <c r="I5" s="4">
        <f>Nurse[[#This Row],[RN Hours (excl. Admin, DON)]]/Nurse[[#This Row],[MDS Census]]</f>
        <v>0.382751525471832</v>
      </c>
      <c r="J5" s="4">
        <f>SUM(Nurse[[#This Row],[RN Hours (excl. Admin, DON)]],Nurse[[#This Row],[RN Admin Hours]],Nurse[[#This Row],[RN DON Hours]],Nurse[[#This Row],[LPN Hours (excl. Admin)]],Nurse[[#This Row],[LPN Admin Hours]],Nurse[[#This Row],[CNA Hours]],Nurse[[#This Row],[NA TR Hours]],Nurse[[#This Row],[Med Aide/Tech Hours]])</f>
        <v>267.49456521739137</v>
      </c>
      <c r="K5" s="4">
        <f>SUM(Nurse[[#This Row],[RN Hours (excl. Admin, DON)]],Nurse[[#This Row],[LPN Hours (excl. Admin)]],Nurse[[#This Row],[CNA Hours]],Nurse[[#This Row],[NA TR Hours]],Nurse[[#This Row],[Med Aide/Tech Hours]])</f>
        <v>254.3125</v>
      </c>
      <c r="L5" s="4">
        <f>SUM(Nurse[[#This Row],[RN Hours (excl. Admin, DON)]],Nurse[[#This Row],[RN Admin Hours]],Nurse[[#This Row],[RN DON Hours]])</f>
        <v>41.358695652173907</v>
      </c>
      <c r="M5" s="4">
        <v>29.317934782608695</v>
      </c>
      <c r="N5" s="4">
        <v>8.4755434782608692</v>
      </c>
      <c r="O5" s="4">
        <v>3.5652173913043477</v>
      </c>
      <c r="P5" s="4">
        <f>SUM(Nurse[[#This Row],[LPN Hours (excl. Admin)]],Nurse[[#This Row],[LPN Admin Hours]])</f>
        <v>68.720108695652186</v>
      </c>
      <c r="Q5" s="4">
        <v>67.578804347826093</v>
      </c>
      <c r="R5" s="4">
        <v>1.1413043478260869</v>
      </c>
      <c r="S5" s="4">
        <f>SUM(Nurse[[#This Row],[CNA Hours]],Nurse[[#This Row],[NA TR Hours]],Nurse[[#This Row],[Med Aide/Tech Hours]])</f>
        <v>157.41576086956522</v>
      </c>
      <c r="T5" s="4">
        <v>130.05978260869566</v>
      </c>
      <c r="U5" s="4">
        <v>23.603260869565219</v>
      </c>
      <c r="V5" s="4">
        <v>3.7527173913043477</v>
      </c>
      <c r="W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101.99184782608694</v>
      </c>
      <c r="X5" s="4">
        <v>15.711956521739131</v>
      </c>
      <c r="Y5" s="4">
        <v>0</v>
      </c>
      <c r="Z5" s="4">
        <v>0</v>
      </c>
      <c r="AA5" s="4">
        <v>50.396739130434781</v>
      </c>
      <c r="AB5" s="4">
        <v>0</v>
      </c>
      <c r="AC5" s="4">
        <v>35.796195652173914</v>
      </c>
      <c r="AD5" s="4">
        <v>8.6956521739130432E-2</v>
      </c>
      <c r="AE5" s="4">
        <v>0</v>
      </c>
      <c r="AF5" s="1">
        <v>475020</v>
      </c>
      <c r="AG5" s="1">
        <v>1</v>
      </c>
      <c r="AH5"/>
    </row>
    <row r="6" spans="1:34" x14ac:dyDescent="0.25">
      <c r="A6" t="s">
        <v>79</v>
      </c>
      <c r="B6" t="s">
        <v>0</v>
      </c>
      <c r="C6" t="s">
        <v>100</v>
      </c>
      <c r="D6" t="s">
        <v>90</v>
      </c>
      <c r="E6" s="4">
        <v>129.20652173913044</v>
      </c>
      <c r="F6" s="4">
        <f>Nurse[[#This Row],[Total Nurse Staff Hours]]/Nurse[[#This Row],[MDS Census]]</f>
        <v>3.6151173550938003</v>
      </c>
      <c r="G6" s="4">
        <f>Nurse[[#This Row],[Total Direct Care Staff Hours]]/Nurse[[#This Row],[MDS Census]]</f>
        <v>3.5650416421300584</v>
      </c>
      <c r="H6" s="4">
        <f>Nurse[[#This Row],[Total RN Hours (w/ Admin, DON)]]/Nurse[[#This Row],[MDS Census]]</f>
        <v>0.67483385210734415</v>
      </c>
      <c r="I6" s="4">
        <f>Nurse[[#This Row],[RN Hours (excl. Admin, DON)]]/Nurse[[#This Row],[MDS Census]]</f>
        <v>0.67483385210734415</v>
      </c>
      <c r="J6" s="4">
        <f>SUM(Nurse[[#This Row],[RN Hours (excl. Admin, DON)]],Nurse[[#This Row],[RN Admin Hours]],Nurse[[#This Row],[RN DON Hours]],Nurse[[#This Row],[LPN Hours (excl. Admin)]],Nurse[[#This Row],[LPN Admin Hours]],Nurse[[#This Row],[CNA Hours]],Nurse[[#This Row],[NA TR Hours]],Nurse[[#This Row],[Med Aide/Tech Hours]])</f>
        <v>467.09673913043486</v>
      </c>
      <c r="K6" s="4">
        <f>SUM(Nurse[[#This Row],[RN Hours (excl. Admin, DON)]],Nurse[[#This Row],[LPN Hours (excl. Admin)]],Nurse[[#This Row],[CNA Hours]],Nurse[[#This Row],[NA TR Hours]],Nurse[[#This Row],[Med Aide/Tech Hours]])</f>
        <v>460.62663043478267</v>
      </c>
      <c r="L6" s="4">
        <f>SUM(Nurse[[#This Row],[RN Hours (excl. Admin, DON)]],Nurse[[#This Row],[RN Admin Hours]],Nurse[[#This Row],[RN DON Hours]])</f>
        <v>87.192934782608702</v>
      </c>
      <c r="M6" s="4">
        <v>87.192934782608702</v>
      </c>
      <c r="N6" s="4">
        <v>0</v>
      </c>
      <c r="O6" s="4">
        <v>0</v>
      </c>
      <c r="P6" s="4">
        <f>SUM(Nurse[[#This Row],[LPN Hours (excl. Admin)]],Nurse[[#This Row],[LPN Admin Hours]])</f>
        <v>109.77989130434783</v>
      </c>
      <c r="Q6" s="4">
        <v>103.30978260869566</v>
      </c>
      <c r="R6" s="4">
        <v>6.4701086956521738</v>
      </c>
      <c r="S6" s="4">
        <f>SUM(Nurse[[#This Row],[CNA Hours]],Nurse[[#This Row],[NA TR Hours]],Nurse[[#This Row],[Med Aide/Tech Hours]])</f>
        <v>270.1239130434783</v>
      </c>
      <c r="T6" s="4">
        <v>270.1239130434783</v>
      </c>
      <c r="U6" s="4">
        <v>0</v>
      </c>
      <c r="V6" s="4">
        <v>0</v>
      </c>
      <c r="W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180.38478260869564</v>
      </c>
      <c r="X6" s="4">
        <v>23.714673913043477</v>
      </c>
      <c r="Y6" s="4">
        <v>0</v>
      </c>
      <c r="Z6" s="4">
        <v>0</v>
      </c>
      <c r="AA6" s="4">
        <v>43.336956521739133</v>
      </c>
      <c r="AB6" s="4">
        <v>0</v>
      </c>
      <c r="AC6" s="4">
        <v>113.33315217391304</v>
      </c>
      <c r="AD6" s="4">
        <v>0</v>
      </c>
      <c r="AE6" s="4">
        <v>0</v>
      </c>
      <c r="AF6" s="1">
        <v>475003</v>
      </c>
      <c r="AG6" s="1">
        <v>1</v>
      </c>
      <c r="AH6"/>
    </row>
    <row r="7" spans="1:34" x14ac:dyDescent="0.25">
      <c r="A7" t="s">
        <v>79</v>
      </c>
      <c r="B7" t="s">
        <v>3</v>
      </c>
      <c r="C7" t="s">
        <v>100</v>
      </c>
      <c r="D7" t="s">
        <v>90</v>
      </c>
      <c r="E7" s="4">
        <v>97.097826086956516</v>
      </c>
      <c r="F7" s="4">
        <f>Nurse[[#This Row],[Total Nurse Staff Hours]]/Nurse[[#This Row],[MDS Census]]</f>
        <v>3.6287921191089221</v>
      </c>
      <c r="G7" s="4">
        <f>Nurse[[#This Row],[Total Direct Care Staff Hours]]/Nurse[[#This Row],[MDS Census]]</f>
        <v>3.3736986454718458</v>
      </c>
      <c r="H7" s="4">
        <f>Nurse[[#This Row],[Total RN Hours (w/ Admin, DON)]]/Nurse[[#This Row],[MDS Census]]</f>
        <v>0.46535318482032911</v>
      </c>
      <c r="I7" s="4">
        <f>Nurse[[#This Row],[RN Hours (excl. Admin, DON)]]/Nurse[[#This Row],[MDS Census]]</f>
        <v>0.29419008171946714</v>
      </c>
      <c r="J7" s="4">
        <f>SUM(Nurse[[#This Row],[RN Hours (excl. Admin, DON)]],Nurse[[#This Row],[RN Admin Hours]],Nurse[[#This Row],[RN DON Hours]],Nurse[[#This Row],[LPN Hours (excl. Admin)]],Nurse[[#This Row],[LPN Admin Hours]],Nurse[[#This Row],[CNA Hours]],Nurse[[#This Row],[NA TR Hours]],Nurse[[#This Row],[Med Aide/Tech Hours]])</f>
        <v>352.3478260869565</v>
      </c>
      <c r="K7" s="4">
        <f>SUM(Nurse[[#This Row],[RN Hours (excl. Admin, DON)]],Nurse[[#This Row],[LPN Hours (excl. Admin)]],Nurse[[#This Row],[CNA Hours]],Nurse[[#This Row],[NA TR Hours]],Nurse[[#This Row],[Med Aide/Tech Hours]])</f>
        <v>327.57880434782606</v>
      </c>
      <c r="L7" s="4">
        <f>SUM(Nurse[[#This Row],[RN Hours (excl. Admin, DON)]],Nurse[[#This Row],[RN Admin Hours]],Nurse[[#This Row],[RN DON Hours]])</f>
        <v>45.184782608695649</v>
      </c>
      <c r="M7" s="4">
        <v>28.565217391304348</v>
      </c>
      <c r="N7" s="4">
        <v>11.576086956521738</v>
      </c>
      <c r="O7" s="4">
        <v>5.0434782608695654</v>
      </c>
      <c r="P7" s="4">
        <f>SUM(Nurse[[#This Row],[LPN Hours (excl. Admin)]],Nurse[[#This Row],[LPN Admin Hours]])</f>
        <v>123.36141304347825</v>
      </c>
      <c r="Q7" s="4">
        <v>115.21195652173913</v>
      </c>
      <c r="R7" s="4">
        <v>8.1494565217391308</v>
      </c>
      <c r="S7" s="4">
        <f>SUM(Nurse[[#This Row],[CNA Hours]],Nurse[[#This Row],[NA TR Hours]],Nurse[[#This Row],[Med Aide/Tech Hours]])</f>
        <v>183.8016304347826</v>
      </c>
      <c r="T7" s="4">
        <v>183.8016304347826</v>
      </c>
      <c r="U7" s="4">
        <v>0</v>
      </c>
      <c r="V7" s="4">
        <v>0</v>
      </c>
      <c r="W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212.59782608695653</v>
      </c>
      <c r="X7" s="4">
        <v>14.206521739130435</v>
      </c>
      <c r="Y7" s="4">
        <v>0</v>
      </c>
      <c r="Z7" s="4">
        <v>0</v>
      </c>
      <c r="AA7" s="4">
        <v>91.130434782608702</v>
      </c>
      <c r="AB7" s="4">
        <v>0</v>
      </c>
      <c r="AC7" s="4">
        <v>107.26086956521739</v>
      </c>
      <c r="AD7" s="4">
        <v>0</v>
      </c>
      <c r="AE7" s="4">
        <v>0</v>
      </c>
      <c r="AF7" s="1">
        <v>475014</v>
      </c>
      <c r="AG7" s="1">
        <v>1</v>
      </c>
      <c r="AH7"/>
    </row>
    <row r="8" spans="1:34" x14ac:dyDescent="0.25">
      <c r="A8" t="s">
        <v>79</v>
      </c>
      <c r="B8" t="s">
        <v>13</v>
      </c>
      <c r="C8" t="s">
        <v>111</v>
      </c>
      <c r="D8" t="s">
        <v>95</v>
      </c>
      <c r="E8" s="4">
        <v>93.456521739130437</v>
      </c>
      <c r="F8" s="4">
        <f>Nurse[[#This Row],[Total Nurse Staff Hours]]/Nurse[[#This Row],[MDS Census]]</f>
        <v>4.0024947662247037</v>
      </c>
      <c r="G8" s="4">
        <f>Nurse[[#This Row],[Total Direct Care Staff Hours]]/Nurse[[#This Row],[MDS Census]]</f>
        <v>3.8101244475459404</v>
      </c>
      <c r="H8" s="4">
        <f>Nurse[[#This Row],[Total RN Hours (w/ Admin, DON)]]/Nurse[[#This Row],[MDS Census]]</f>
        <v>0.81942893696208408</v>
      </c>
      <c r="I8" s="4">
        <f>Nurse[[#This Row],[RN Hours (excl. Admin, DON)]]/Nurse[[#This Row],[MDS Census]]</f>
        <v>0.62705861828332166</v>
      </c>
      <c r="J8" s="4">
        <f>SUM(Nurse[[#This Row],[RN Hours (excl. Admin, DON)]],Nurse[[#This Row],[RN Admin Hours]],Nurse[[#This Row],[RN DON Hours]],Nurse[[#This Row],[LPN Hours (excl. Admin)]],Nurse[[#This Row],[LPN Admin Hours]],Nurse[[#This Row],[CNA Hours]],Nurse[[#This Row],[NA TR Hours]],Nurse[[#This Row],[Med Aide/Tech Hours]])</f>
        <v>374.05923913043478</v>
      </c>
      <c r="K8" s="4">
        <f>SUM(Nurse[[#This Row],[RN Hours (excl. Admin, DON)]],Nurse[[#This Row],[LPN Hours (excl. Admin)]],Nurse[[#This Row],[CNA Hours]],Nurse[[#This Row],[NA TR Hours]],Nurse[[#This Row],[Med Aide/Tech Hours]])</f>
        <v>356.08097826086953</v>
      </c>
      <c r="L8" s="4">
        <f>SUM(Nurse[[#This Row],[RN Hours (excl. Admin, DON)]],Nurse[[#This Row],[RN Admin Hours]],Nurse[[#This Row],[RN DON Hours]])</f>
        <v>76.580978260869557</v>
      </c>
      <c r="M8" s="4">
        <v>58.602717391304346</v>
      </c>
      <c r="N8" s="4">
        <v>11.369565217391305</v>
      </c>
      <c r="O8" s="4">
        <v>6.6086956521739131</v>
      </c>
      <c r="P8" s="4">
        <f>SUM(Nurse[[#This Row],[LPN Hours (excl. Admin)]],Nurse[[#This Row],[LPN Admin Hours]])</f>
        <v>117.45380434782609</v>
      </c>
      <c r="Q8" s="4">
        <v>117.45380434782609</v>
      </c>
      <c r="R8" s="4">
        <v>0</v>
      </c>
      <c r="S8" s="4">
        <f>SUM(Nurse[[#This Row],[CNA Hours]],Nurse[[#This Row],[NA TR Hours]],Nurse[[#This Row],[Med Aide/Tech Hours]])</f>
        <v>180.02445652173913</v>
      </c>
      <c r="T8" s="4">
        <v>180.02445652173913</v>
      </c>
      <c r="U8" s="4">
        <v>0</v>
      </c>
      <c r="V8" s="4">
        <v>0</v>
      </c>
      <c r="W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97.654891304347842</v>
      </c>
      <c r="X8" s="4">
        <v>8.6304347826086953</v>
      </c>
      <c r="Y8" s="4">
        <v>0</v>
      </c>
      <c r="Z8" s="4">
        <v>0</v>
      </c>
      <c r="AA8" s="4">
        <v>58.820652173913047</v>
      </c>
      <c r="AB8" s="4">
        <v>0</v>
      </c>
      <c r="AC8" s="4">
        <v>30.203804347826086</v>
      </c>
      <c r="AD8" s="4">
        <v>0</v>
      </c>
      <c r="AE8" s="4">
        <v>0</v>
      </c>
      <c r="AF8" s="1">
        <v>475029</v>
      </c>
      <c r="AG8" s="1">
        <v>1</v>
      </c>
      <c r="AH8"/>
    </row>
    <row r="9" spans="1:34" x14ac:dyDescent="0.25">
      <c r="A9" t="s">
        <v>79</v>
      </c>
      <c r="B9" t="s">
        <v>16</v>
      </c>
      <c r="C9" t="s">
        <v>111</v>
      </c>
      <c r="D9" t="s">
        <v>95</v>
      </c>
      <c r="E9" s="4">
        <v>64.75</v>
      </c>
      <c r="F9" s="4">
        <f>Nurse[[#This Row],[Total Nurse Staff Hours]]/Nurse[[#This Row],[MDS Census]]</f>
        <v>3.4004985731072694</v>
      </c>
      <c r="G9" s="4">
        <f>Nurse[[#This Row],[Total Direct Care Staff Hours]]/Nurse[[#This Row],[MDS Census]]</f>
        <v>1.3518331374853119</v>
      </c>
      <c r="H9" s="4">
        <f>Nurse[[#This Row],[Total RN Hours (w/ Admin, DON)]]/Nurse[[#This Row],[MDS Census]]</f>
        <v>0.62176934698673847</v>
      </c>
      <c r="I9" s="4">
        <f>Nurse[[#This Row],[RN Hours (excl. Admin, DON)]]/Nurse[[#This Row],[MDS Census]]</f>
        <v>0.61891556152425731</v>
      </c>
      <c r="J9" s="4">
        <f>SUM(Nurse[[#This Row],[RN Hours (excl. Admin, DON)]],Nurse[[#This Row],[RN Admin Hours]],Nurse[[#This Row],[RN DON Hours]],Nurse[[#This Row],[LPN Hours (excl. Admin)]],Nurse[[#This Row],[LPN Admin Hours]],Nurse[[#This Row],[CNA Hours]],Nurse[[#This Row],[NA TR Hours]],Nurse[[#This Row],[Med Aide/Tech Hours]])</f>
        <v>220.18228260869569</v>
      </c>
      <c r="K9" s="4">
        <f>SUM(Nurse[[#This Row],[RN Hours (excl. Admin, DON)]],Nurse[[#This Row],[LPN Hours (excl. Admin)]],Nurse[[#This Row],[CNA Hours]],Nurse[[#This Row],[NA TR Hours]],Nurse[[#This Row],[Med Aide/Tech Hours]])</f>
        <v>87.531195652173949</v>
      </c>
      <c r="L9" s="4">
        <f>SUM(Nurse[[#This Row],[RN Hours (excl. Admin, DON)]],Nurse[[#This Row],[RN Admin Hours]],Nurse[[#This Row],[RN DON Hours]])</f>
        <v>40.259565217391312</v>
      </c>
      <c r="M9" s="4">
        <v>40.074782608695664</v>
      </c>
      <c r="N9" s="4">
        <v>0</v>
      </c>
      <c r="O9" s="4">
        <v>0.18478260869565216</v>
      </c>
      <c r="P9" s="4">
        <f>SUM(Nurse[[#This Row],[LPN Hours (excl. Admin)]],Nurse[[#This Row],[LPN Admin Hours]])</f>
        <v>179.92271739130439</v>
      </c>
      <c r="Q9" s="4">
        <v>47.456413043478278</v>
      </c>
      <c r="R9" s="4">
        <v>132.46630434782611</v>
      </c>
      <c r="S9" s="4">
        <f>SUM(Nurse[[#This Row],[CNA Hours]],Nurse[[#This Row],[NA TR Hours]],Nurse[[#This Row],[Med Aide/Tech Hours]])</f>
        <v>0</v>
      </c>
      <c r="T9" s="4">
        <v>0</v>
      </c>
      <c r="U9" s="4">
        <v>0</v>
      </c>
      <c r="V9" s="4">
        <v>0</v>
      </c>
      <c r="W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9" s="4">
        <v>0</v>
      </c>
      <c r="Y9" s="4">
        <v>0</v>
      </c>
      <c r="Z9" s="4">
        <v>0</v>
      </c>
      <c r="AA9" s="4">
        <v>0</v>
      </c>
      <c r="AB9" s="4">
        <v>0</v>
      </c>
      <c r="AC9" s="4">
        <v>0</v>
      </c>
      <c r="AD9" s="4">
        <v>0</v>
      </c>
      <c r="AE9" s="4">
        <v>0</v>
      </c>
      <c r="AF9" s="1">
        <v>475033</v>
      </c>
      <c r="AG9" s="1">
        <v>1</v>
      </c>
      <c r="AH9"/>
    </row>
    <row r="10" spans="1:34" x14ac:dyDescent="0.25">
      <c r="A10" t="s">
        <v>79</v>
      </c>
      <c r="B10" t="s">
        <v>14</v>
      </c>
      <c r="C10" t="s">
        <v>100</v>
      </c>
      <c r="D10" t="s">
        <v>90</v>
      </c>
      <c r="E10" s="4">
        <v>105.44565217391305</v>
      </c>
      <c r="F10" s="4">
        <f>Nurse[[#This Row],[Total Nurse Staff Hours]]/Nurse[[#This Row],[MDS Census]]</f>
        <v>3.3551159674260367</v>
      </c>
      <c r="G10" s="4">
        <f>Nurse[[#This Row],[Total Direct Care Staff Hours]]/Nurse[[#This Row],[MDS Census]]</f>
        <v>3.2563725389135123</v>
      </c>
      <c r="H10" s="4">
        <f>Nurse[[#This Row],[Total RN Hours (w/ Admin, DON)]]/Nurse[[#This Row],[MDS Census]]</f>
        <v>0.45920729821667838</v>
      </c>
      <c r="I10" s="4">
        <f>Nurse[[#This Row],[RN Hours (excl. Admin, DON)]]/Nurse[[#This Row],[MDS Census]]</f>
        <v>0.36046386970415395</v>
      </c>
      <c r="J10" s="4">
        <f>SUM(Nurse[[#This Row],[RN Hours (excl. Admin, DON)]],Nurse[[#This Row],[RN Admin Hours]],Nurse[[#This Row],[RN DON Hours]],Nurse[[#This Row],[LPN Hours (excl. Admin)]],Nurse[[#This Row],[LPN Admin Hours]],Nurse[[#This Row],[CNA Hours]],Nurse[[#This Row],[NA TR Hours]],Nurse[[#This Row],[Med Aide/Tech Hours]])</f>
        <v>353.78239130434764</v>
      </c>
      <c r="K10" s="4">
        <f>SUM(Nurse[[#This Row],[RN Hours (excl. Admin, DON)]],Nurse[[#This Row],[LPN Hours (excl. Admin)]],Nurse[[#This Row],[CNA Hours]],Nurse[[#This Row],[NA TR Hours]],Nurse[[#This Row],[Med Aide/Tech Hours]])</f>
        <v>343.37032608695637</v>
      </c>
      <c r="L10" s="4">
        <f>SUM(Nurse[[#This Row],[RN Hours (excl. Admin, DON)]],Nurse[[#This Row],[RN Admin Hours]],Nurse[[#This Row],[RN DON Hours]])</f>
        <v>48.421413043478232</v>
      </c>
      <c r="M10" s="4">
        <v>38.00934782608693</v>
      </c>
      <c r="N10" s="4">
        <v>8.3740217391304324</v>
      </c>
      <c r="O10" s="4">
        <v>2.0380434782608696</v>
      </c>
      <c r="P10" s="4">
        <f>SUM(Nurse[[#This Row],[LPN Hours (excl. Admin)]],Nurse[[#This Row],[LPN Admin Hours]])</f>
        <v>88.634239130434736</v>
      </c>
      <c r="Q10" s="4">
        <v>88.634239130434736</v>
      </c>
      <c r="R10" s="4">
        <v>0</v>
      </c>
      <c r="S10" s="4">
        <f>SUM(Nurse[[#This Row],[CNA Hours]],Nurse[[#This Row],[NA TR Hours]],Nurse[[#This Row],[Med Aide/Tech Hours]])</f>
        <v>216.72673913043471</v>
      </c>
      <c r="T10" s="4">
        <v>210.48815217391299</v>
      </c>
      <c r="U10" s="4">
        <v>4.0191304347826096</v>
      </c>
      <c r="V10" s="4">
        <v>2.2194565217391302</v>
      </c>
      <c r="W1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0" s="4">
        <v>0</v>
      </c>
      <c r="Y10" s="4">
        <v>0</v>
      </c>
      <c r="Z10" s="4">
        <v>0</v>
      </c>
      <c r="AA10" s="4">
        <v>0</v>
      </c>
      <c r="AB10" s="4">
        <v>0</v>
      </c>
      <c r="AC10" s="4">
        <v>0</v>
      </c>
      <c r="AD10" s="4">
        <v>0</v>
      </c>
      <c r="AE10" s="4">
        <v>0</v>
      </c>
      <c r="AF10" s="1">
        <v>475030</v>
      </c>
      <c r="AG10" s="1">
        <v>1</v>
      </c>
      <c r="AH10"/>
    </row>
    <row r="11" spans="1:34" x14ac:dyDescent="0.25">
      <c r="A11" t="s">
        <v>79</v>
      </c>
      <c r="B11" t="s">
        <v>25</v>
      </c>
      <c r="C11" t="s">
        <v>115</v>
      </c>
      <c r="D11" t="s">
        <v>85</v>
      </c>
      <c r="E11" s="4">
        <v>56.434782608695649</v>
      </c>
      <c r="F11" s="4">
        <f>Nurse[[#This Row],[Total Nurse Staff Hours]]/Nurse[[#This Row],[MDS Census]]</f>
        <v>5.1119876733436058</v>
      </c>
      <c r="G11" s="4">
        <f>Nurse[[#This Row],[Total Direct Care Staff Hours]]/Nurse[[#This Row],[MDS Census]]</f>
        <v>5.0324653312788898</v>
      </c>
      <c r="H11" s="4">
        <f>Nurse[[#This Row],[Total RN Hours (w/ Admin, DON)]]/Nurse[[#This Row],[MDS Census]]</f>
        <v>0.80515793528505386</v>
      </c>
      <c r="I11" s="4">
        <f>Nurse[[#This Row],[RN Hours (excl. Admin, DON)]]/Nurse[[#This Row],[MDS Census]]</f>
        <v>0.76617873651771951</v>
      </c>
      <c r="J11" s="4">
        <f>SUM(Nurse[[#This Row],[RN Hours (excl. Admin, DON)]],Nurse[[#This Row],[RN Admin Hours]],Nurse[[#This Row],[RN DON Hours]],Nurse[[#This Row],[LPN Hours (excl. Admin)]],Nurse[[#This Row],[LPN Admin Hours]],Nurse[[#This Row],[CNA Hours]],Nurse[[#This Row],[NA TR Hours]],Nurse[[#This Row],[Med Aide/Tech Hours]])</f>
        <v>288.49391304347824</v>
      </c>
      <c r="K11" s="4">
        <f>SUM(Nurse[[#This Row],[RN Hours (excl. Admin, DON)]],Nurse[[#This Row],[LPN Hours (excl. Admin)]],Nurse[[#This Row],[CNA Hours]],Nurse[[#This Row],[NA TR Hours]],Nurse[[#This Row],[Med Aide/Tech Hours]])</f>
        <v>284.0060869565217</v>
      </c>
      <c r="L11" s="4">
        <f>SUM(Nurse[[#This Row],[RN Hours (excl. Admin, DON)]],Nurse[[#This Row],[RN Admin Hours]],Nurse[[#This Row],[RN DON Hours]])</f>
        <v>45.438913043478252</v>
      </c>
      <c r="M11" s="4">
        <v>43.239130434782602</v>
      </c>
      <c r="N11" s="4">
        <v>2.1275000000000004</v>
      </c>
      <c r="O11" s="4">
        <v>7.2282608695652173E-2</v>
      </c>
      <c r="P11" s="4">
        <f>SUM(Nurse[[#This Row],[LPN Hours (excl. Admin)]],Nurse[[#This Row],[LPN Admin Hours]])</f>
        <v>71.019891304347809</v>
      </c>
      <c r="Q11" s="4">
        <v>68.731847826086934</v>
      </c>
      <c r="R11" s="4">
        <v>2.2880434782608696</v>
      </c>
      <c r="S11" s="4">
        <f>SUM(Nurse[[#This Row],[CNA Hours]],Nurse[[#This Row],[NA TR Hours]],Nurse[[#This Row],[Med Aide/Tech Hours]])</f>
        <v>172.03510869565216</v>
      </c>
      <c r="T11" s="4">
        <v>168.22043478260869</v>
      </c>
      <c r="U11" s="4">
        <v>3.8146739130434777</v>
      </c>
      <c r="V11" s="4">
        <v>0</v>
      </c>
      <c r="W1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55.484347826086946</v>
      </c>
      <c r="X11" s="4">
        <v>2.0379347826086955</v>
      </c>
      <c r="Y11" s="4">
        <v>0</v>
      </c>
      <c r="Z11" s="4">
        <v>0</v>
      </c>
      <c r="AA11" s="4">
        <v>33.746739130434769</v>
      </c>
      <c r="AB11" s="4">
        <v>0</v>
      </c>
      <c r="AC11" s="4">
        <v>19.699673913043483</v>
      </c>
      <c r="AD11" s="4">
        <v>0</v>
      </c>
      <c r="AE11" s="4">
        <v>0</v>
      </c>
      <c r="AF11" s="1">
        <v>475047</v>
      </c>
      <c r="AG11" s="1">
        <v>1</v>
      </c>
      <c r="AH11"/>
    </row>
    <row r="12" spans="1:34" x14ac:dyDescent="0.25">
      <c r="A12" t="s">
        <v>79</v>
      </c>
      <c r="B12" t="s">
        <v>28</v>
      </c>
      <c r="C12" t="s">
        <v>116</v>
      </c>
      <c r="D12" t="s">
        <v>94</v>
      </c>
      <c r="E12" s="4">
        <v>30.423913043478262</v>
      </c>
      <c r="F12" s="4">
        <f>Nurse[[#This Row],[Total Nurse Staff Hours]]/Nurse[[#This Row],[MDS Census]]</f>
        <v>4.6552268667381185</v>
      </c>
      <c r="G12" s="4">
        <f>Nurse[[#This Row],[Total Direct Care Staff Hours]]/Nurse[[#This Row],[MDS Census]]</f>
        <v>4.2055126831011052</v>
      </c>
      <c r="H12" s="4">
        <f>Nurse[[#This Row],[Total RN Hours (w/ Admin, DON)]]/Nurse[[#This Row],[MDS Census]]</f>
        <v>1.0594533762057881</v>
      </c>
      <c r="I12" s="4">
        <f>Nurse[[#This Row],[RN Hours (excl. Admin, DON)]]/Nurse[[#This Row],[MDS Census]]</f>
        <v>0.88224723115398385</v>
      </c>
      <c r="J12" s="4">
        <f>SUM(Nurse[[#This Row],[RN Hours (excl. Admin, DON)]],Nurse[[#This Row],[RN Admin Hours]],Nurse[[#This Row],[RN DON Hours]],Nurse[[#This Row],[LPN Hours (excl. Admin)]],Nurse[[#This Row],[LPN Admin Hours]],Nurse[[#This Row],[CNA Hours]],Nurse[[#This Row],[NA TR Hours]],Nurse[[#This Row],[Med Aide/Tech Hours]])</f>
        <v>141.63021739130429</v>
      </c>
      <c r="K12" s="4">
        <f>SUM(Nurse[[#This Row],[RN Hours (excl. Admin, DON)]],Nurse[[#This Row],[LPN Hours (excl. Admin)]],Nurse[[#This Row],[CNA Hours]],Nurse[[#This Row],[NA TR Hours]],Nurse[[#This Row],[Med Aide/Tech Hours]])</f>
        <v>127.94815217391299</v>
      </c>
      <c r="L12" s="4">
        <f>SUM(Nurse[[#This Row],[RN Hours (excl. Admin, DON)]],Nurse[[#This Row],[RN Admin Hours]],Nurse[[#This Row],[RN DON Hours]])</f>
        <v>32.232717391304355</v>
      </c>
      <c r="M12" s="4">
        <v>26.841413043478269</v>
      </c>
      <c r="N12" s="4">
        <v>0</v>
      </c>
      <c r="O12" s="4">
        <v>5.3913043478260869</v>
      </c>
      <c r="P12" s="4">
        <f>SUM(Nurse[[#This Row],[LPN Hours (excl. Admin)]],Nurse[[#This Row],[LPN Admin Hours]])</f>
        <v>22.344999999999999</v>
      </c>
      <c r="Q12" s="4">
        <v>14.05423913043478</v>
      </c>
      <c r="R12" s="4">
        <v>8.2907608695652186</v>
      </c>
      <c r="S12" s="4">
        <f>SUM(Nurse[[#This Row],[CNA Hours]],Nurse[[#This Row],[NA TR Hours]],Nurse[[#This Row],[Med Aide/Tech Hours]])</f>
        <v>87.052499999999938</v>
      </c>
      <c r="T12" s="4">
        <v>87.052499999999938</v>
      </c>
      <c r="U12" s="4">
        <v>0</v>
      </c>
      <c r="V12" s="4">
        <v>0</v>
      </c>
      <c r="W1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11.478260869565219</v>
      </c>
      <c r="X12" s="4">
        <v>0.92391304347826086</v>
      </c>
      <c r="Y12" s="4">
        <v>0</v>
      </c>
      <c r="Z12" s="4">
        <v>0</v>
      </c>
      <c r="AA12" s="4">
        <v>1.0271739130434783</v>
      </c>
      <c r="AB12" s="4">
        <v>0</v>
      </c>
      <c r="AC12" s="4">
        <v>9.5271739130434785</v>
      </c>
      <c r="AD12" s="4">
        <v>0</v>
      </c>
      <c r="AE12" s="4">
        <v>0</v>
      </c>
      <c r="AF12" s="1">
        <v>475052</v>
      </c>
      <c r="AG12" s="1">
        <v>1</v>
      </c>
      <c r="AH12"/>
    </row>
    <row r="13" spans="1:34" x14ac:dyDescent="0.25">
      <c r="A13" t="s">
        <v>79</v>
      </c>
      <c r="B13" t="s">
        <v>20</v>
      </c>
      <c r="C13" t="s">
        <v>103</v>
      </c>
      <c r="D13" t="s">
        <v>90</v>
      </c>
      <c r="E13" s="4">
        <v>52.336956521739133</v>
      </c>
      <c r="F13" s="4">
        <f>Nurse[[#This Row],[Total Nurse Staff Hours]]/Nurse[[#This Row],[MDS Census]]</f>
        <v>4.1820041536863961</v>
      </c>
      <c r="G13" s="4">
        <f>Nurse[[#This Row],[Total Direct Care Staff Hours]]/Nurse[[#This Row],[MDS Census]]</f>
        <v>4.0125877466251296</v>
      </c>
      <c r="H13" s="4">
        <f>Nurse[[#This Row],[Total RN Hours (w/ Admin, DON)]]/Nurse[[#This Row],[MDS Census]]</f>
        <v>0.53136863966770476</v>
      </c>
      <c r="I13" s="4">
        <f>Nurse[[#This Row],[RN Hours (excl. Admin, DON)]]/Nurse[[#This Row],[MDS Census]]</f>
        <v>0.361952232606438</v>
      </c>
      <c r="J13" s="4">
        <f>SUM(Nurse[[#This Row],[RN Hours (excl. Admin, DON)]],Nurse[[#This Row],[RN Admin Hours]],Nurse[[#This Row],[RN DON Hours]],Nurse[[#This Row],[LPN Hours (excl. Admin)]],Nurse[[#This Row],[LPN Admin Hours]],Nurse[[#This Row],[CNA Hours]],Nurse[[#This Row],[NA TR Hours]],Nurse[[#This Row],[Med Aide/Tech Hours]])</f>
        <v>218.87336956521739</v>
      </c>
      <c r="K13" s="4">
        <f>SUM(Nurse[[#This Row],[RN Hours (excl. Admin, DON)]],Nurse[[#This Row],[LPN Hours (excl. Admin)]],Nurse[[#This Row],[CNA Hours]],Nurse[[#This Row],[NA TR Hours]],Nurse[[#This Row],[Med Aide/Tech Hours]])</f>
        <v>210.00663043478261</v>
      </c>
      <c r="L13" s="4">
        <f>SUM(Nurse[[#This Row],[RN Hours (excl. Admin, DON)]],Nurse[[#This Row],[RN Admin Hours]],Nurse[[#This Row],[RN DON Hours]])</f>
        <v>27.810217391304334</v>
      </c>
      <c r="M13" s="4">
        <v>18.943478260869554</v>
      </c>
      <c r="N13" s="4">
        <v>4.3093478260869578</v>
      </c>
      <c r="O13" s="4">
        <v>4.557391304347826</v>
      </c>
      <c r="P13" s="4">
        <f>SUM(Nurse[[#This Row],[LPN Hours (excl. Admin)]],Nurse[[#This Row],[LPN Admin Hours]])</f>
        <v>72.589347826086936</v>
      </c>
      <c r="Q13" s="4">
        <v>72.589347826086936</v>
      </c>
      <c r="R13" s="4">
        <v>0</v>
      </c>
      <c r="S13" s="4">
        <f>SUM(Nurse[[#This Row],[CNA Hours]],Nurse[[#This Row],[NA TR Hours]],Nurse[[#This Row],[Med Aide/Tech Hours]])</f>
        <v>118.4738043478261</v>
      </c>
      <c r="T13" s="4">
        <v>118.4738043478261</v>
      </c>
      <c r="U13" s="4">
        <v>0</v>
      </c>
      <c r="V13" s="4">
        <v>0</v>
      </c>
      <c r="W1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48.955869565217384</v>
      </c>
      <c r="X13" s="4">
        <v>6.079891304347826</v>
      </c>
      <c r="Y13" s="4">
        <v>0</v>
      </c>
      <c r="Z13" s="4">
        <v>0</v>
      </c>
      <c r="AA13" s="4">
        <v>14.495434782608696</v>
      </c>
      <c r="AB13" s="4">
        <v>0</v>
      </c>
      <c r="AC13" s="4">
        <v>28.380543478260861</v>
      </c>
      <c r="AD13" s="4">
        <v>0</v>
      </c>
      <c r="AE13" s="4">
        <v>0</v>
      </c>
      <c r="AF13" s="1">
        <v>475040</v>
      </c>
      <c r="AG13" s="1">
        <v>1</v>
      </c>
      <c r="AH13"/>
    </row>
    <row r="14" spans="1:34" x14ac:dyDescent="0.25">
      <c r="A14" t="s">
        <v>79</v>
      </c>
      <c r="B14" t="s">
        <v>22</v>
      </c>
      <c r="C14" t="s">
        <v>98</v>
      </c>
      <c r="D14" t="s">
        <v>89</v>
      </c>
      <c r="E14" s="4">
        <v>23.684782608695652</v>
      </c>
      <c r="F14" s="4">
        <f>Nurse[[#This Row],[Total Nurse Staff Hours]]/Nurse[[#This Row],[MDS Census]]</f>
        <v>4.3868747131711787</v>
      </c>
      <c r="G14" s="4">
        <f>Nurse[[#This Row],[Total Direct Care Staff Hours]]/Nurse[[#This Row],[MDS Census]]</f>
        <v>3.9348324919687925</v>
      </c>
      <c r="H14" s="4">
        <f>Nurse[[#This Row],[Total RN Hours (w/ Admin, DON)]]/Nurse[[#This Row],[MDS Census]]</f>
        <v>0.65982101881597066</v>
      </c>
      <c r="I14" s="4">
        <f>Nurse[[#This Row],[RN Hours (excl. Admin, DON)]]/Nurse[[#This Row],[MDS Census]]</f>
        <v>0.4298990362551629</v>
      </c>
      <c r="J14" s="4">
        <f>SUM(Nurse[[#This Row],[RN Hours (excl. Admin, DON)]],Nurse[[#This Row],[RN Admin Hours]],Nurse[[#This Row],[RN DON Hours]],Nurse[[#This Row],[LPN Hours (excl. Admin)]],Nurse[[#This Row],[LPN Admin Hours]],Nurse[[#This Row],[CNA Hours]],Nurse[[#This Row],[NA TR Hours]],Nurse[[#This Row],[Med Aide/Tech Hours]])</f>
        <v>103.90217391304347</v>
      </c>
      <c r="K14" s="4">
        <f>SUM(Nurse[[#This Row],[RN Hours (excl. Admin, DON)]],Nurse[[#This Row],[LPN Hours (excl. Admin)]],Nurse[[#This Row],[CNA Hours]],Nurse[[#This Row],[NA TR Hours]],Nurse[[#This Row],[Med Aide/Tech Hours]])</f>
        <v>93.195652173913032</v>
      </c>
      <c r="L14" s="4">
        <f>SUM(Nurse[[#This Row],[RN Hours (excl. Admin, DON)]],Nurse[[#This Row],[RN Admin Hours]],Nurse[[#This Row],[RN DON Hours]])</f>
        <v>15.627717391304348</v>
      </c>
      <c r="M14" s="4">
        <v>10.182065217391305</v>
      </c>
      <c r="N14" s="4">
        <v>0</v>
      </c>
      <c r="O14" s="4">
        <v>5.4456521739130439</v>
      </c>
      <c r="P14" s="4">
        <f>SUM(Nurse[[#This Row],[LPN Hours (excl. Admin)]],Nurse[[#This Row],[LPN Admin Hours]])</f>
        <v>23.709239130434781</v>
      </c>
      <c r="Q14" s="4">
        <v>18.448369565217391</v>
      </c>
      <c r="R14" s="4">
        <v>5.2608695652173916</v>
      </c>
      <c r="S14" s="4">
        <f>SUM(Nurse[[#This Row],[CNA Hours]],Nurse[[#This Row],[NA TR Hours]],Nurse[[#This Row],[Med Aide/Tech Hours]])</f>
        <v>64.565217391304344</v>
      </c>
      <c r="T14" s="4">
        <v>64.565217391304344</v>
      </c>
      <c r="U14" s="4">
        <v>0</v>
      </c>
      <c r="V14" s="4">
        <v>0</v>
      </c>
      <c r="W1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4" s="4">
        <v>0</v>
      </c>
      <c r="Y14" s="4">
        <v>0</v>
      </c>
      <c r="Z14" s="4">
        <v>0</v>
      </c>
      <c r="AA14" s="4">
        <v>0</v>
      </c>
      <c r="AB14" s="4">
        <v>0</v>
      </c>
      <c r="AC14" s="4">
        <v>0</v>
      </c>
      <c r="AD14" s="4">
        <v>0</v>
      </c>
      <c r="AE14" s="4">
        <v>0</v>
      </c>
      <c r="AF14" s="1">
        <v>475043</v>
      </c>
      <c r="AG14" s="1">
        <v>1</v>
      </c>
      <c r="AH14"/>
    </row>
    <row r="15" spans="1:34" x14ac:dyDescent="0.25">
      <c r="A15" t="s">
        <v>79</v>
      </c>
      <c r="B15" t="s">
        <v>4</v>
      </c>
      <c r="C15" t="s">
        <v>102</v>
      </c>
      <c r="D15" t="s">
        <v>92</v>
      </c>
      <c r="E15" s="4">
        <v>78.086956521739125</v>
      </c>
      <c r="F15" s="4">
        <f>Nurse[[#This Row],[Total Nurse Staff Hours]]/Nurse[[#This Row],[MDS Census]]</f>
        <v>4.8082544543429844</v>
      </c>
      <c r="G15" s="4">
        <f>Nurse[[#This Row],[Total Direct Care Staff Hours]]/Nurse[[#This Row],[MDS Census]]</f>
        <v>4.6690562360801779</v>
      </c>
      <c r="H15" s="4">
        <f>Nurse[[#This Row],[Total RN Hours (w/ Admin, DON)]]/Nurse[[#This Row],[MDS Census]]</f>
        <v>0.8729468262806237</v>
      </c>
      <c r="I15" s="4">
        <f>Nurse[[#This Row],[RN Hours (excl. Admin, DON)]]/Nurse[[#This Row],[MDS Census]]</f>
        <v>0.73374860801781738</v>
      </c>
      <c r="J15" s="4">
        <f>SUM(Nurse[[#This Row],[RN Hours (excl. Admin, DON)]],Nurse[[#This Row],[RN Admin Hours]],Nurse[[#This Row],[RN DON Hours]],Nurse[[#This Row],[LPN Hours (excl. Admin)]],Nurse[[#This Row],[LPN Admin Hours]],Nurse[[#This Row],[CNA Hours]],Nurse[[#This Row],[NA TR Hours]],Nurse[[#This Row],[Med Aide/Tech Hours]])</f>
        <v>375.46195652173913</v>
      </c>
      <c r="K15" s="4">
        <f>SUM(Nurse[[#This Row],[RN Hours (excl. Admin, DON)]],Nurse[[#This Row],[LPN Hours (excl. Admin)]],Nurse[[#This Row],[CNA Hours]],Nurse[[#This Row],[NA TR Hours]],Nurse[[#This Row],[Med Aide/Tech Hours]])</f>
        <v>364.59239130434781</v>
      </c>
      <c r="L15" s="4">
        <f>SUM(Nurse[[#This Row],[RN Hours (excl. Admin, DON)]],Nurse[[#This Row],[RN Admin Hours]],Nurse[[#This Row],[RN DON Hours]])</f>
        <v>68.165760869565219</v>
      </c>
      <c r="M15" s="4">
        <v>57.296195652173914</v>
      </c>
      <c r="N15" s="4">
        <v>9.5652173913043477</v>
      </c>
      <c r="O15" s="4">
        <v>1.3043478260869565</v>
      </c>
      <c r="P15" s="4">
        <f>SUM(Nurse[[#This Row],[LPN Hours (excl. Admin)]],Nurse[[#This Row],[LPN Admin Hours]])</f>
        <v>94.369565217391298</v>
      </c>
      <c r="Q15" s="4">
        <v>94.369565217391298</v>
      </c>
      <c r="R15" s="4">
        <v>0</v>
      </c>
      <c r="S15" s="4">
        <f>SUM(Nurse[[#This Row],[CNA Hours]],Nurse[[#This Row],[NA TR Hours]],Nurse[[#This Row],[Med Aide/Tech Hours]])</f>
        <v>212.9266304347826</v>
      </c>
      <c r="T15" s="4">
        <v>212.9266304347826</v>
      </c>
      <c r="U15" s="4">
        <v>0</v>
      </c>
      <c r="V15" s="4">
        <v>0</v>
      </c>
      <c r="W1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123.46739130434781</v>
      </c>
      <c r="X15" s="4">
        <v>15.043478260869565</v>
      </c>
      <c r="Y15" s="4">
        <v>0</v>
      </c>
      <c r="Z15" s="4">
        <v>0</v>
      </c>
      <c r="AA15" s="4">
        <v>61.054347826086953</v>
      </c>
      <c r="AB15" s="4">
        <v>0</v>
      </c>
      <c r="AC15" s="4">
        <v>47.369565217391305</v>
      </c>
      <c r="AD15" s="4">
        <v>0</v>
      </c>
      <c r="AE15" s="4">
        <v>0</v>
      </c>
      <c r="AF15" s="1">
        <v>475017</v>
      </c>
      <c r="AG15" s="1">
        <v>1</v>
      </c>
      <c r="AH15"/>
    </row>
    <row r="16" spans="1:34" x14ac:dyDescent="0.25">
      <c r="A16" t="s">
        <v>79</v>
      </c>
      <c r="B16" t="s">
        <v>21</v>
      </c>
      <c r="C16" t="s">
        <v>113</v>
      </c>
      <c r="D16" t="s">
        <v>89</v>
      </c>
      <c r="E16" s="4">
        <v>55.380434782608695</v>
      </c>
      <c r="F16" s="4">
        <f>Nurse[[#This Row],[Total Nurse Staff Hours]]/Nurse[[#This Row],[MDS Census]]</f>
        <v>3.3488714425907751</v>
      </c>
      <c r="G16" s="4">
        <f>Nurse[[#This Row],[Total Direct Care Staff Hours]]/Nurse[[#This Row],[MDS Census]]</f>
        <v>3.1230127576054958</v>
      </c>
      <c r="H16" s="4">
        <f>Nurse[[#This Row],[Total RN Hours (w/ Admin, DON)]]/Nurse[[#This Row],[MDS Census]]</f>
        <v>0.32630029440628067</v>
      </c>
      <c r="I16" s="4">
        <f>Nurse[[#This Row],[RN Hours (excl. Admin, DON)]]/Nurse[[#This Row],[MDS Census]]</f>
        <v>0.19715407262021589</v>
      </c>
      <c r="J16" s="4">
        <f>SUM(Nurse[[#This Row],[RN Hours (excl. Admin, DON)]],Nurse[[#This Row],[RN Admin Hours]],Nurse[[#This Row],[RN DON Hours]],Nurse[[#This Row],[LPN Hours (excl. Admin)]],Nurse[[#This Row],[LPN Admin Hours]],Nurse[[#This Row],[CNA Hours]],Nurse[[#This Row],[NA TR Hours]],Nurse[[#This Row],[Med Aide/Tech Hours]])</f>
        <v>185.46195652173913</v>
      </c>
      <c r="K16" s="4">
        <f>SUM(Nurse[[#This Row],[RN Hours (excl. Admin, DON)]],Nurse[[#This Row],[LPN Hours (excl. Admin)]],Nurse[[#This Row],[CNA Hours]],Nurse[[#This Row],[NA TR Hours]],Nurse[[#This Row],[Med Aide/Tech Hours]])</f>
        <v>172.95380434782609</v>
      </c>
      <c r="L16" s="4">
        <f>SUM(Nurse[[#This Row],[RN Hours (excl. Admin, DON)]],Nurse[[#This Row],[RN Admin Hours]],Nurse[[#This Row],[RN DON Hours]])</f>
        <v>18.070652173913043</v>
      </c>
      <c r="M16" s="4">
        <v>10.918478260869565</v>
      </c>
      <c r="N16" s="4">
        <v>1.8478260869565217</v>
      </c>
      <c r="O16" s="4">
        <v>5.3043478260869561</v>
      </c>
      <c r="P16" s="4">
        <f>SUM(Nurse[[#This Row],[LPN Hours (excl. Admin)]],Nurse[[#This Row],[LPN Admin Hours]])</f>
        <v>52.320652173913039</v>
      </c>
      <c r="Q16" s="4">
        <v>46.964673913043477</v>
      </c>
      <c r="R16" s="4">
        <v>5.3559782608695654</v>
      </c>
      <c r="S16" s="4">
        <f>SUM(Nurse[[#This Row],[CNA Hours]],Nurse[[#This Row],[NA TR Hours]],Nurse[[#This Row],[Med Aide/Tech Hours]])</f>
        <v>115.07065217391305</v>
      </c>
      <c r="T16" s="4">
        <v>107.33967391304348</v>
      </c>
      <c r="U16" s="4">
        <v>7.7309782608695654</v>
      </c>
      <c r="V16" s="4">
        <v>0</v>
      </c>
      <c r="W1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70.59782608695653</v>
      </c>
      <c r="X16" s="4">
        <v>0</v>
      </c>
      <c r="Y16" s="4">
        <v>0</v>
      </c>
      <c r="Z16" s="4">
        <v>0</v>
      </c>
      <c r="AA16" s="4">
        <v>12.861413043478262</v>
      </c>
      <c r="AB16" s="4">
        <v>4.7826086956521738</v>
      </c>
      <c r="AC16" s="4">
        <v>52.432065217391305</v>
      </c>
      <c r="AD16" s="4">
        <v>0.52173913043478259</v>
      </c>
      <c r="AE16" s="4">
        <v>0</v>
      </c>
      <c r="AF16" s="1">
        <v>475042</v>
      </c>
      <c r="AG16" s="1">
        <v>1</v>
      </c>
      <c r="AH16"/>
    </row>
    <row r="17" spans="1:34" x14ac:dyDescent="0.25">
      <c r="A17" t="s">
        <v>79</v>
      </c>
      <c r="B17" t="s">
        <v>29</v>
      </c>
      <c r="C17" t="s">
        <v>104</v>
      </c>
      <c r="D17" t="s">
        <v>86</v>
      </c>
      <c r="E17" s="4">
        <v>37.597826086956523</v>
      </c>
      <c r="F17" s="4">
        <f>Nurse[[#This Row],[Total Nurse Staff Hours]]/Nurse[[#This Row],[MDS Census]]</f>
        <v>4.9913269731136163</v>
      </c>
      <c r="G17" s="4">
        <f>Nurse[[#This Row],[Total Direct Care Staff Hours]]/Nurse[[#This Row],[MDS Census]]</f>
        <v>4.7048279849667525</v>
      </c>
      <c r="H17" s="4">
        <f>Nurse[[#This Row],[Total RN Hours (w/ Admin, DON)]]/Nurse[[#This Row],[MDS Census]]</f>
        <v>1.2455189361087018</v>
      </c>
      <c r="I17" s="4">
        <f>Nurse[[#This Row],[RN Hours (excl. Admin, DON)]]/Nurse[[#This Row],[MDS Census]]</f>
        <v>0.95901994796183865</v>
      </c>
      <c r="J17" s="4">
        <f>SUM(Nurse[[#This Row],[RN Hours (excl. Admin, DON)]],Nurse[[#This Row],[RN Admin Hours]],Nurse[[#This Row],[RN DON Hours]],Nurse[[#This Row],[LPN Hours (excl. Admin)]],Nurse[[#This Row],[LPN Admin Hours]],Nurse[[#This Row],[CNA Hours]],Nurse[[#This Row],[NA TR Hours]],Nurse[[#This Row],[Med Aide/Tech Hours]])</f>
        <v>187.66304347826087</v>
      </c>
      <c r="K17" s="4">
        <f>SUM(Nurse[[#This Row],[RN Hours (excl. Admin, DON)]],Nurse[[#This Row],[LPN Hours (excl. Admin)]],Nurse[[#This Row],[CNA Hours]],Nurse[[#This Row],[NA TR Hours]],Nurse[[#This Row],[Med Aide/Tech Hours]])</f>
        <v>176.89130434782606</v>
      </c>
      <c r="L17" s="4">
        <f>SUM(Nurse[[#This Row],[RN Hours (excl. Admin, DON)]],Nurse[[#This Row],[RN Admin Hours]],Nurse[[#This Row],[RN DON Hours]])</f>
        <v>46.828804347826086</v>
      </c>
      <c r="M17" s="4">
        <v>36.057065217391305</v>
      </c>
      <c r="N17" s="4">
        <v>4.2554347826086953</v>
      </c>
      <c r="O17" s="4">
        <v>6.5163043478260869</v>
      </c>
      <c r="P17" s="4">
        <f>SUM(Nurse[[#This Row],[LPN Hours (excl. Admin)]],Nurse[[#This Row],[LPN Admin Hours]])</f>
        <v>29.831521739130434</v>
      </c>
      <c r="Q17" s="4">
        <v>29.831521739130434</v>
      </c>
      <c r="R17" s="4">
        <v>0</v>
      </c>
      <c r="S17" s="4">
        <f>SUM(Nurse[[#This Row],[CNA Hours]],Nurse[[#This Row],[NA TR Hours]],Nurse[[#This Row],[Med Aide/Tech Hours]])</f>
        <v>111.00271739130434</v>
      </c>
      <c r="T17" s="4">
        <v>111.00271739130434</v>
      </c>
      <c r="U17" s="4">
        <v>0</v>
      </c>
      <c r="V17" s="4">
        <v>0</v>
      </c>
      <c r="W1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37.010869565217391</v>
      </c>
      <c r="X17" s="4">
        <v>8.4538043478260878</v>
      </c>
      <c r="Y17" s="4">
        <v>0</v>
      </c>
      <c r="Z17" s="4">
        <v>0</v>
      </c>
      <c r="AA17" s="4">
        <v>5.4836956521739131</v>
      </c>
      <c r="AB17" s="4">
        <v>0</v>
      </c>
      <c r="AC17" s="4">
        <v>23.073369565217391</v>
      </c>
      <c r="AD17" s="4">
        <v>0</v>
      </c>
      <c r="AE17" s="4">
        <v>0</v>
      </c>
      <c r="AF17" s="1">
        <v>475053</v>
      </c>
      <c r="AG17" s="1">
        <v>1</v>
      </c>
      <c r="AH17"/>
    </row>
    <row r="18" spans="1:34" x14ac:dyDescent="0.25">
      <c r="A18" t="s">
        <v>79</v>
      </c>
      <c r="B18" t="s">
        <v>33</v>
      </c>
      <c r="C18" t="s">
        <v>118</v>
      </c>
      <c r="D18" t="s">
        <v>87</v>
      </c>
      <c r="E18" s="4">
        <v>29.5</v>
      </c>
      <c r="F18" s="4">
        <f>Nurse[[#This Row],[Total Nurse Staff Hours]]/Nurse[[#This Row],[MDS Census]]</f>
        <v>4.1107221812822408</v>
      </c>
      <c r="G18" s="4">
        <f>Nurse[[#This Row],[Total Direct Care Staff Hours]]/Nurse[[#This Row],[MDS Census]]</f>
        <v>3.8915806927044954</v>
      </c>
      <c r="H18" s="4">
        <f>Nurse[[#This Row],[Total RN Hours (w/ Admin, DON)]]/Nurse[[#This Row],[MDS Census]]</f>
        <v>0.49714443625644805</v>
      </c>
      <c r="I18" s="4">
        <f>Nurse[[#This Row],[RN Hours (excl. Admin, DON)]]/Nurse[[#This Row],[MDS Census]]</f>
        <v>0.38457995578481946</v>
      </c>
      <c r="J18" s="4">
        <f>SUM(Nurse[[#This Row],[RN Hours (excl. Admin, DON)]],Nurse[[#This Row],[RN Admin Hours]],Nurse[[#This Row],[RN DON Hours]],Nurse[[#This Row],[LPN Hours (excl. Admin)]],Nurse[[#This Row],[LPN Admin Hours]],Nurse[[#This Row],[CNA Hours]],Nurse[[#This Row],[NA TR Hours]],Nurse[[#This Row],[Med Aide/Tech Hours]])</f>
        <v>121.26630434782609</v>
      </c>
      <c r="K18" s="4">
        <f>SUM(Nurse[[#This Row],[RN Hours (excl. Admin, DON)]],Nurse[[#This Row],[LPN Hours (excl. Admin)]],Nurse[[#This Row],[CNA Hours]],Nurse[[#This Row],[NA TR Hours]],Nurse[[#This Row],[Med Aide/Tech Hours]])</f>
        <v>114.80163043478261</v>
      </c>
      <c r="L18" s="4">
        <f>SUM(Nurse[[#This Row],[RN Hours (excl. Admin, DON)]],Nurse[[#This Row],[RN Admin Hours]],Nurse[[#This Row],[RN DON Hours]])</f>
        <v>14.665760869565217</v>
      </c>
      <c r="M18" s="4">
        <v>11.345108695652174</v>
      </c>
      <c r="N18" s="4">
        <v>0</v>
      </c>
      <c r="O18" s="4">
        <v>3.3206521739130435</v>
      </c>
      <c r="P18" s="4">
        <f>SUM(Nurse[[#This Row],[LPN Hours (excl. Admin)]],Nurse[[#This Row],[LPN Admin Hours]])</f>
        <v>33.298913043478258</v>
      </c>
      <c r="Q18" s="4">
        <v>30.154891304347824</v>
      </c>
      <c r="R18" s="4">
        <v>3.1440217391304346</v>
      </c>
      <c r="S18" s="4">
        <f>SUM(Nurse[[#This Row],[CNA Hours]],Nurse[[#This Row],[NA TR Hours]],Nurse[[#This Row],[Med Aide/Tech Hours]])</f>
        <v>73.301630434782609</v>
      </c>
      <c r="T18" s="4">
        <v>73.301630434782609</v>
      </c>
      <c r="U18" s="4">
        <v>0</v>
      </c>
      <c r="V18" s="4">
        <v>0</v>
      </c>
      <c r="W1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11.690217391304348</v>
      </c>
      <c r="X18" s="4">
        <v>5.0543478260869561</v>
      </c>
      <c r="Y18" s="4">
        <v>0</v>
      </c>
      <c r="Z18" s="4">
        <v>0</v>
      </c>
      <c r="AA18" s="4">
        <v>5.8913043478260869</v>
      </c>
      <c r="AB18" s="4">
        <v>0</v>
      </c>
      <c r="AC18" s="4">
        <v>0.74456521739130432</v>
      </c>
      <c r="AD18" s="4">
        <v>0</v>
      </c>
      <c r="AE18" s="4">
        <v>0</v>
      </c>
      <c r="AF18" s="1">
        <v>475058</v>
      </c>
      <c r="AG18" s="1">
        <v>1</v>
      </c>
      <c r="AH18"/>
    </row>
    <row r="19" spans="1:34" x14ac:dyDescent="0.25">
      <c r="A19" t="s">
        <v>79</v>
      </c>
      <c r="B19" t="s">
        <v>2</v>
      </c>
      <c r="C19" t="s">
        <v>106</v>
      </c>
      <c r="D19" t="s">
        <v>91</v>
      </c>
      <c r="E19" s="4">
        <v>115.40217391304348</v>
      </c>
      <c r="F19" s="4">
        <f>Nurse[[#This Row],[Total Nurse Staff Hours]]/Nurse[[#This Row],[MDS Census]]</f>
        <v>3.8990439860600921</v>
      </c>
      <c r="G19" s="4">
        <f>Nurse[[#This Row],[Total Direct Care Staff Hours]]/Nurse[[#This Row],[MDS Census]]</f>
        <v>3.6609060940001878</v>
      </c>
      <c r="H19" s="4">
        <f>Nurse[[#This Row],[Total RN Hours (w/ Admin, DON)]]/Nurse[[#This Row],[MDS Census]]</f>
        <v>0.57861166054440982</v>
      </c>
      <c r="I19" s="4">
        <f>Nurse[[#This Row],[RN Hours (excl. Admin, DON)]]/Nurse[[#This Row],[MDS Census]]</f>
        <v>0.340473768484506</v>
      </c>
      <c r="J19" s="4">
        <f>SUM(Nurse[[#This Row],[RN Hours (excl. Admin, DON)]],Nurse[[#This Row],[RN Admin Hours]],Nurse[[#This Row],[RN DON Hours]],Nurse[[#This Row],[LPN Hours (excl. Admin)]],Nurse[[#This Row],[LPN Admin Hours]],Nurse[[#This Row],[CNA Hours]],Nurse[[#This Row],[NA TR Hours]],Nurse[[#This Row],[Med Aide/Tech Hours]])</f>
        <v>449.95815217391305</v>
      </c>
      <c r="K19" s="4">
        <f>SUM(Nurse[[#This Row],[RN Hours (excl. Admin, DON)]],Nurse[[#This Row],[LPN Hours (excl. Admin)]],Nurse[[#This Row],[CNA Hours]],Nurse[[#This Row],[NA TR Hours]],Nurse[[#This Row],[Med Aide/Tech Hours]])</f>
        <v>422.47652173913042</v>
      </c>
      <c r="L19" s="4">
        <f>SUM(Nurse[[#This Row],[RN Hours (excl. Admin, DON)]],Nurse[[#This Row],[RN Admin Hours]],Nurse[[#This Row],[RN DON Hours]])</f>
        <v>66.77304347826086</v>
      </c>
      <c r="M19" s="4">
        <v>39.291413043478265</v>
      </c>
      <c r="N19" s="4">
        <v>22.351195652173907</v>
      </c>
      <c r="O19" s="4">
        <v>5.1304347826086953</v>
      </c>
      <c r="P19" s="4">
        <f>SUM(Nurse[[#This Row],[LPN Hours (excl. Admin)]],Nurse[[#This Row],[LPN Admin Hours]])</f>
        <v>117.34728260869561</v>
      </c>
      <c r="Q19" s="4">
        <v>117.34728260869561</v>
      </c>
      <c r="R19" s="4">
        <v>0</v>
      </c>
      <c r="S19" s="4">
        <f>SUM(Nurse[[#This Row],[CNA Hours]],Nurse[[#This Row],[NA TR Hours]],Nurse[[#This Row],[Med Aide/Tech Hours]])</f>
        <v>265.83782608695657</v>
      </c>
      <c r="T19" s="4">
        <v>265.01923913043481</v>
      </c>
      <c r="U19" s="4">
        <v>0.73163043478260859</v>
      </c>
      <c r="V19" s="4">
        <v>8.6956521739130432E-2</v>
      </c>
      <c r="W1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11.3125</v>
      </c>
      <c r="X19" s="4">
        <v>0</v>
      </c>
      <c r="Y19" s="4">
        <v>0</v>
      </c>
      <c r="Z19" s="4">
        <v>0</v>
      </c>
      <c r="AA19" s="4">
        <v>11.3125</v>
      </c>
      <c r="AB19" s="4">
        <v>0</v>
      </c>
      <c r="AC19" s="4">
        <v>0</v>
      </c>
      <c r="AD19" s="4">
        <v>0</v>
      </c>
      <c r="AE19" s="4">
        <v>0</v>
      </c>
      <c r="AF19" s="1">
        <v>475012</v>
      </c>
      <c r="AG19" s="1">
        <v>1</v>
      </c>
      <c r="AH19"/>
    </row>
    <row r="20" spans="1:34" x14ac:dyDescent="0.25">
      <c r="A20" t="s">
        <v>79</v>
      </c>
      <c r="B20" t="s">
        <v>11</v>
      </c>
      <c r="C20" t="s">
        <v>99</v>
      </c>
      <c r="D20" t="s">
        <v>89</v>
      </c>
      <c r="E20" s="4">
        <v>31.760869565217391</v>
      </c>
      <c r="F20" s="4">
        <f>Nurse[[#This Row],[Total Nurse Staff Hours]]/Nurse[[#This Row],[MDS Census]]</f>
        <v>3.8493052703627653</v>
      </c>
      <c r="G20" s="4">
        <f>Nurse[[#This Row],[Total Direct Care Staff Hours]]/Nurse[[#This Row],[MDS Census]]</f>
        <v>3.6334428473648188</v>
      </c>
      <c r="H20" s="4">
        <f>Nurse[[#This Row],[Total RN Hours (w/ Admin, DON)]]/Nurse[[#This Row],[MDS Census]]</f>
        <v>0.64202600958247769</v>
      </c>
      <c r="I20" s="4">
        <f>Nurse[[#This Row],[RN Hours (excl. Admin, DON)]]/Nurse[[#This Row],[MDS Census]]</f>
        <v>0.42616358658453113</v>
      </c>
      <c r="J20" s="4">
        <f>SUM(Nurse[[#This Row],[RN Hours (excl. Admin, DON)]],Nurse[[#This Row],[RN Admin Hours]],Nurse[[#This Row],[RN DON Hours]],Nurse[[#This Row],[LPN Hours (excl. Admin)]],Nurse[[#This Row],[LPN Admin Hours]],Nurse[[#This Row],[CNA Hours]],Nurse[[#This Row],[NA TR Hours]],Nurse[[#This Row],[Med Aide/Tech Hours]])</f>
        <v>122.25728260869565</v>
      </c>
      <c r="K20" s="4">
        <f>SUM(Nurse[[#This Row],[RN Hours (excl. Admin, DON)]],Nurse[[#This Row],[LPN Hours (excl. Admin)]],Nurse[[#This Row],[CNA Hours]],Nurse[[#This Row],[NA TR Hours]],Nurse[[#This Row],[Med Aide/Tech Hours]])</f>
        <v>115.40130434782608</v>
      </c>
      <c r="L20" s="4">
        <f>SUM(Nurse[[#This Row],[RN Hours (excl. Admin, DON)]],Nurse[[#This Row],[RN Admin Hours]],Nurse[[#This Row],[RN DON Hours]])</f>
        <v>20.391304347826086</v>
      </c>
      <c r="M20" s="4">
        <v>13.535326086956522</v>
      </c>
      <c r="N20" s="4">
        <v>2.7336956521739131</v>
      </c>
      <c r="O20" s="4">
        <v>4.1222826086956523</v>
      </c>
      <c r="P20" s="4">
        <f>SUM(Nurse[[#This Row],[LPN Hours (excl. Admin)]],Nurse[[#This Row],[LPN Admin Hours]])</f>
        <v>33.032608695652172</v>
      </c>
      <c r="Q20" s="4">
        <v>33.032608695652172</v>
      </c>
      <c r="R20" s="4">
        <v>0</v>
      </c>
      <c r="S20" s="4">
        <f>SUM(Nurse[[#This Row],[CNA Hours]],Nurse[[#This Row],[NA TR Hours]],Nurse[[#This Row],[Med Aide/Tech Hours]])</f>
        <v>68.833369565217382</v>
      </c>
      <c r="T20" s="4">
        <v>65.599673913043475</v>
      </c>
      <c r="U20" s="4">
        <v>0</v>
      </c>
      <c r="V20" s="4">
        <v>3.2336956521739131</v>
      </c>
      <c r="W2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13.273586956521738</v>
      </c>
      <c r="X20" s="4">
        <v>0</v>
      </c>
      <c r="Y20" s="4">
        <v>0</v>
      </c>
      <c r="Z20" s="4">
        <v>0</v>
      </c>
      <c r="AA20" s="4">
        <v>5.5543478260869561</v>
      </c>
      <c r="AB20" s="4">
        <v>0</v>
      </c>
      <c r="AC20" s="4">
        <v>7.719239130434782</v>
      </c>
      <c r="AD20" s="4">
        <v>0</v>
      </c>
      <c r="AE20" s="4">
        <v>0</v>
      </c>
      <c r="AF20" s="1">
        <v>475026</v>
      </c>
      <c r="AG20" s="1">
        <v>1</v>
      </c>
      <c r="AH20"/>
    </row>
    <row r="21" spans="1:34" x14ac:dyDescent="0.25">
      <c r="A21" t="s">
        <v>79</v>
      </c>
      <c r="B21" t="s">
        <v>9</v>
      </c>
      <c r="C21" t="s">
        <v>110</v>
      </c>
      <c r="D21" t="s">
        <v>88</v>
      </c>
      <c r="E21" s="4">
        <v>71.543478260869563</v>
      </c>
      <c r="F21" s="4">
        <f>Nurse[[#This Row],[Total Nurse Staff Hours]]/Nurse[[#This Row],[MDS Census]]</f>
        <v>3.7972880583409294</v>
      </c>
      <c r="G21" s="4">
        <f>Nurse[[#This Row],[Total Direct Care Staff Hours]]/Nurse[[#This Row],[MDS Census]]</f>
        <v>3.6550820419325429</v>
      </c>
      <c r="H21" s="4">
        <f>Nurse[[#This Row],[Total RN Hours (w/ Admin, DON)]]/Nurse[[#This Row],[MDS Census]]</f>
        <v>0.72185505925250693</v>
      </c>
      <c r="I21" s="4">
        <f>Nurse[[#This Row],[RN Hours (excl. Admin, DON)]]/Nurse[[#This Row],[MDS Census]]</f>
        <v>0.57964904284412033</v>
      </c>
      <c r="J21" s="4">
        <f>SUM(Nurse[[#This Row],[RN Hours (excl. Admin, DON)]],Nurse[[#This Row],[RN Admin Hours]],Nurse[[#This Row],[RN DON Hours]],Nurse[[#This Row],[LPN Hours (excl. Admin)]],Nurse[[#This Row],[LPN Admin Hours]],Nurse[[#This Row],[CNA Hours]],Nurse[[#This Row],[NA TR Hours]],Nurse[[#This Row],[Med Aide/Tech Hours]])</f>
        <v>271.67119565217388</v>
      </c>
      <c r="K21" s="4">
        <f>SUM(Nurse[[#This Row],[RN Hours (excl. Admin, DON)]],Nurse[[#This Row],[LPN Hours (excl. Admin)]],Nurse[[#This Row],[CNA Hours]],Nurse[[#This Row],[NA TR Hours]],Nurse[[#This Row],[Med Aide/Tech Hours]])</f>
        <v>261.49728260869563</v>
      </c>
      <c r="L21" s="4">
        <f>SUM(Nurse[[#This Row],[RN Hours (excl. Admin, DON)]],Nurse[[#This Row],[RN Admin Hours]],Nurse[[#This Row],[RN DON Hours]])</f>
        <v>51.644021739130437</v>
      </c>
      <c r="M21" s="4">
        <v>41.470108695652172</v>
      </c>
      <c r="N21" s="4">
        <v>4.9565217391304346</v>
      </c>
      <c r="O21" s="4">
        <v>5.2173913043478262</v>
      </c>
      <c r="P21" s="4">
        <f>SUM(Nurse[[#This Row],[LPN Hours (excl. Admin)]],Nurse[[#This Row],[LPN Admin Hours]])</f>
        <v>64.209239130434781</v>
      </c>
      <c r="Q21" s="4">
        <v>64.209239130434781</v>
      </c>
      <c r="R21" s="4">
        <v>0</v>
      </c>
      <c r="S21" s="4">
        <f>SUM(Nurse[[#This Row],[CNA Hours]],Nurse[[#This Row],[NA TR Hours]],Nurse[[#This Row],[Med Aide/Tech Hours]])</f>
        <v>155.81793478260869</v>
      </c>
      <c r="T21" s="4">
        <v>155.81793478260869</v>
      </c>
      <c r="U21" s="4">
        <v>0</v>
      </c>
      <c r="V21" s="4">
        <v>0</v>
      </c>
      <c r="W2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43.657608695652172</v>
      </c>
      <c r="X21" s="4">
        <v>0</v>
      </c>
      <c r="Y21" s="4">
        <v>0</v>
      </c>
      <c r="Z21" s="4">
        <v>0</v>
      </c>
      <c r="AA21" s="4">
        <v>26.394021739130434</v>
      </c>
      <c r="AB21" s="4">
        <v>0</v>
      </c>
      <c r="AC21" s="4">
        <v>17.263586956521738</v>
      </c>
      <c r="AD21" s="4">
        <v>0</v>
      </c>
      <c r="AE21" s="4">
        <v>0</v>
      </c>
      <c r="AF21" s="1">
        <v>475023</v>
      </c>
      <c r="AG21" s="1">
        <v>1</v>
      </c>
      <c r="AH21"/>
    </row>
    <row r="22" spans="1:34" x14ac:dyDescent="0.25">
      <c r="A22" t="s">
        <v>79</v>
      </c>
      <c r="B22" t="s">
        <v>23</v>
      </c>
      <c r="C22" t="s">
        <v>114</v>
      </c>
      <c r="D22" t="s">
        <v>93</v>
      </c>
      <c r="E22" s="4">
        <v>43.413043478260867</v>
      </c>
      <c r="F22" s="4">
        <f>Nurse[[#This Row],[Total Nurse Staff Hours]]/Nurse[[#This Row],[MDS Census]]</f>
        <v>4.1903930896344512</v>
      </c>
      <c r="G22" s="4">
        <f>Nurse[[#This Row],[Total Direct Care Staff Hours]]/Nurse[[#This Row],[MDS Census]]</f>
        <v>3.9353930896344513</v>
      </c>
      <c r="H22" s="4">
        <f>Nurse[[#This Row],[Total RN Hours (w/ Admin, DON)]]/Nurse[[#This Row],[MDS Census]]</f>
        <v>0.65385327991987985</v>
      </c>
      <c r="I22" s="4">
        <f>Nurse[[#This Row],[RN Hours (excl. Admin, DON)]]/Nurse[[#This Row],[MDS Census]]</f>
        <v>0.39885327991987995</v>
      </c>
      <c r="J22" s="4">
        <f>SUM(Nurse[[#This Row],[RN Hours (excl. Admin, DON)]],Nurse[[#This Row],[RN Admin Hours]],Nurse[[#This Row],[RN DON Hours]],Nurse[[#This Row],[LPN Hours (excl. Admin)]],Nurse[[#This Row],[LPN Admin Hours]],Nurse[[#This Row],[CNA Hours]],Nurse[[#This Row],[NA TR Hours]],Nurse[[#This Row],[Med Aide/Tech Hours]])</f>
        <v>181.91771739130431</v>
      </c>
      <c r="K22" s="4">
        <f>SUM(Nurse[[#This Row],[RN Hours (excl. Admin, DON)]],Nurse[[#This Row],[LPN Hours (excl. Admin)]],Nurse[[#This Row],[CNA Hours]],Nurse[[#This Row],[NA TR Hours]],Nurse[[#This Row],[Med Aide/Tech Hours]])</f>
        <v>170.84739130434781</v>
      </c>
      <c r="L22" s="4">
        <f>SUM(Nurse[[#This Row],[RN Hours (excl. Admin, DON)]],Nurse[[#This Row],[RN Admin Hours]],Nurse[[#This Row],[RN DON Hours]])</f>
        <v>28.385760869565217</v>
      </c>
      <c r="M22" s="4">
        <v>17.315434782608701</v>
      </c>
      <c r="N22" s="4">
        <v>6.9833695652173882</v>
      </c>
      <c r="O22" s="4">
        <v>4.0869565217391308</v>
      </c>
      <c r="P22" s="4">
        <f>SUM(Nurse[[#This Row],[LPN Hours (excl. Admin)]],Nurse[[#This Row],[LPN Admin Hours]])</f>
        <v>33.806413043478251</v>
      </c>
      <c r="Q22" s="4">
        <v>33.806413043478251</v>
      </c>
      <c r="R22" s="4">
        <v>0</v>
      </c>
      <c r="S22" s="4">
        <f>SUM(Nurse[[#This Row],[CNA Hours]],Nurse[[#This Row],[NA TR Hours]],Nurse[[#This Row],[Med Aide/Tech Hours]])</f>
        <v>119.72554347826085</v>
      </c>
      <c r="T22" s="4">
        <v>106.25163043478258</v>
      </c>
      <c r="U22" s="4">
        <v>11.833478260869564</v>
      </c>
      <c r="V22" s="4">
        <v>1.6404347826086958</v>
      </c>
      <c r="W2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32.645652173913042</v>
      </c>
      <c r="X22" s="4">
        <v>3.4090217391304347</v>
      </c>
      <c r="Y22" s="4">
        <v>0</v>
      </c>
      <c r="Z22" s="4">
        <v>0</v>
      </c>
      <c r="AA22" s="4">
        <v>13.486521739130437</v>
      </c>
      <c r="AB22" s="4">
        <v>0</v>
      </c>
      <c r="AC22" s="4">
        <v>15.750108695652171</v>
      </c>
      <c r="AD22" s="4">
        <v>0</v>
      </c>
      <c r="AE22" s="4">
        <v>0</v>
      </c>
      <c r="AF22" s="1">
        <v>475044</v>
      </c>
      <c r="AG22" s="1">
        <v>1</v>
      </c>
      <c r="AH22"/>
    </row>
    <row r="23" spans="1:34" x14ac:dyDescent="0.25">
      <c r="A23" t="s">
        <v>79</v>
      </c>
      <c r="B23" t="s">
        <v>19</v>
      </c>
      <c r="C23" t="s">
        <v>106</v>
      </c>
      <c r="D23" t="s">
        <v>91</v>
      </c>
      <c r="E23" s="4">
        <v>80.739130434782609</v>
      </c>
      <c r="F23" s="4">
        <f>Nurse[[#This Row],[Total Nurse Staff Hours]]/Nurse[[#This Row],[MDS Census]]</f>
        <v>3.7285016155088861</v>
      </c>
      <c r="G23" s="4">
        <f>Nurse[[#This Row],[Total Direct Care Staff Hours]]/Nurse[[#This Row],[MDS Census]]</f>
        <v>3.5516949380721599</v>
      </c>
      <c r="H23" s="4">
        <f>Nurse[[#This Row],[Total RN Hours (w/ Admin, DON)]]/Nurse[[#This Row],[MDS Census]]</f>
        <v>0.57822294022617127</v>
      </c>
      <c r="I23" s="4">
        <f>Nurse[[#This Row],[RN Hours (excl. Admin, DON)]]/Nurse[[#This Row],[MDS Census]]</f>
        <v>0.41463516424340335</v>
      </c>
      <c r="J23" s="4">
        <f>SUM(Nurse[[#This Row],[RN Hours (excl. Admin, DON)]],Nurse[[#This Row],[RN Admin Hours]],Nurse[[#This Row],[RN DON Hours]],Nurse[[#This Row],[LPN Hours (excl. Admin)]],Nurse[[#This Row],[LPN Admin Hours]],Nurse[[#This Row],[CNA Hours]],Nurse[[#This Row],[NA TR Hours]],Nurse[[#This Row],[Med Aide/Tech Hours]])</f>
        <v>301.03597826086963</v>
      </c>
      <c r="K23" s="4">
        <f>SUM(Nurse[[#This Row],[RN Hours (excl. Admin, DON)]],Nurse[[#This Row],[LPN Hours (excl. Admin)]],Nurse[[#This Row],[CNA Hours]],Nurse[[#This Row],[NA TR Hours]],Nurse[[#This Row],[Med Aide/Tech Hours]])</f>
        <v>286.76076086956527</v>
      </c>
      <c r="L23" s="4">
        <f>SUM(Nurse[[#This Row],[RN Hours (excl. Admin, DON)]],Nurse[[#This Row],[RN Admin Hours]],Nurse[[#This Row],[RN DON Hours]])</f>
        <v>46.685217391304349</v>
      </c>
      <c r="M23" s="4">
        <v>33.477282608695653</v>
      </c>
      <c r="N23" s="4">
        <v>7.816630434782609</v>
      </c>
      <c r="O23" s="4">
        <v>5.3913043478260869</v>
      </c>
      <c r="P23" s="4">
        <f>SUM(Nurse[[#This Row],[LPN Hours (excl. Admin)]],Nurse[[#This Row],[LPN Admin Hours]])</f>
        <v>86.776195652173911</v>
      </c>
      <c r="Q23" s="4">
        <v>85.708913043478262</v>
      </c>
      <c r="R23" s="4">
        <v>1.0672826086956522</v>
      </c>
      <c r="S23" s="4">
        <f>SUM(Nurse[[#This Row],[CNA Hours]],Nurse[[#This Row],[NA TR Hours]],Nurse[[#This Row],[Med Aide/Tech Hours]])</f>
        <v>167.57456521739138</v>
      </c>
      <c r="T23" s="4">
        <v>167.15478260869574</v>
      </c>
      <c r="U23" s="4">
        <v>0.4197826086956522</v>
      </c>
      <c r="V23" s="4">
        <v>0</v>
      </c>
      <c r="W2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8.2169565217391316</v>
      </c>
      <c r="X23" s="4">
        <v>0.56793478260869568</v>
      </c>
      <c r="Y23" s="4">
        <v>0</v>
      </c>
      <c r="Z23" s="4">
        <v>0</v>
      </c>
      <c r="AA23" s="4">
        <v>0</v>
      </c>
      <c r="AB23" s="4">
        <v>0</v>
      </c>
      <c r="AC23" s="4">
        <v>7.6490217391304354</v>
      </c>
      <c r="AD23" s="4">
        <v>0</v>
      </c>
      <c r="AE23" s="4">
        <v>0</v>
      </c>
      <c r="AF23" s="1">
        <v>475039</v>
      </c>
      <c r="AG23" s="1">
        <v>1</v>
      </c>
      <c r="AH23"/>
    </row>
    <row r="24" spans="1:34" x14ac:dyDescent="0.25">
      <c r="A24" t="s">
        <v>79</v>
      </c>
      <c r="B24" t="s">
        <v>8</v>
      </c>
      <c r="C24" t="s">
        <v>109</v>
      </c>
      <c r="D24" t="s">
        <v>85</v>
      </c>
      <c r="E24" s="4">
        <v>75.032608695652172</v>
      </c>
      <c r="F24" s="4">
        <f>Nurse[[#This Row],[Total Nurse Staff Hours]]/Nurse[[#This Row],[MDS Census]]</f>
        <v>3.7511647109952206</v>
      </c>
      <c r="G24" s="4">
        <f>Nurse[[#This Row],[Total Direct Care Staff Hours]]/Nurse[[#This Row],[MDS Census]]</f>
        <v>3.4794495147037532</v>
      </c>
      <c r="H24" s="4">
        <f>Nurse[[#This Row],[Total RN Hours (w/ Admin, DON)]]/Nurse[[#This Row],[MDS Census]]</f>
        <v>0.70447776329132283</v>
      </c>
      <c r="I24" s="4">
        <f>Nurse[[#This Row],[RN Hours (excl. Admin, DON)]]/Nurse[[#This Row],[MDS Census]]</f>
        <v>0.505723598435463</v>
      </c>
      <c r="J24" s="4">
        <f>SUM(Nurse[[#This Row],[RN Hours (excl. Admin, DON)]],Nurse[[#This Row],[RN Admin Hours]],Nurse[[#This Row],[RN DON Hours]],Nurse[[#This Row],[LPN Hours (excl. Admin)]],Nurse[[#This Row],[LPN Admin Hours]],Nurse[[#This Row],[CNA Hours]],Nurse[[#This Row],[NA TR Hours]],Nurse[[#This Row],[Med Aide/Tech Hours]])</f>
        <v>281.45967391304356</v>
      </c>
      <c r="K24" s="4">
        <f>SUM(Nurse[[#This Row],[RN Hours (excl. Admin, DON)]],Nurse[[#This Row],[LPN Hours (excl. Admin)]],Nurse[[#This Row],[CNA Hours]],Nurse[[#This Row],[NA TR Hours]],Nurse[[#This Row],[Med Aide/Tech Hours]])</f>
        <v>261.07217391304357</v>
      </c>
      <c r="L24" s="4">
        <f>SUM(Nurse[[#This Row],[RN Hours (excl. Admin, DON)]],Nurse[[#This Row],[RN Admin Hours]],Nurse[[#This Row],[RN DON Hours]])</f>
        <v>52.858804347826101</v>
      </c>
      <c r="M24" s="4">
        <v>37.945760869565227</v>
      </c>
      <c r="N24" s="4">
        <v>11.826086956521738</v>
      </c>
      <c r="O24" s="4">
        <v>3.0869565217391304</v>
      </c>
      <c r="P24" s="4">
        <f>SUM(Nurse[[#This Row],[LPN Hours (excl. Admin)]],Nurse[[#This Row],[LPN Admin Hours]])</f>
        <v>69.795760869565243</v>
      </c>
      <c r="Q24" s="4">
        <v>64.321304347826114</v>
      </c>
      <c r="R24" s="4">
        <v>5.4744565217391292</v>
      </c>
      <c r="S24" s="4">
        <f>SUM(Nurse[[#This Row],[CNA Hours]],Nurse[[#This Row],[NA TR Hours]],Nurse[[#This Row],[Med Aide/Tech Hours]])</f>
        <v>158.80510869565222</v>
      </c>
      <c r="T24" s="4">
        <v>153.55532608695657</v>
      </c>
      <c r="U24" s="4">
        <v>5.2497826086956518</v>
      </c>
      <c r="V24" s="4">
        <v>0</v>
      </c>
      <c r="W2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5.9405434782608673</v>
      </c>
      <c r="X24" s="4">
        <v>0</v>
      </c>
      <c r="Y24" s="4">
        <v>0</v>
      </c>
      <c r="Z24" s="4">
        <v>0</v>
      </c>
      <c r="AA24" s="4">
        <v>5.7231521739130411</v>
      </c>
      <c r="AB24" s="4">
        <v>0</v>
      </c>
      <c r="AC24" s="4">
        <v>0.21739130434782608</v>
      </c>
      <c r="AD24" s="4">
        <v>0</v>
      </c>
      <c r="AE24" s="4">
        <v>0</v>
      </c>
      <c r="AF24" s="1">
        <v>475021</v>
      </c>
      <c r="AG24" s="1">
        <v>1</v>
      </c>
      <c r="AH24"/>
    </row>
    <row r="25" spans="1:34" x14ac:dyDescent="0.25">
      <c r="A25" t="s">
        <v>79</v>
      </c>
      <c r="B25" t="s">
        <v>10</v>
      </c>
      <c r="C25" t="s">
        <v>101</v>
      </c>
      <c r="D25" t="s">
        <v>94</v>
      </c>
      <c r="E25" s="4">
        <v>75.423913043478265</v>
      </c>
      <c r="F25" s="4">
        <f>Nurse[[#This Row],[Total Nurse Staff Hours]]/Nurse[[#This Row],[MDS Census]]</f>
        <v>3.4853192102608448</v>
      </c>
      <c r="G25" s="4">
        <f>Nurse[[#This Row],[Total Direct Care Staff Hours]]/Nurse[[#This Row],[MDS Census]]</f>
        <v>3.0800374693759909</v>
      </c>
      <c r="H25" s="4">
        <f>Nurse[[#This Row],[Total RN Hours (w/ Admin, DON)]]/Nurse[[#This Row],[MDS Census]]</f>
        <v>0.47589710332900997</v>
      </c>
      <c r="I25" s="4">
        <f>Nurse[[#This Row],[RN Hours (excl. Admin, DON)]]/Nurse[[#This Row],[MDS Census]]</f>
        <v>0.23281452658884563</v>
      </c>
      <c r="J25" s="4">
        <f>SUM(Nurse[[#This Row],[RN Hours (excl. Admin, DON)]],Nurse[[#This Row],[RN Admin Hours]],Nurse[[#This Row],[RN DON Hours]],Nurse[[#This Row],[LPN Hours (excl. Admin)]],Nurse[[#This Row],[LPN Admin Hours]],Nurse[[#This Row],[CNA Hours]],Nurse[[#This Row],[NA TR Hours]],Nurse[[#This Row],[Med Aide/Tech Hours]])</f>
        <v>262.87641304347829</v>
      </c>
      <c r="K25" s="4">
        <f>SUM(Nurse[[#This Row],[RN Hours (excl. Admin, DON)]],Nurse[[#This Row],[LPN Hours (excl. Admin)]],Nurse[[#This Row],[CNA Hours]],Nurse[[#This Row],[NA TR Hours]],Nurse[[#This Row],[Med Aide/Tech Hours]])</f>
        <v>232.30847826086958</v>
      </c>
      <c r="L25" s="4">
        <f>SUM(Nurse[[#This Row],[RN Hours (excl. Admin, DON)]],Nurse[[#This Row],[RN Admin Hours]],Nurse[[#This Row],[RN DON Hours]])</f>
        <v>35.894021739130437</v>
      </c>
      <c r="M25" s="4">
        <v>17.559782608695652</v>
      </c>
      <c r="N25" s="4">
        <v>13.190217391304348</v>
      </c>
      <c r="O25" s="4">
        <v>5.1440217391304346</v>
      </c>
      <c r="P25" s="4">
        <f>SUM(Nurse[[#This Row],[LPN Hours (excl. Admin)]],Nurse[[#This Row],[LPN Admin Hours]])</f>
        <v>74.311195652173907</v>
      </c>
      <c r="Q25" s="4">
        <v>62.077500000000001</v>
      </c>
      <c r="R25" s="4">
        <v>12.233695652173912</v>
      </c>
      <c r="S25" s="4">
        <f>SUM(Nurse[[#This Row],[CNA Hours]],Nurse[[#This Row],[NA TR Hours]],Nurse[[#This Row],[Med Aide/Tech Hours]])</f>
        <v>152.67119565217391</v>
      </c>
      <c r="T25" s="4">
        <v>134.21195652173913</v>
      </c>
      <c r="U25" s="4">
        <v>16.570652173913043</v>
      </c>
      <c r="V25" s="4">
        <v>1.888586956521739</v>
      </c>
      <c r="W2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99.09782608695653</v>
      </c>
      <c r="X25" s="4">
        <v>5.7391304347826084</v>
      </c>
      <c r="Y25" s="4">
        <v>0</v>
      </c>
      <c r="Z25" s="4">
        <v>0</v>
      </c>
      <c r="AA25" s="4">
        <v>40.290760869565219</v>
      </c>
      <c r="AB25" s="4">
        <v>0</v>
      </c>
      <c r="AC25" s="4">
        <v>53.067934782608695</v>
      </c>
      <c r="AD25" s="4">
        <v>0</v>
      </c>
      <c r="AE25" s="4">
        <v>0</v>
      </c>
      <c r="AF25" s="1">
        <v>475025</v>
      </c>
      <c r="AG25" s="1">
        <v>1</v>
      </c>
      <c r="AH25"/>
    </row>
    <row r="26" spans="1:34" x14ac:dyDescent="0.25">
      <c r="A26" t="s">
        <v>79</v>
      </c>
      <c r="B26" t="s">
        <v>6</v>
      </c>
      <c r="C26" t="s">
        <v>107</v>
      </c>
      <c r="D26" t="s">
        <v>93</v>
      </c>
      <c r="E26" s="4">
        <v>69.315217391304344</v>
      </c>
      <c r="F26" s="4">
        <f>Nurse[[#This Row],[Total Nurse Staff Hours]]/Nurse[[#This Row],[MDS Census]]</f>
        <v>3.6378783126862162</v>
      </c>
      <c r="G26" s="4">
        <f>Nurse[[#This Row],[Total Direct Care Staff Hours]]/Nurse[[#This Row],[MDS Census]]</f>
        <v>3.1808844284146156</v>
      </c>
      <c r="H26" s="4">
        <f>Nurse[[#This Row],[Total RN Hours (w/ Admin, DON)]]/Nurse[[#This Row],[MDS Census]]</f>
        <v>0.38011604202603111</v>
      </c>
      <c r="I26" s="4">
        <f>Nurse[[#This Row],[RN Hours (excl. Admin, DON)]]/Nurse[[#This Row],[MDS Census]]</f>
        <v>0.18629449584444097</v>
      </c>
      <c r="J26" s="4">
        <f>SUM(Nurse[[#This Row],[RN Hours (excl. Admin, DON)]],Nurse[[#This Row],[RN Admin Hours]],Nurse[[#This Row],[RN DON Hours]],Nurse[[#This Row],[LPN Hours (excl. Admin)]],Nurse[[#This Row],[LPN Admin Hours]],Nurse[[#This Row],[CNA Hours]],Nurse[[#This Row],[NA TR Hours]],Nurse[[#This Row],[Med Aide/Tech Hours]])</f>
        <v>252.1603260869565</v>
      </c>
      <c r="K26" s="4">
        <f>SUM(Nurse[[#This Row],[RN Hours (excl. Admin, DON)]],Nurse[[#This Row],[LPN Hours (excl. Admin)]],Nurse[[#This Row],[CNA Hours]],Nurse[[#This Row],[NA TR Hours]],Nurse[[#This Row],[Med Aide/Tech Hours]])</f>
        <v>220.48369565217394</v>
      </c>
      <c r="L26" s="4">
        <f>SUM(Nurse[[#This Row],[RN Hours (excl. Admin, DON)]],Nurse[[#This Row],[RN Admin Hours]],Nurse[[#This Row],[RN DON Hours]])</f>
        <v>26.347826086956523</v>
      </c>
      <c r="M26" s="4">
        <v>12.913043478260869</v>
      </c>
      <c r="N26" s="4">
        <v>8.3913043478260878</v>
      </c>
      <c r="O26" s="4">
        <v>5.0434782608695654</v>
      </c>
      <c r="P26" s="4">
        <f>SUM(Nurse[[#This Row],[LPN Hours (excl. Admin)]],Nurse[[#This Row],[LPN Admin Hours]])</f>
        <v>86.565217391304344</v>
      </c>
      <c r="Q26" s="4">
        <v>68.323369565217391</v>
      </c>
      <c r="R26" s="4">
        <v>18.241847826086957</v>
      </c>
      <c r="S26" s="4">
        <f>SUM(Nurse[[#This Row],[CNA Hours]],Nurse[[#This Row],[NA TR Hours]],Nurse[[#This Row],[Med Aide/Tech Hours]])</f>
        <v>139.24728260869566</v>
      </c>
      <c r="T26" s="4">
        <v>139.24728260869566</v>
      </c>
      <c r="U26" s="4">
        <v>0</v>
      </c>
      <c r="V26" s="4">
        <v>0</v>
      </c>
      <c r="W2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59.277173913043477</v>
      </c>
      <c r="X26" s="4">
        <v>10.975543478260869</v>
      </c>
      <c r="Y26" s="4">
        <v>0</v>
      </c>
      <c r="Z26" s="4">
        <v>0</v>
      </c>
      <c r="AA26" s="4">
        <v>42.519021739130437</v>
      </c>
      <c r="AB26" s="4">
        <v>0</v>
      </c>
      <c r="AC26" s="4">
        <v>5.7826086956521738</v>
      </c>
      <c r="AD26" s="4">
        <v>0</v>
      </c>
      <c r="AE26" s="4">
        <v>0</v>
      </c>
      <c r="AF26" s="1">
        <v>475019</v>
      </c>
      <c r="AG26" s="1">
        <v>1</v>
      </c>
      <c r="AH26"/>
    </row>
    <row r="27" spans="1:34" x14ac:dyDescent="0.25">
      <c r="A27" t="s">
        <v>79</v>
      </c>
      <c r="B27" t="s">
        <v>32</v>
      </c>
      <c r="C27" t="s">
        <v>105</v>
      </c>
      <c r="D27" t="s">
        <v>96</v>
      </c>
      <c r="E27" s="4">
        <v>59.489130434782609</v>
      </c>
      <c r="F27" s="4">
        <f>Nurse[[#This Row],[Total Nurse Staff Hours]]/Nurse[[#This Row],[MDS Census]]</f>
        <v>3.2717814726840859</v>
      </c>
      <c r="G27" s="4">
        <f>Nurse[[#This Row],[Total Direct Care Staff Hours]]/Nurse[[#This Row],[MDS Census]]</f>
        <v>3.0108934770692493</v>
      </c>
      <c r="H27" s="4">
        <f>Nurse[[#This Row],[Total RN Hours (w/ Admin, DON)]]/Nurse[[#This Row],[MDS Census]]</f>
        <v>0.81764297460259472</v>
      </c>
      <c r="I27" s="4">
        <f>Nurse[[#This Row],[RN Hours (excl. Admin, DON)]]/Nurse[[#This Row],[MDS Census]]</f>
        <v>0.55675497898775816</v>
      </c>
      <c r="J27" s="4">
        <f>SUM(Nurse[[#This Row],[RN Hours (excl. Admin, DON)]],Nurse[[#This Row],[RN Admin Hours]],Nurse[[#This Row],[RN DON Hours]],Nurse[[#This Row],[LPN Hours (excl. Admin)]],Nurse[[#This Row],[LPN Admin Hours]],Nurse[[#This Row],[CNA Hours]],Nurse[[#This Row],[NA TR Hours]],Nurse[[#This Row],[Med Aide/Tech Hours]])</f>
        <v>194.63543478260871</v>
      </c>
      <c r="K27" s="4">
        <f>SUM(Nurse[[#This Row],[RN Hours (excl. Admin, DON)]],Nurse[[#This Row],[LPN Hours (excl. Admin)]],Nurse[[#This Row],[CNA Hours]],Nurse[[#This Row],[NA TR Hours]],Nurse[[#This Row],[Med Aide/Tech Hours]])</f>
        <v>179.1154347826087</v>
      </c>
      <c r="L27" s="4">
        <f>SUM(Nurse[[#This Row],[RN Hours (excl. Admin, DON)]],Nurse[[#This Row],[RN Admin Hours]],Nurse[[#This Row],[RN DON Hours]])</f>
        <v>48.6408695652174</v>
      </c>
      <c r="M27" s="4">
        <v>33.120869565217397</v>
      </c>
      <c r="N27" s="4">
        <v>9.780869565217392</v>
      </c>
      <c r="O27" s="4">
        <v>5.7391304347826084</v>
      </c>
      <c r="P27" s="4">
        <f>SUM(Nurse[[#This Row],[LPN Hours (excl. Admin)]],Nurse[[#This Row],[LPN Admin Hours]])</f>
        <v>37.260326086956546</v>
      </c>
      <c r="Q27" s="4">
        <v>37.260326086956546</v>
      </c>
      <c r="R27" s="4">
        <v>0</v>
      </c>
      <c r="S27" s="4">
        <f>SUM(Nurse[[#This Row],[CNA Hours]],Nurse[[#This Row],[NA TR Hours]],Nurse[[#This Row],[Med Aide/Tech Hours]])</f>
        <v>108.73423913043476</v>
      </c>
      <c r="T27" s="4">
        <v>108.73423913043476</v>
      </c>
      <c r="U27" s="4">
        <v>0</v>
      </c>
      <c r="V27" s="4">
        <v>0</v>
      </c>
      <c r="W2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3.3967391304347827</v>
      </c>
      <c r="X27" s="4">
        <v>0</v>
      </c>
      <c r="Y27" s="4">
        <v>0</v>
      </c>
      <c r="Z27" s="4">
        <v>0</v>
      </c>
      <c r="AA27" s="4">
        <v>3.3967391304347827</v>
      </c>
      <c r="AB27" s="4">
        <v>0</v>
      </c>
      <c r="AC27" s="4">
        <v>0</v>
      </c>
      <c r="AD27" s="4">
        <v>0</v>
      </c>
      <c r="AE27" s="4">
        <v>0</v>
      </c>
      <c r="AF27" s="1">
        <v>475057</v>
      </c>
      <c r="AG27" s="1">
        <v>1</v>
      </c>
      <c r="AH27"/>
    </row>
    <row r="28" spans="1:34" x14ac:dyDescent="0.25">
      <c r="A28" t="s">
        <v>79</v>
      </c>
      <c r="B28" t="s">
        <v>5</v>
      </c>
      <c r="C28" t="s">
        <v>106</v>
      </c>
      <c r="D28" t="s">
        <v>91</v>
      </c>
      <c r="E28" s="4">
        <v>108.96739130434783</v>
      </c>
      <c r="F28" s="4">
        <f>Nurse[[#This Row],[Total Nurse Staff Hours]]/Nurse[[#This Row],[MDS Census]]</f>
        <v>3.5054114713216959</v>
      </c>
      <c r="G28" s="4">
        <f>Nurse[[#This Row],[Total Direct Care Staff Hours]]/Nurse[[#This Row],[MDS Census]]</f>
        <v>3.3375810473815459</v>
      </c>
      <c r="H28" s="4">
        <f>Nurse[[#This Row],[Total RN Hours (w/ Admin, DON)]]/Nurse[[#This Row],[MDS Census]]</f>
        <v>0.70231920199501252</v>
      </c>
      <c r="I28" s="4">
        <f>Nurse[[#This Row],[RN Hours (excl. Admin, DON)]]/Nurse[[#This Row],[MDS Census]]</f>
        <v>0.53448877805486283</v>
      </c>
      <c r="J28" s="4">
        <f>SUM(Nurse[[#This Row],[RN Hours (excl. Admin, DON)]],Nurse[[#This Row],[RN Admin Hours]],Nurse[[#This Row],[RN DON Hours]],Nurse[[#This Row],[LPN Hours (excl. Admin)]],Nurse[[#This Row],[LPN Admin Hours]],Nurse[[#This Row],[CNA Hours]],Nurse[[#This Row],[NA TR Hours]],Nurse[[#This Row],[Med Aide/Tech Hours]])</f>
        <v>381.97554347826087</v>
      </c>
      <c r="K28" s="4">
        <f>SUM(Nurse[[#This Row],[RN Hours (excl. Admin, DON)]],Nurse[[#This Row],[LPN Hours (excl. Admin)]],Nurse[[#This Row],[CNA Hours]],Nurse[[#This Row],[NA TR Hours]],Nurse[[#This Row],[Med Aide/Tech Hours]])</f>
        <v>363.6875</v>
      </c>
      <c r="L28" s="4">
        <f>SUM(Nurse[[#This Row],[RN Hours (excl. Admin, DON)]],Nurse[[#This Row],[RN Admin Hours]],Nurse[[#This Row],[RN DON Hours]])</f>
        <v>76.529891304347828</v>
      </c>
      <c r="M28" s="4">
        <v>58.241847826086953</v>
      </c>
      <c r="N28" s="4">
        <v>14.896739130434783</v>
      </c>
      <c r="O28" s="4">
        <v>3.3913043478260869</v>
      </c>
      <c r="P28" s="4">
        <f>SUM(Nurse[[#This Row],[LPN Hours (excl. Admin)]],Nurse[[#This Row],[LPN Admin Hours]])</f>
        <v>102.82336956521739</v>
      </c>
      <c r="Q28" s="4">
        <v>102.82336956521739</v>
      </c>
      <c r="R28" s="4">
        <v>0</v>
      </c>
      <c r="S28" s="4">
        <f>SUM(Nurse[[#This Row],[CNA Hours]],Nurse[[#This Row],[NA TR Hours]],Nurse[[#This Row],[Med Aide/Tech Hours]])</f>
        <v>202.62228260869566</v>
      </c>
      <c r="T28" s="4">
        <v>202.62228260869566</v>
      </c>
      <c r="U28" s="4">
        <v>0</v>
      </c>
      <c r="V28" s="4">
        <v>0</v>
      </c>
      <c r="W2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173.80978260869563</v>
      </c>
      <c r="X28" s="4">
        <v>16.258152173913043</v>
      </c>
      <c r="Y28" s="4">
        <v>0.16304347826086957</v>
      </c>
      <c r="Z28" s="4">
        <v>0</v>
      </c>
      <c r="AA28" s="4">
        <v>55.625</v>
      </c>
      <c r="AB28" s="4">
        <v>0</v>
      </c>
      <c r="AC28" s="4">
        <v>101.76358695652173</v>
      </c>
      <c r="AD28" s="4">
        <v>0</v>
      </c>
      <c r="AE28" s="4">
        <v>0</v>
      </c>
      <c r="AF28" s="1">
        <v>475018</v>
      </c>
      <c r="AG28" s="1">
        <v>1</v>
      </c>
      <c r="AH28"/>
    </row>
    <row r="29" spans="1:34" x14ac:dyDescent="0.25">
      <c r="A29" t="s">
        <v>79</v>
      </c>
      <c r="B29" t="s">
        <v>30</v>
      </c>
      <c r="C29" t="s">
        <v>115</v>
      </c>
      <c r="D29" t="s">
        <v>85</v>
      </c>
      <c r="E29" s="4">
        <v>13.989130434782609</v>
      </c>
      <c r="F29" s="4">
        <f>Nurse[[#This Row],[Total Nurse Staff Hours]]/Nurse[[#This Row],[MDS Census]]</f>
        <v>6.0490675990675982</v>
      </c>
      <c r="G29" s="4">
        <f>Nurse[[#This Row],[Total Direct Care Staff Hours]]/Nurse[[#This Row],[MDS Census]]</f>
        <v>5.6813519813519804</v>
      </c>
      <c r="H29" s="4">
        <f>Nurse[[#This Row],[Total RN Hours (w/ Admin, DON)]]/Nurse[[#This Row],[MDS Census]]</f>
        <v>1.3441258741258741</v>
      </c>
      <c r="I29" s="4">
        <f>Nurse[[#This Row],[RN Hours (excl. Admin, DON)]]/Nurse[[#This Row],[MDS Census]]</f>
        <v>0.97641025641025636</v>
      </c>
      <c r="J29" s="4">
        <f>SUM(Nurse[[#This Row],[RN Hours (excl. Admin, DON)]],Nurse[[#This Row],[RN Admin Hours]],Nurse[[#This Row],[RN DON Hours]],Nurse[[#This Row],[LPN Hours (excl. Admin)]],Nurse[[#This Row],[LPN Admin Hours]],Nurse[[#This Row],[CNA Hours]],Nurse[[#This Row],[NA TR Hours]],Nurse[[#This Row],[Med Aide/Tech Hours]])</f>
        <v>84.62119565217391</v>
      </c>
      <c r="K29" s="4">
        <f>SUM(Nurse[[#This Row],[RN Hours (excl. Admin, DON)]],Nurse[[#This Row],[LPN Hours (excl. Admin)]],Nurse[[#This Row],[CNA Hours]],Nurse[[#This Row],[NA TR Hours]],Nurse[[#This Row],[Med Aide/Tech Hours]])</f>
        <v>79.477173913043472</v>
      </c>
      <c r="L29" s="4">
        <f>SUM(Nurse[[#This Row],[RN Hours (excl. Admin, DON)]],Nurse[[#This Row],[RN Admin Hours]],Nurse[[#This Row],[RN DON Hours]])</f>
        <v>18.803152173913045</v>
      </c>
      <c r="M29" s="4">
        <v>13.659130434782609</v>
      </c>
      <c r="N29" s="4">
        <v>5.1440217391304346</v>
      </c>
      <c r="O29" s="4">
        <v>0</v>
      </c>
      <c r="P29" s="4">
        <f>SUM(Nurse[[#This Row],[LPN Hours (excl. Admin)]],Nurse[[#This Row],[LPN Admin Hours]])</f>
        <v>13.107608695652175</v>
      </c>
      <c r="Q29" s="4">
        <v>13.107608695652175</v>
      </c>
      <c r="R29" s="4">
        <v>0</v>
      </c>
      <c r="S29" s="4">
        <f>SUM(Nurse[[#This Row],[CNA Hours]],Nurse[[#This Row],[NA TR Hours]],Nurse[[#This Row],[Med Aide/Tech Hours]])</f>
        <v>52.710434782608694</v>
      </c>
      <c r="T29" s="4">
        <v>50.975434782608694</v>
      </c>
      <c r="U29" s="4">
        <v>1.7350000000000001</v>
      </c>
      <c r="V29" s="4">
        <v>0</v>
      </c>
      <c r="W2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11.652173913043477</v>
      </c>
      <c r="X29" s="4">
        <v>0</v>
      </c>
      <c r="Y29" s="4">
        <v>0</v>
      </c>
      <c r="Z29" s="4">
        <v>0</v>
      </c>
      <c r="AA29" s="4">
        <v>6.3478260869565215</v>
      </c>
      <c r="AB29" s="4">
        <v>0</v>
      </c>
      <c r="AC29" s="4">
        <v>5.3043478260869561</v>
      </c>
      <c r="AD29" s="4">
        <v>0</v>
      </c>
      <c r="AE29" s="4">
        <v>0</v>
      </c>
      <c r="AF29" s="1">
        <v>475055</v>
      </c>
      <c r="AG29" s="1">
        <v>1</v>
      </c>
      <c r="AH29"/>
    </row>
    <row r="30" spans="1:34" x14ac:dyDescent="0.25">
      <c r="A30" t="s">
        <v>79</v>
      </c>
      <c r="B30" t="s">
        <v>27</v>
      </c>
      <c r="C30" t="s">
        <v>110</v>
      </c>
      <c r="D30" t="s">
        <v>88</v>
      </c>
      <c r="E30" s="4">
        <v>38.652173913043477</v>
      </c>
      <c r="F30" s="4">
        <f>Nurse[[#This Row],[Total Nurse Staff Hours]]/Nurse[[#This Row],[MDS Census]]</f>
        <v>4.6604836895388075</v>
      </c>
      <c r="G30" s="4">
        <f>Nurse[[#This Row],[Total Direct Care Staff Hours]]/Nurse[[#This Row],[MDS Census]]</f>
        <v>4.4305568053993243</v>
      </c>
      <c r="H30" s="4">
        <f>Nurse[[#This Row],[Total RN Hours (w/ Admin, DON)]]/Nurse[[#This Row],[MDS Census]]</f>
        <v>1.065345894263217</v>
      </c>
      <c r="I30" s="4">
        <f>Nurse[[#This Row],[RN Hours (excl. Admin, DON)]]/Nurse[[#This Row],[MDS Census]]</f>
        <v>0.93767435320584924</v>
      </c>
      <c r="J30" s="4">
        <f>SUM(Nurse[[#This Row],[RN Hours (excl. Admin, DON)]],Nurse[[#This Row],[RN Admin Hours]],Nurse[[#This Row],[RN DON Hours]],Nurse[[#This Row],[LPN Hours (excl. Admin)]],Nurse[[#This Row],[LPN Admin Hours]],Nurse[[#This Row],[CNA Hours]],Nurse[[#This Row],[NA TR Hours]],Nurse[[#This Row],[Med Aide/Tech Hours]])</f>
        <v>180.13782608695649</v>
      </c>
      <c r="K30" s="4">
        <f>SUM(Nurse[[#This Row],[RN Hours (excl. Admin, DON)]],Nurse[[#This Row],[LPN Hours (excl. Admin)]],Nurse[[#This Row],[CNA Hours]],Nurse[[#This Row],[NA TR Hours]],Nurse[[#This Row],[Med Aide/Tech Hours]])</f>
        <v>171.25065217391301</v>
      </c>
      <c r="L30" s="4">
        <f>SUM(Nurse[[#This Row],[RN Hours (excl. Admin, DON)]],Nurse[[#This Row],[RN Admin Hours]],Nurse[[#This Row],[RN DON Hours]])</f>
        <v>41.177934782608688</v>
      </c>
      <c r="M30" s="4">
        <v>36.243152173913039</v>
      </c>
      <c r="N30" s="4">
        <v>0</v>
      </c>
      <c r="O30" s="4">
        <v>4.9347826086956523</v>
      </c>
      <c r="P30" s="4">
        <f>SUM(Nurse[[#This Row],[LPN Hours (excl. Admin)]],Nurse[[#This Row],[LPN Admin Hours]])</f>
        <v>27.797391304347826</v>
      </c>
      <c r="Q30" s="4">
        <v>23.844999999999999</v>
      </c>
      <c r="R30" s="4">
        <v>3.9523913043478256</v>
      </c>
      <c r="S30" s="4">
        <f>SUM(Nurse[[#This Row],[CNA Hours]],Nurse[[#This Row],[NA TR Hours]],Nurse[[#This Row],[Med Aide/Tech Hours]])</f>
        <v>111.16249999999998</v>
      </c>
      <c r="T30" s="4">
        <v>92.204891304347811</v>
      </c>
      <c r="U30" s="4">
        <v>0.83010869565217393</v>
      </c>
      <c r="V30" s="4">
        <v>18.127500000000001</v>
      </c>
      <c r="W3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15.502717391304348</v>
      </c>
      <c r="X30" s="4">
        <v>0.2608695652173913</v>
      </c>
      <c r="Y30" s="4">
        <v>0</v>
      </c>
      <c r="Z30" s="4">
        <v>0</v>
      </c>
      <c r="AA30" s="4">
        <v>0.43478260869565216</v>
      </c>
      <c r="AB30" s="4">
        <v>0</v>
      </c>
      <c r="AC30" s="4">
        <v>14.807065217391305</v>
      </c>
      <c r="AD30" s="4">
        <v>0</v>
      </c>
      <c r="AE30" s="4">
        <v>0</v>
      </c>
      <c r="AF30" s="1">
        <v>475050</v>
      </c>
      <c r="AG30" s="1">
        <v>1</v>
      </c>
      <c r="AH30"/>
    </row>
    <row r="31" spans="1:34" x14ac:dyDescent="0.25">
      <c r="A31" t="s">
        <v>79</v>
      </c>
      <c r="B31" t="s">
        <v>17</v>
      </c>
      <c r="C31" t="s">
        <v>112</v>
      </c>
      <c r="D31" t="s">
        <v>89</v>
      </c>
      <c r="E31" s="4">
        <v>38.456521739130437</v>
      </c>
      <c r="F31" s="4">
        <f>Nurse[[#This Row],[Total Nurse Staff Hours]]/Nurse[[#This Row],[MDS Census]]</f>
        <v>4.5213962690785756</v>
      </c>
      <c r="G31" s="4">
        <f>Nurse[[#This Row],[Total Direct Care Staff Hours]]/Nurse[[#This Row],[MDS Census]]</f>
        <v>4.0880356133408702</v>
      </c>
      <c r="H31" s="4">
        <f>Nurse[[#This Row],[Total RN Hours (w/ Admin, DON)]]/Nurse[[#This Row],[MDS Census]]</f>
        <v>0.62457885811192748</v>
      </c>
      <c r="I31" s="4">
        <f>Nurse[[#This Row],[RN Hours (excl. Admin, DON)]]/Nurse[[#This Row],[MDS Census]]</f>
        <v>0.38153193894855836</v>
      </c>
      <c r="J31" s="4">
        <f>SUM(Nurse[[#This Row],[RN Hours (excl. Admin, DON)]],Nurse[[#This Row],[RN Admin Hours]],Nurse[[#This Row],[RN DON Hours]],Nurse[[#This Row],[LPN Hours (excl. Admin)]],Nurse[[#This Row],[LPN Admin Hours]],Nurse[[#This Row],[CNA Hours]],Nurse[[#This Row],[NA TR Hours]],Nurse[[#This Row],[Med Aide/Tech Hours]])</f>
        <v>173.87717391304349</v>
      </c>
      <c r="K31" s="4">
        <f>SUM(Nurse[[#This Row],[RN Hours (excl. Admin, DON)]],Nurse[[#This Row],[LPN Hours (excl. Admin)]],Nurse[[#This Row],[CNA Hours]],Nurse[[#This Row],[NA TR Hours]],Nurse[[#This Row],[Med Aide/Tech Hours]])</f>
        <v>157.21163043478262</v>
      </c>
      <c r="L31" s="4">
        <f>SUM(Nurse[[#This Row],[RN Hours (excl. Admin, DON)]],Nurse[[#This Row],[RN Admin Hours]],Nurse[[#This Row],[RN DON Hours]])</f>
        <v>24.019130434782603</v>
      </c>
      <c r="M31" s="4">
        <v>14.672391304347821</v>
      </c>
      <c r="N31" s="4">
        <v>2.9989130434782618</v>
      </c>
      <c r="O31" s="4">
        <v>6.3478260869565215</v>
      </c>
      <c r="P31" s="4">
        <f>SUM(Nurse[[#This Row],[LPN Hours (excl. Admin)]],Nurse[[#This Row],[LPN Admin Hours]])</f>
        <v>42.528586956521735</v>
      </c>
      <c r="Q31" s="4">
        <v>35.209782608695647</v>
      </c>
      <c r="R31" s="4">
        <v>7.3188043478260871</v>
      </c>
      <c r="S31" s="4">
        <f>SUM(Nurse[[#This Row],[CNA Hours]],Nurse[[#This Row],[NA TR Hours]],Nurse[[#This Row],[Med Aide/Tech Hours]])</f>
        <v>107.32945652173915</v>
      </c>
      <c r="T31" s="4">
        <v>93.617282608695675</v>
      </c>
      <c r="U31" s="4">
        <v>13.712173913043475</v>
      </c>
      <c r="V31" s="4">
        <v>0</v>
      </c>
      <c r="W3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70.985543478260894</v>
      </c>
      <c r="X31" s="4">
        <v>3.1536956521739143</v>
      </c>
      <c r="Y31" s="4">
        <v>0</v>
      </c>
      <c r="Z31" s="4">
        <v>1.5652173913043479</v>
      </c>
      <c r="AA31" s="4">
        <v>19.928913043478261</v>
      </c>
      <c r="AB31" s="4">
        <v>0</v>
      </c>
      <c r="AC31" s="4">
        <v>46.337717391304366</v>
      </c>
      <c r="AD31" s="4">
        <v>0</v>
      </c>
      <c r="AE31" s="4">
        <v>0</v>
      </c>
      <c r="AF31" s="1">
        <v>475036</v>
      </c>
      <c r="AG31" s="1">
        <v>1</v>
      </c>
      <c r="AH31"/>
    </row>
    <row r="32" spans="1:34" x14ac:dyDescent="0.25">
      <c r="A32" t="s">
        <v>79</v>
      </c>
      <c r="B32" t="s">
        <v>15</v>
      </c>
      <c r="C32" t="s">
        <v>111</v>
      </c>
      <c r="D32" t="s">
        <v>95</v>
      </c>
      <c r="E32" s="4">
        <v>93.489130434782609</v>
      </c>
      <c r="F32" s="4">
        <f>Nurse[[#This Row],[Total Nurse Staff Hours]]/Nurse[[#This Row],[MDS Census]]</f>
        <v>4.9832577607254969</v>
      </c>
      <c r="G32" s="4">
        <f>Nurse[[#This Row],[Total Direct Care Staff Hours]]/Nurse[[#This Row],[MDS Census]]</f>
        <v>4.8850482502034644</v>
      </c>
      <c r="H32" s="4">
        <f>Nurse[[#This Row],[Total RN Hours (w/ Admin, DON)]]/Nurse[[#This Row],[MDS Census]]</f>
        <v>1.1206952679920936</v>
      </c>
      <c r="I32" s="4">
        <f>Nurse[[#This Row],[RN Hours (excl. Admin, DON)]]/Nurse[[#This Row],[MDS Census]]</f>
        <v>1.0224857574700614</v>
      </c>
      <c r="J32" s="4">
        <f>SUM(Nurse[[#This Row],[RN Hours (excl. Admin, DON)]],Nurse[[#This Row],[RN Admin Hours]],Nurse[[#This Row],[RN DON Hours]],Nurse[[#This Row],[LPN Hours (excl. Admin)]],Nurse[[#This Row],[LPN Admin Hours]],Nurse[[#This Row],[CNA Hours]],Nurse[[#This Row],[NA TR Hours]],Nurse[[#This Row],[Med Aide/Tech Hours]])</f>
        <v>465.88043478260869</v>
      </c>
      <c r="K32" s="4">
        <f>SUM(Nurse[[#This Row],[RN Hours (excl. Admin, DON)]],Nurse[[#This Row],[LPN Hours (excl. Admin)]],Nurse[[#This Row],[CNA Hours]],Nurse[[#This Row],[NA TR Hours]],Nurse[[#This Row],[Med Aide/Tech Hours]])</f>
        <v>456.69891304347823</v>
      </c>
      <c r="L32" s="4">
        <f>SUM(Nurse[[#This Row],[RN Hours (excl. Admin, DON)]],Nurse[[#This Row],[RN Admin Hours]],Nurse[[#This Row],[RN DON Hours]])</f>
        <v>104.7728260869565</v>
      </c>
      <c r="M32" s="4">
        <v>95.591304347826068</v>
      </c>
      <c r="N32" s="4">
        <v>4.4467391304347821</v>
      </c>
      <c r="O32" s="4">
        <v>4.7347826086956513</v>
      </c>
      <c r="P32" s="4">
        <f>SUM(Nurse[[#This Row],[LPN Hours (excl. Admin)]],Nurse[[#This Row],[LPN Admin Hours]])</f>
        <v>114.65543478260867</v>
      </c>
      <c r="Q32" s="4">
        <v>114.65543478260867</v>
      </c>
      <c r="R32" s="4">
        <v>0</v>
      </c>
      <c r="S32" s="4">
        <f>SUM(Nurse[[#This Row],[CNA Hours]],Nurse[[#This Row],[NA TR Hours]],Nurse[[#This Row],[Med Aide/Tech Hours]])</f>
        <v>246.45217391304351</v>
      </c>
      <c r="T32" s="4">
        <v>246.45217391304351</v>
      </c>
      <c r="U32" s="4">
        <v>0</v>
      </c>
      <c r="V32" s="4">
        <v>0</v>
      </c>
      <c r="W3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139.45108695652169</v>
      </c>
      <c r="X32" s="4">
        <v>18.222826086956516</v>
      </c>
      <c r="Y32" s="4">
        <v>0</v>
      </c>
      <c r="Z32" s="4">
        <v>0</v>
      </c>
      <c r="AA32" s="4">
        <v>75.41956521739128</v>
      </c>
      <c r="AB32" s="4">
        <v>0</v>
      </c>
      <c r="AC32" s="4">
        <v>45.80869565217391</v>
      </c>
      <c r="AD32" s="4">
        <v>0</v>
      </c>
      <c r="AE32" s="4">
        <v>0</v>
      </c>
      <c r="AF32" s="1">
        <v>475032</v>
      </c>
      <c r="AG32" s="1">
        <v>1</v>
      </c>
      <c r="AH32"/>
    </row>
    <row r="33" spans="1:34" x14ac:dyDescent="0.25">
      <c r="A33" t="s">
        <v>79</v>
      </c>
      <c r="B33" t="s">
        <v>1</v>
      </c>
      <c r="C33" t="s">
        <v>97</v>
      </c>
      <c r="D33" t="s">
        <v>88</v>
      </c>
      <c r="E33" s="4">
        <v>45.836956521739133</v>
      </c>
      <c r="F33" s="4">
        <f>Nurse[[#This Row],[Total Nurse Staff Hours]]/Nurse[[#This Row],[MDS Census]]</f>
        <v>3.8441996680104342</v>
      </c>
      <c r="G33" s="4">
        <f>Nurse[[#This Row],[Total Direct Care Staff Hours]]/Nurse[[#This Row],[MDS Census]]</f>
        <v>3.6882783969646673</v>
      </c>
      <c r="H33" s="4">
        <f>Nurse[[#This Row],[Total RN Hours (w/ Admin, DON)]]/Nurse[[#This Row],[MDS Census]]</f>
        <v>0.84237609675124514</v>
      </c>
      <c r="I33" s="4">
        <f>Nurse[[#This Row],[RN Hours (excl. Admin, DON)]]/Nurse[[#This Row],[MDS Census]]</f>
        <v>0.686454825705478</v>
      </c>
      <c r="J33" s="4">
        <f>SUM(Nurse[[#This Row],[RN Hours (excl. Admin, DON)]],Nurse[[#This Row],[RN Admin Hours]],Nurse[[#This Row],[RN DON Hours]],Nurse[[#This Row],[LPN Hours (excl. Admin)]],Nurse[[#This Row],[LPN Admin Hours]],Nurse[[#This Row],[CNA Hours]],Nurse[[#This Row],[NA TR Hours]],Nurse[[#This Row],[Med Aide/Tech Hours]])</f>
        <v>176.20641304347828</v>
      </c>
      <c r="K33" s="4">
        <f>SUM(Nurse[[#This Row],[RN Hours (excl. Admin, DON)]],Nurse[[#This Row],[LPN Hours (excl. Admin)]],Nurse[[#This Row],[CNA Hours]],Nurse[[#This Row],[NA TR Hours]],Nurse[[#This Row],[Med Aide/Tech Hours]])</f>
        <v>169.05945652173915</v>
      </c>
      <c r="L33" s="4">
        <f>SUM(Nurse[[#This Row],[RN Hours (excl. Admin, DON)]],Nurse[[#This Row],[RN Admin Hours]],Nurse[[#This Row],[RN DON Hours]])</f>
        <v>38.611956521739138</v>
      </c>
      <c r="M33" s="4">
        <v>31.465000000000007</v>
      </c>
      <c r="N33" s="4">
        <v>0</v>
      </c>
      <c r="O33" s="4">
        <v>7.1469565217391304</v>
      </c>
      <c r="P33" s="4">
        <f>SUM(Nurse[[#This Row],[LPN Hours (excl. Admin)]],Nurse[[#This Row],[LPN Admin Hours]])</f>
        <v>32.494673913043478</v>
      </c>
      <c r="Q33" s="4">
        <v>32.494673913043478</v>
      </c>
      <c r="R33" s="4">
        <v>0</v>
      </c>
      <c r="S33" s="4">
        <f>SUM(Nurse[[#This Row],[CNA Hours]],Nurse[[#This Row],[NA TR Hours]],Nurse[[#This Row],[Med Aide/Tech Hours]])</f>
        <v>105.09978260869568</v>
      </c>
      <c r="T33" s="4">
        <v>105.09978260869568</v>
      </c>
      <c r="U33" s="4">
        <v>0</v>
      </c>
      <c r="V33" s="4">
        <v>0</v>
      </c>
      <c r="W3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16.69141304347826</v>
      </c>
      <c r="X33" s="4">
        <v>0</v>
      </c>
      <c r="Y33" s="4">
        <v>0</v>
      </c>
      <c r="Z33" s="4">
        <v>0</v>
      </c>
      <c r="AA33" s="4">
        <v>10.808478260869565</v>
      </c>
      <c r="AB33" s="4">
        <v>0</v>
      </c>
      <c r="AC33" s="4">
        <v>5.8829347826086948</v>
      </c>
      <c r="AD33" s="4">
        <v>0</v>
      </c>
      <c r="AE33" s="4">
        <v>0</v>
      </c>
      <c r="AF33" s="1">
        <v>475008</v>
      </c>
      <c r="AG33" s="1">
        <v>1</v>
      </c>
      <c r="AH33"/>
    </row>
    <row r="34" spans="1:34" x14ac:dyDescent="0.25">
      <c r="A34" t="s">
        <v>79</v>
      </c>
      <c r="B34" t="s">
        <v>31</v>
      </c>
      <c r="C34" t="s">
        <v>117</v>
      </c>
      <c r="D34" t="s">
        <v>90</v>
      </c>
      <c r="E34" s="4">
        <v>29.304347826086957</v>
      </c>
      <c r="F34" s="4">
        <f>Nurse[[#This Row],[Total Nurse Staff Hours]]/Nurse[[#This Row],[MDS Census]]</f>
        <v>5.7736313056379833</v>
      </c>
      <c r="G34" s="4">
        <f>Nurse[[#This Row],[Total Direct Care Staff Hours]]/Nurse[[#This Row],[MDS Census]]</f>
        <v>4.8165022255192884</v>
      </c>
      <c r="H34" s="4">
        <f>Nurse[[#This Row],[Total RN Hours (w/ Admin, DON)]]/Nurse[[#This Row],[MDS Census]]</f>
        <v>2.0358123145400597</v>
      </c>
      <c r="I34" s="4">
        <f>Nurse[[#This Row],[RN Hours (excl. Admin, DON)]]/Nurse[[#This Row],[MDS Census]]</f>
        <v>1.0786832344213653</v>
      </c>
      <c r="J34" s="4">
        <f>SUM(Nurse[[#This Row],[RN Hours (excl. Admin, DON)]],Nurse[[#This Row],[RN Admin Hours]],Nurse[[#This Row],[RN DON Hours]],Nurse[[#This Row],[LPN Hours (excl. Admin)]],Nurse[[#This Row],[LPN Admin Hours]],Nurse[[#This Row],[CNA Hours]],Nurse[[#This Row],[NA TR Hours]],Nurse[[#This Row],[Med Aide/Tech Hours]])</f>
        <v>169.19250000000002</v>
      </c>
      <c r="K34" s="4">
        <f>SUM(Nurse[[#This Row],[RN Hours (excl. Admin, DON)]],Nurse[[#This Row],[LPN Hours (excl. Admin)]],Nurse[[#This Row],[CNA Hours]],Nurse[[#This Row],[NA TR Hours]],Nurse[[#This Row],[Med Aide/Tech Hours]])</f>
        <v>141.14445652173916</v>
      </c>
      <c r="L34" s="4">
        <f>SUM(Nurse[[#This Row],[RN Hours (excl. Admin, DON)]],Nurse[[#This Row],[RN Admin Hours]],Nurse[[#This Row],[RN DON Hours]])</f>
        <v>59.658152173913052</v>
      </c>
      <c r="M34" s="4">
        <v>31.61010869565218</v>
      </c>
      <c r="N34" s="4">
        <v>23.004565217391306</v>
      </c>
      <c r="O34" s="4">
        <v>5.0434782608695654</v>
      </c>
      <c r="P34" s="4">
        <f>SUM(Nurse[[#This Row],[LPN Hours (excl. Admin)]],Nurse[[#This Row],[LPN Admin Hours]])</f>
        <v>17.933043478260878</v>
      </c>
      <c r="Q34" s="4">
        <v>17.933043478260878</v>
      </c>
      <c r="R34" s="4">
        <v>0</v>
      </c>
      <c r="S34" s="4">
        <f>SUM(Nurse[[#This Row],[CNA Hours]],Nurse[[#This Row],[NA TR Hours]],Nurse[[#This Row],[Med Aide/Tech Hours]])</f>
        <v>91.601304347826087</v>
      </c>
      <c r="T34" s="4">
        <v>85.413260869565221</v>
      </c>
      <c r="U34" s="4">
        <v>6.1880434782608669</v>
      </c>
      <c r="V34" s="4">
        <v>0</v>
      </c>
      <c r="W3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0.98271739130434776</v>
      </c>
      <c r="X34" s="4">
        <v>0</v>
      </c>
      <c r="Y34" s="4">
        <v>0</v>
      </c>
      <c r="Z34" s="4">
        <v>0</v>
      </c>
      <c r="AA34" s="4">
        <v>0.98271739130434776</v>
      </c>
      <c r="AB34" s="4">
        <v>0</v>
      </c>
      <c r="AC34" s="4">
        <v>0</v>
      </c>
      <c r="AD34" s="4">
        <v>0</v>
      </c>
      <c r="AE34" s="4">
        <v>0</v>
      </c>
      <c r="AF34" s="1">
        <v>475056</v>
      </c>
      <c r="AG34" s="1">
        <v>1</v>
      </c>
      <c r="AH34"/>
    </row>
    <row r="35" spans="1:34" x14ac:dyDescent="0.25">
      <c r="A35" t="s">
        <v>79</v>
      </c>
      <c r="B35" t="s">
        <v>24</v>
      </c>
      <c r="C35" t="s">
        <v>108</v>
      </c>
      <c r="D35" t="s">
        <v>86</v>
      </c>
      <c r="E35" s="4">
        <v>118.83695652173913</v>
      </c>
      <c r="F35" s="4">
        <f>Nurse[[#This Row],[Total Nurse Staff Hours]]/Nurse[[#This Row],[MDS Census]]</f>
        <v>3.639370712521723</v>
      </c>
      <c r="G35" s="4">
        <f>Nurse[[#This Row],[Total Direct Care Staff Hours]]/Nurse[[#This Row],[MDS Census]]</f>
        <v>3.4019381688466104</v>
      </c>
      <c r="H35" s="4">
        <f>Nurse[[#This Row],[Total RN Hours (w/ Admin, DON)]]/Nurse[[#This Row],[MDS Census]]</f>
        <v>0.73941644562334252</v>
      </c>
      <c r="I35" s="4">
        <f>Nurse[[#This Row],[RN Hours (excl. Admin, DON)]]/Nurse[[#This Row],[MDS Census]]</f>
        <v>0.50198390194823039</v>
      </c>
      <c r="J35" s="4">
        <f>SUM(Nurse[[#This Row],[RN Hours (excl. Admin, DON)]],Nurse[[#This Row],[RN Admin Hours]],Nurse[[#This Row],[RN DON Hours]],Nurse[[#This Row],[LPN Hours (excl. Admin)]],Nurse[[#This Row],[LPN Admin Hours]],Nurse[[#This Row],[CNA Hours]],Nurse[[#This Row],[NA TR Hours]],Nurse[[#This Row],[Med Aide/Tech Hours]])</f>
        <v>432.49173913043472</v>
      </c>
      <c r="K35" s="4">
        <f>SUM(Nurse[[#This Row],[RN Hours (excl. Admin, DON)]],Nurse[[#This Row],[LPN Hours (excl. Admin)]],Nurse[[#This Row],[CNA Hours]],Nurse[[#This Row],[NA TR Hours]],Nurse[[#This Row],[Med Aide/Tech Hours]])</f>
        <v>404.27597826086946</v>
      </c>
      <c r="L35" s="4">
        <f>SUM(Nurse[[#This Row],[RN Hours (excl. Admin, DON)]],Nurse[[#This Row],[RN Admin Hours]],Nurse[[#This Row],[RN DON Hours]])</f>
        <v>87.870000000000033</v>
      </c>
      <c r="M35" s="4">
        <v>59.65423913043481</v>
      </c>
      <c r="N35" s="4">
        <v>22.460326086956517</v>
      </c>
      <c r="O35" s="4">
        <v>5.7554347826086953</v>
      </c>
      <c r="P35" s="4">
        <f>SUM(Nurse[[#This Row],[LPN Hours (excl. Admin)]],Nurse[[#This Row],[LPN Admin Hours]])</f>
        <v>92.538043478260846</v>
      </c>
      <c r="Q35" s="4">
        <v>92.538043478260846</v>
      </c>
      <c r="R35" s="4">
        <v>0</v>
      </c>
      <c r="S35" s="4">
        <f>SUM(Nurse[[#This Row],[CNA Hours]],Nurse[[#This Row],[NA TR Hours]],Nurse[[#This Row],[Med Aide/Tech Hours]])</f>
        <v>252.08369565217384</v>
      </c>
      <c r="T35" s="4">
        <v>242.1021739130434</v>
      </c>
      <c r="U35" s="4">
        <v>9.9815217391304358</v>
      </c>
      <c r="V35" s="4">
        <v>0</v>
      </c>
      <c r="W3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5" s="4">
        <v>0</v>
      </c>
      <c r="Y35" s="4">
        <v>0</v>
      </c>
      <c r="Z35" s="4">
        <v>0</v>
      </c>
      <c r="AA35" s="4">
        <v>0</v>
      </c>
      <c r="AB35" s="4">
        <v>0</v>
      </c>
      <c r="AC35" s="4">
        <v>0</v>
      </c>
      <c r="AD35" s="4">
        <v>0</v>
      </c>
      <c r="AE35" s="4">
        <v>0</v>
      </c>
      <c r="AF35" s="1">
        <v>475045</v>
      </c>
      <c r="AG35" s="1">
        <v>1</v>
      </c>
      <c r="AH35"/>
    </row>
    <row r="36" spans="1:34" x14ac:dyDescent="0.25">
      <c r="AH36"/>
    </row>
    <row r="37" spans="1:34" x14ac:dyDescent="0.25">
      <c r="AH37"/>
    </row>
    <row r="38" spans="1:34" x14ac:dyDescent="0.25">
      <c r="AH38"/>
    </row>
    <row r="39" spans="1:34" x14ac:dyDescent="0.25">
      <c r="AH39"/>
    </row>
    <row r="40" spans="1:34" x14ac:dyDescent="0.25">
      <c r="AH40"/>
    </row>
    <row r="41" spans="1:34" x14ac:dyDescent="0.25">
      <c r="AH41"/>
    </row>
    <row r="42" spans="1:34" x14ac:dyDescent="0.25">
      <c r="AH42"/>
    </row>
    <row r="43" spans="1:34" x14ac:dyDescent="0.25">
      <c r="AH43"/>
    </row>
    <row r="44" spans="1:34" x14ac:dyDescent="0.25">
      <c r="AH44"/>
    </row>
    <row r="45" spans="1:34" x14ac:dyDescent="0.25">
      <c r="AH45"/>
    </row>
    <row r="46" spans="1:34" x14ac:dyDescent="0.25">
      <c r="AH46"/>
    </row>
    <row r="47" spans="1:34" x14ac:dyDescent="0.25">
      <c r="AH47"/>
    </row>
    <row r="48" spans="1:34" x14ac:dyDescent="0.25">
      <c r="AH48"/>
    </row>
    <row r="49" spans="34:34" x14ac:dyDescent="0.25">
      <c r="AH49"/>
    </row>
    <row r="50" spans="34:34" x14ac:dyDescent="0.25">
      <c r="AH50"/>
    </row>
    <row r="51" spans="34:34" x14ac:dyDescent="0.25">
      <c r="AH51"/>
    </row>
    <row r="52" spans="34:34" x14ac:dyDescent="0.25">
      <c r="AH52"/>
    </row>
    <row r="53" spans="34:34" x14ac:dyDescent="0.25">
      <c r="AH53"/>
    </row>
    <row r="54" spans="34:34" x14ac:dyDescent="0.25">
      <c r="AH54"/>
    </row>
    <row r="55" spans="34:34" x14ac:dyDescent="0.25">
      <c r="AH55"/>
    </row>
    <row r="56" spans="34:34" x14ac:dyDescent="0.25">
      <c r="AH56"/>
    </row>
    <row r="57" spans="34:34" x14ac:dyDescent="0.25">
      <c r="AH57"/>
    </row>
    <row r="58" spans="34:34" x14ac:dyDescent="0.25">
      <c r="AH58"/>
    </row>
    <row r="59" spans="34:34" x14ac:dyDescent="0.25">
      <c r="AH59"/>
    </row>
    <row r="60" spans="34:34" x14ac:dyDescent="0.25">
      <c r="AH60"/>
    </row>
    <row r="61" spans="34:34" x14ac:dyDescent="0.25">
      <c r="AH61"/>
    </row>
    <row r="62" spans="34:34" x14ac:dyDescent="0.25">
      <c r="AH62"/>
    </row>
    <row r="63" spans="34:34" x14ac:dyDescent="0.25">
      <c r="AH63"/>
    </row>
    <row r="64" spans="34:34" x14ac:dyDescent="0.25">
      <c r="AH64"/>
    </row>
    <row r="65" spans="34:34" x14ac:dyDescent="0.25">
      <c r="AH65"/>
    </row>
    <row r="66" spans="34:34" x14ac:dyDescent="0.25">
      <c r="AH66"/>
    </row>
    <row r="67" spans="34:34" x14ac:dyDescent="0.25">
      <c r="AH67"/>
    </row>
    <row r="68" spans="34:34" x14ac:dyDescent="0.25">
      <c r="AH68"/>
    </row>
    <row r="69" spans="34:34" x14ac:dyDescent="0.25">
      <c r="AH69"/>
    </row>
    <row r="70" spans="34:34" x14ac:dyDescent="0.25">
      <c r="AH70"/>
    </row>
    <row r="71" spans="34:34" x14ac:dyDescent="0.25">
      <c r="AH71"/>
    </row>
    <row r="72" spans="34:34" x14ac:dyDescent="0.25">
      <c r="AH72"/>
    </row>
    <row r="73" spans="34:34" x14ac:dyDescent="0.25">
      <c r="AH73"/>
    </row>
    <row r="74" spans="34:34" x14ac:dyDescent="0.25">
      <c r="AH74"/>
    </row>
    <row r="75" spans="34:34" x14ac:dyDescent="0.25">
      <c r="AH75"/>
    </row>
    <row r="76" spans="34:34" x14ac:dyDescent="0.25">
      <c r="AH76"/>
    </row>
    <row r="77" spans="34:34" x14ac:dyDescent="0.25">
      <c r="AH77"/>
    </row>
    <row r="78" spans="34:34" x14ac:dyDescent="0.25">
      <c r="AH78"/>
    </row>
    <row r="79" spans="34:34" x14ac:dyDescent="0.25">
      <c r="AH79"/>
    </row>
    <row r="80" spans="34:34" x14ac:dyDescent="0.25">
      <c r="AH80"/>
    </row>
    <row r="81" spans="34:34" x14ac:dyDescent="0.25">
      <c r="AH81"/>
    </row>
    <row r="82" spans="34:34" x14ac:dyDescent="0.25">
      <c r="AH82"/>
    </row>
    <row r="83" spans="34:34" x14ac:dyDescent="0.25">
      <c r="AH83"/>
    </row>
    <row r="84" spans="34:34" x14ac:dyDescent="0.25">
      <c r="AH84"/>
    </row>
    <row r="85" spans="34:34" x14ac:dyDescent="0.25">
      <c r="AH85"/>
    </row>
    <row r="86" spans="34:34" x14ac:dyDescent="0.25">
      <c r="AH86"/>
    </row>
    <row r="87" spans="34:34" x14ac:dyDescent="0.25">
      <c r="AH87"/>
    </row>
    <row r="88" spans="34:34" x14ac:dyDescent="0.25">
      <c r="AH88"/>
    </row>
    <row r="89" spans="34:34" x14ac:dyDescent="0.25">
      <c r="AH89"/>
    </row>
    <row r="90" spans="34:34" x14ac:dyDescent="0.25">
      <c r="AH90"/>
    </row>
    <row r="91" spans="34:34" x14ac:dyDescent="0.25">
      <c r="AH91"/>
    </row>
    <row r="92" spans="34:34" x14ac:dyDescent="0.25">
      <c r="AH92"/>
    </row>
    <row r="93" spans="34:34" x14ac:dyDescent="0.25">
      <c r="AH93"/>
    </row>
    <row r="94" spans="34:34" x14ac:dyDescent="0.25">
      <c r="AH94"/>
    </row>
    <row r="95" spans="34:34" x14ac:dyDescent="0.25">
      <c r="AH95"/>
    </row>
    <row r="96" spans="34:34" x14ac:dyDescent="0.25">
      <c r="AH96"/>
    </row>
    <row r="97" spans="34:34" x14ac:dyDescent="0.25">
      <c r="AH97"/>
    </row>
    <row r="98" spans="34:34" x14ac:dyDescent="0.25">
      <c r="AH98"/>
    </row>
    <row r="99" spans="34:34" x14ac:dyDescent="0.25">
      <c r="AH99"/>
    </row>
    <row r="100" spans="34:34" x14ac:dyDescent="0.25">
      <c r="AH100"/>
    </row>
    <row r="101" spans="34:34" x14ac:dyDescent="0.25">
      <c r="AH101"/>
    </row>
    <row r="102" spans="34:34" x14ac:dyDescent="0.25">
      <c r="AH102"/>
    </row>
    <row r="103" spans="34:34" x14ac:dyDescent="0.25">
      <c r="AH103"/>
    </row>
    <row r="104" spans="34:34" x14ac:dyDescent="0.25">
      <c r="AH104"/>
    </row>
    <row r="105" spans="34:34" x14ac:dyDescent="0.25">
      <c r="AH105"/>
    </row>
    <row r="106" spans="34:34" x14ac:dyDescent="0.25">
      <c r="AH106"/>
    </row>
    <row r="107" spans="34:34" x14ac:dyDescent="0.25">
      <c r="AH107"/>
    </row>
    <row r="108" spans="34:34" x14ac:dyDescent="0.25">
      <c r="AH108"/>
    </row>
    <row r="109" spans="34:34" x14ac:dyDescent="0.25">
      <c r="AH109"/>
    </row>
    <row r="110" spans="34:34" x14ac:dyDescent="0.25">
      <c r="AH110"/>
    </row>
    <row r="111" spans="34:34" x14ac:dyDescent="0.25">
      <c r="AH111"/>
    </row>
    <row r="112" spans="34:34" x14ac:dyDescent="0.25">
      <c r="AH112"/>
    </row>
    <row r="113" spans="34:34" x14ac:dyDescent="0.25">
      <c r="AH113"/>
    </row>
    <row r="114" spans="34:34" x14ac:dyDescent="0.25">
      <c r="AH114"/>
    </row>
    <row r="115" spans="34:34" x14ac:dyDescent="0.25">
      <c r="AH115"/>
    </row>
    <row r="116" spans="34:34" x14ac:dyDescent="0.25">
      <c r="AH116"/>
    </row>
    <row r="117" spans="34:34" x14ac:dyDescent="0.25">
      <c r="AH117"/>
    </row>
    <row r="118" spans="34:34" x14ac:dyDescent="0.25">
      <c r="AH118"/>
    </row>
    <row r="119" spans="34:34" x14ac:dyDescent="0.25">
      <c r="AH119"/>
    </row>
    <row r="120" spans="34:34" x14ac:dyDescent="0.25">
      <c r="AH120"/>
    </row>
    <row r="121" spans="34:34" x14ac:dyDescent="0.25">
      <c r="AH121"/>
    </row>
    <row r="122" spans="34:34" x14ac:dyDescent="0.25">
      <c r="AH122"/>
    </row>
    <row r="123" spans="34:34" x14ac:dyDescent="0.25">
      <c r="AH123"/>
    </row>
    <row r="124" spans="34:34" x14ac:dyDescent="0.25">
      <c r="AH124"/>
    </row>
    <row r="125" spans="34:34" x14ac:dyDescent="0.25">
      <c r="AH125"/>
    </row>
    <row r="126" spans="34:34" x14ac:dyDescent="0.25">
      <c r="AH126"/>
    </row>
    <row r="127" spans="34:34" x14ac:dyDescent="0.25">
      <c r="AH127"/>
    </row>
    <row r="128" spans="34:34" x14ac:dyDescent="0.25">
      <c r="AH128"/>
    </row>
    <row r="129" spans="34:34" x14ac:dyDescent="0.25">
      <c r="AH129"/>
    </row>
    <row r="130" spans="34:34" x14ac:dyDescent="0.25">
      <c r="AH130"/>
    </row>
    <row r="131" spans="34:34" x14ac:dyDescent="0.25">
      <c r="AH131"/>
    </row>
    <row r="132" spans="34:34" x14ac:dyDescent="0.25">
      <c r="AH132"/>
    </row>
    <row r="133" spans="34:34" x14ac:dyDescent="0.25">
      <c r="AH133"/>
    </row>
    <row r="134" spans="34:34" x14ac:dyDescent="0.25">
      <c r="AH134"/>
    </row>
    <row r="135" spans="34:34" x14ac:dyDescent="0.25">
      <c r="AH135"/>
    </row>
    <row r="136" spans="34:34" x14ac:dyDescent="0.25">
      <c r="AH136"/>
    </row>
    <row r="137" spans="34:34" x14ac:dyDescent="0.25">
      <c r="AH137"/>
    </row>
    <row r="138" spans="34:34" x14ac:dyDescent="0.25">
      <c r="AH138"/>
    </row>
    <row r="139" spans="34:34" x14ac:dyDescent="0.25">
      <c r="AH139"/>
    </row>
    <row r="140" spans="34:34" x14ac:dyDescent="0.25">
      <c r="AH140"/>
    </row>
    <row r="141" spans="34:34" x14ac:dyDescent="0.25">
      <c r="AH141"/>
    </row>
    <row r="142" spans="34:34" x14ac:dyDescent="0.25">
      <c r="AH142"/>
    </row>
    <row r="143" spans="34:34" x14ac:dyDescent="0.25">
      <c r="AH143"/>
    </row>
    <row r="144" spans="34:34" x14ac:dyDescent="0.25">
      <c r="AH144"/>
    </row>
    <row r="145" spans="34:34" x14ac:dyDescent="0.25">
      <c r="AH145"/>
    </row>
    <row r="146" spans="34:34" x14ac:dyDescent="0.25">
      <c r="AH146"/>
    </row>
    <row r="147" spans="34:34" x14ac:dyDescent="0.25">
      <c r="AH147"/>
    </row>
    <row r="148" spans="34:34" x14ac:dyDescent="0.25">
      <c r="AH148"/>
    </row>
    <row r="149" spans="34:34" x14ac:dyDescent="0.25">
      <c r="AH149"/>
    </row>
    <row r="150" spans="34:34" x14ac:dyDescent="0.25">
      <c r="AH150"/>
    </row>
    <row r="151" spans="34:34" x14ac:dyDescent="0.25">
      <c r="AH151"/>
    </row>
    <row r="152" spans="34:34" x14ac:dyDescent="0.25">
      <c r="AH152"/>
    </row>
    <row r="153" spans="34:34" x14ac:dyDescent="0.25">
      <c r="AH153"/>
    </row>
    <row r="154" spans="34:34" x14ac:dyDescent="0.25">
      <c r="AH154"/>
    </row>
    <row r="155" spans="34:34" x14ac:dyDescent="0.25">
      <c r="AH155"/>
    </row>
    <row r="156" spans="34:34" x14ac:dyDescent="0.25">
      <c r="AH156"/>
    </row>
    <row r="157" spans="34:34" x14ac:dyDescent="0.25">
      <c r="AH157"/>
    </row>
    <row r="158" spans="34:34" x14ac:dyDescent="0.25">
      <c r="AH158"/>
    </row>
    <row r="159" spans="34:34" x14ac:dyDescent="0.25">
      <c r="AH159"/>
    </row>
    <row r="160" spans="34:34" x14ac:dyDescent="0.25">
      <c r="AH160"/>
    </row>
    <row r="161" spans="34:34" x14ac:dyDescent="0.25">
      <c r="AH161"/>
    </row>
    <row r="162" spans="34:34" x14ac:dyDescent="0.25">
      <c r="AH162"/>
    </row>
    <row r="163" spans="34:34" x14ac:dyDescent="0.25">
      <c r="AH163"/>
    </row>
    <row r="164" spans="34:34" x14ac:dyDescent="0.25">
      <c r="AH164"/>
    </row>
    <row r="165" spans="34:34" x14ac:dyDescent="0.25">
      <c r="AH165"/>
    </row>
    <row r="166" spans="34:34" x14ac:dyDescent="0.25">
      <c r="AH166"/>
    </row>
    <row r="167" spans="34:34" x14ac:dyDescent="0.25">
      <c r="AH167"/>
    </row>
    <row r="168" spans="34:34" x14ac:dyDescent="0.25">
      <c r="AH168"/>
    </row>
    <row r="169" spans="34:34" x14ac:dyDescent="0.25">
      <c r="AH169"/>
    </row>
    <row r="170" spans="34:34" x14ac:dyDescent="0.25">
      <c r="AH170"/>
    </row>
    <row r="171" spans="34:34" x14ac:dyDescent="0.25">
      <c r="AH171"/>
    </row>
    <row r="172" spans="34:34" x14ac:dyDescent="0.25">
      <c r="AH172"/>
    </row>
    <row r="173" spans="34:34" x14ac:dyDescent="0.25">
      <c r="AH173"/>
    </row>
    <row r="174" spans="34:34" x14ac:dyDescent="0.25">
      <c r="AH174"/>
    </row>
    <row r="175" spans="34:34" x14ac:dyDescent="0.25">
      <c r="AH175"/>
    </row>
    <row r="176" spans="34:34" x14ac:dyDescent="0.25">
      <c r="AH176"/>
    </row>
    <row r="177" spans="34:34" x14ac:dyDescent="0.25">
      <c r="AH177"/>
    </row>
    <row r="178" spans="34:34" x14ac:dyDescent="0.25">
      <c r="AH178"/>
    </row>
    <row r="179" spans="34:34" x14ac:dyDescent="0.25">
      <c r="AH179"/>
    </row>
    <row r="180" spans="34:34" x14ac:dyDescent="0.25">
      <c r="AH180"/>
    </row>
    <row r="181" spans="34:34" x14ac:dyDescent="0.25">
      <c r="AH181"/>
    </row>
    <row r="182" spans="34:34" x14ac:dyDescent="0.25">
      <c r="AH182"/>
    </row>
    <row r="183" spans="34:34" x14ac:dyDescent="0.25">
      <c r="AH183"/>
    </row>
    <row r="184" spans="34:34" x14ac:dyDescent="0.25">
      <c r="AH184"/>
    </row>
    <row r="185" spans="34:34" x14ac:dyDescent="0.25">
      <c r="AH185"/>
    </row>
    <row r="186" spans="34:34" x14ac:dyDescent="0.25">
      <c r="AH186"/>
    </row>
    <row r="187" spans="34:34" x14ac:dyDescent="0.25">
      <c r="AH187"/>
    </row>
    <row r="188" spans="34:34" x14ac:dyDescent="0.25">
      <c r="AH188"/>
    </row>
    <row r="189" spans="34:34" x14ac:dyDescent="0.25">
      <c r="AH189"/>
    </row>
    <row r="190" spans="34:34" x14ac:dyDescent="0.25">
      <c r="AH190"/>
    </row>
    <row r="191" spans="34:34" x14ac:dyDescent="0.25">
      <c r="AH191"/>
    </row>
    <row r="192" spans="34:34" x14ac:dyDescent="0.25">
      <c r="AH192"/>
    </row>
    <row r="193" spans="34:34" x14ac:dyDescent="0.25">
      <c r="AH193"/>
    </row>
    <row r="194" spans="34:34" x14ac:dyDescent="0.25">
      <c r="AH194"/>
    </row>
    <row r="195" spans="34:34" x14ac:dyDescent="0.25">
      <c r="AH195"/>
    </row>
    <row r="196" spans="34:34" x14ac:dyDescent="0.25">
      <c r="AH196"/>
    </row>
    <row r="197" spans="34:34" x14ac:dyDescent="0.25">
      <c r="AH197"/>
    </row>
    <row r="198" spans="34:34" x14ac:dyDescent="0.25">
      <c r="AH198"/>
    </row>
    <row r="199" spans="34:34" x14ac:dyDescent="0.25">
      <c r="AH199"/>
    </row>
    <row r="200" spans="34:34" x14ac:dyDescent="0.25">
      <c r="AH200"/>
    </row>
    <row r="201" spans="34:34" x14ac:dyDescent="0.25">
      <c r="AH201"/>
    </row>
    <row r="202" spans="34:34" x14ac:dyDescent="0.25">
      <c r="AH202"/>
    </row>
    <row r="203" spans="34:34" x14ac:dyDescent="0.25">
      <c r="AH203"/>
    </row>
    <row r="204" spans="34:34" x14ac:dyDescent="0.25">
      <c r="AH204"/>
    </row>
    <row r="205" spans="34:34" x14ac:dyDescent="0.25">
      <c r="AH205"/>
    </row>
    <row r="206" spans="34:34" x14ac:dyDescent="0.25">
      <c r="AH206"/>
    </row>
    <row r="207" spans="34:34" x14ac:dyDescent="0.25">
      <c r="AH207"/>
    </row>
    <row r="208" spans="34:34" x14ac:dyDescent="0.25">
      <c r="AH208"/>
    </row>
    <row r="209" spans="34:34" x14ac:dyDescent="0.25">
      <c r="AH209"/>
    </row>
    <row r="210" spans="34:34" x14ac:dyDescent="0.25">
      <c r="AH210"/>
    </row>
    <row r="211" spans="34:34" x14ac:dyDescent="0.25">
      <c r="AH211"/>
    </row>
    <row r="212" spans="34:34" x14ac:dyDescent="0.25">
      <c r="AH212"/>
    </row>
    <row r="213" spans="34:34" x14ac:dyDescent="0.25">
      <c r="AH213"/>
    </row>
    <row r="214" spans="34:34" x14ac:dyDescent="0.25">
      <c r="AH214"/>
    </row>
    <row r="215" spans="34:34" x14ac:dyDescent="0.25">
      <c r="AH215"/>
    </row>
    <row r="216" spans="34:34" x14ac:dyDescent="0.25">
      <c r="AH216"/>
    </row>
    <row r="217" spans="34:34" x14ac:dyDescent="0.25">
      <c r="AH217"/>
    </row>
    <row r="218" spans="34:34" x14ac:dyDescent="0.25">
      <c r="AH218"/>
    </row>
    <row r="219" spans="34:34" x14ac:dyDescent="0.25">
      <c r="AH219"/>
    </row>
    <row r="226" spans="34:34" x14ac:dyDescent="0.25">
      <c r="AH226"/>
    </row>
  </sheetData>
  <pageMargins left="0.7" right="0.7" top="0.75" bottom="0.75" header="0.3" footer="0.3"/>
  <pageSetup orientation="portrait" horizontalDpi="1200" verticalDpi="1200"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25C00-EEDA-4BFC-B490-8333FA07D573}">
  <sheetPr>
    <outlinePr summaryRight="0"/>
  </sheetPr>
  <dimension ref="A1:AY226"/>
  <sheetViews>
    <sheetView zoomScale="85" zoomScaleNormal="85"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7" width="15.7109375" customWidth="1"/>
    <col min="8" max="8" width="15.7109375" style="10" customWidth="1"/>
    <col min="9" max="10" width="15.7109375" customWidth="1"/>
    <col min="11" max="11" width="15.7109375" style="10" customWidth="1" collapsed="1"/>
    <col min="12" max="13" width="15.7109375" hidden="1" customWidth="1" outlineLevel="1"/>
    <col min="14" max="14" width="15.7109375" style="10" hidden="1" customWidth="1" outlineLevel="1"/>
    <col min="15" max="16" width="15.7109375" hidden="1" customWidth="1" outlineLevel="1"/>
    <col min="17" max="17" width="15.7109375" style="8" hidden="1" customWidth="1" outlineLevel="1"/>
    <col min="18" max="18" width="9.140625" hidden="1" customWidth="1" outlineLevel="1"/>
    <col min="19" max="19" width="15.7109375" hidden="1" customWidth="1" outlineLevel="1"/>
    <col min="20" max="20" width="15.7109375" style="10" hidden="1" customWidth="1" outlineLevel="1"/>
    <col min="21" max="21" width="9.140625" hidden="1" customWidth="1" outlineLevel="1"/>
    <col min="22" max="22" width="15.7109375" hidden="1" customWidth="1" outlineLevel="1"/>
    <col min="23" max="23" width="15.7109375" style="10" hidden="1" customWidth="1" outlineLevel="1"/>
    <col min="24" max="25" width="15.7109375" hidden="1" customWidth="1" outlineLevel="1"/>
    <col min="26" max="26" width="15.7109375" style="10" hidden="1" customWidth="1" outlineLevel="1"/>
    <col min="27" max="27" width="9.140625" hidden="1" customWidth="1" outlineLevel="1"/>
    <col min="28" max="28" width="15.7109375" hidden="1" customWidth="1" outlineLevel="1"/>
    <col min="29" max="29" width="15.7109375" style="10" hidden="1" customWidth="1" outlineLevel="1"/>
    <col min="30" max="31" width="15.7109375" hidden="1" customWidth="1" outlineLevel="1"/>
    <col min="32" max="32" width="15.7109375" style="10" hidden="1" customWidth="1" outlineLevel="1"/>
    <col min="33" max="33" width="9.140625" hidden="1" customWidth="1" outlineLevel="1"/>
    <col min="34" max="34" width="15.7109375" hidden="1" customWidth="1" outlineLevel="1"/>
    <col min="35" max="35" width="15.7109375" style="10" hidden="1" customWidth="1" outlineLevel="1"/>
    <col min="36" max="36" width="9.140625" hidden="1" customWidth="1" outlineLevel="1"/>
    <col min="37" max="37" width="15.7109375" hidden="1" customWidth="1" outlineLevel="1"/>
    <col min="38" max="38" width="15.7109375" style="10" hidden="1" customWidth="1" outlineLevel="1"/>
    <col min="39" max="39" width="15.7109375" customWidth="1"/>
    <col min="44" max="48" width="15.7109375" customWidth="1"/>
    <col min="49" max="49" width="10.85546875" bestFit="1" customWidth="1"/>
    <col min="50" max="50" width="10.85546875" style="6" customWidth="1"/>
    <col min="51" max="51" width="15.7109375" style="5" customWidth="1"/>
    <col min="52" max="52" width="25.42578125" customWidth="1"/>
    <col min="53" max="53" width="18.42578125" customWidth="1"/>
    <col min="54" max="54" width="30.140625" customWidth="1"/>
    <col min="55" max="55" width="28.42578125" customWidth="1"/>
    <col min="56" max="56" width="27" customWidth="1"/>
    <col min="57" max="57" width="31" customWidth="1"/>
    <col min="58" max="58" width="23.7109375" customWidth="1"/>
    <col min="61" max="61" width="29.28515625" customWidth="1"/>
    <col min="62" max="62" width="25.85546875" customWidth="1"/>
    <col min="63" max="63" width="24.140625" customWidth="1"/>
    <col min="64" max="65" width="27.28515625" customWidth="1"/>
    <col min="66" max="66" width="25.5703125" customWidth="1"/>
    <col min="67" max="67" width="25.140625" customWidth="1"/>
    <col min="69" max="69" width="9.42578125" customWidth="1"/>
    <col min="70" max="70" width="30.140625" customWidth="1"/>
    <col min="71" max="71" width="28.42578125" customWidth="1"/>
  </cols>
  <sheetData>
    <row r="1" spans="1:51" s="2" customFormat="1" ht="189.95" customHeight="1" x14ac:dyDescent="0.25">
      <c r="A1" s="2" t="s">
        <v>119</v>
      </c>
      <c r="B1" s="2" t="s">
        <v>121</v>
      </c>
      <c r="C1" s="2" t="s">
        <v>122</v>
      </c>
      <c r="D1" s="2" t="s">
        <v>123</v>
      </c>
      <c r="E1" s="2" t="s">
        <v>124</v>
      </c>
      <c r="F1" s="2" t="s">
        <v>129</v>
      </c>
      <c r="G1" s="2" t="s">
        <v>155</v>
      </c>
      <c r="H1" s="9" t="s">
        <v>156</v>
      </c>
      <c r="I1" s="2" t="s">
        <v>130</v>
      </c>
      <c r="J1" s="2" t="s">
        <v>153</v>
      </c>
      <c r="K1" s="9" t="s">
        <v>157</v>
      </c>
      <c r="L1" s="2" t="s">
        <v>131</v>
      </c>
      <c r="M1" s="2" t="s">
        <v>154</v>
      </c>
      <c r="N1" s="9" t="s">
        <v>165</v>
      </c>
      <c r="O1" s="2" t="s">
        <v>132</v>
      </c>
      <c r="P1" s="2" t="s">
        <v>143</v>
      </c>
      <c r="Q1" s="7" t="s">
        <v>159</v>
      </c>
      <c r="R1" s="2" t="s">
        <v>133</v>
      </c>
      <c r="S1" s="2" t="s">
        <v>144</v>
      </c>
      <c r="T1" s="9" t="s">
        <v>158</v>
      </c>
      <c r="U1" s="2" t="s">
        <v>134</v>
      </c>
      <c r="V1" s="2" t="s">
        <v>145</v>
      </c>
      <c r="W1" s="9" t="s">
        <v>160</v>
      </c>
      <c r="X1" s="2" t="s">
        <v>136</v>
      </c>
      <c r="Y1" s="2" t="s">
        <v>146</v>
      </c>
      <c r="Z1" s="9" t="s">
        <v>161</v>
      </c>
      <c r="AA1" s="2" t="s">
        <v>137</v>
      </c>
      <c r="AB1" s="2" t="s">
        <v>147</v>
      </c>
      <c r="AC1" s="9" t="s">
        <v>166</v>
      </c>
      <c r="AD1" s="2" t="s">
        <v>139</v>
      </c>
      <c r="AE1" s="2" t="s">
        <v>148</v>
      </c>
      <c r="AF1" s="9" t="s">
        <v>162</v>
      </c>
      <c r="AG1" s="2" t="s">
        <v>140</v>
      </c>
      <c r="AH1" s="2" t="s">
        <v>149</v>
      </c>
      <c r="AI1" s="9" t="s">
        <v>163</v>
      </c>
      <c r="AJ1" s="2" t="s">
        <v>141</v>
      </c>
      <c r="AK1" s="2" t="s">
        <v>150</v>
      </c>
      <c r="AL1" s="9" t="s">
        <v>164</v>
      </c>
      <c r="AM1" s="2" t="s">
        <v>151</v>
      </c>
      <c r="AN1" s="3" t="s">
        <v>152</v>
      </c>
    </row>
    <row r="2" spans="1:51" x14ac:dyDescent="0.25">
      <c r="A2" t="s">
        <v>79</v>
      </c>
      <c r="B2" t="s">
        <v>18</v>
      </c>
      <c r="C2" t="s">
        <v>108</v>
      </c>
      <c r="D2" t="s">
        <v>86</v>
      </c>
      <c r="E2" s="4">
        <v>78.880434782608702</v>
      </c>
      <c r="F2" s="4">
        <v>269.37228260869563</v>
      </c>
      <c r="G2" s="4">
        <v>124.86684782608697</v>
      </c>
      <c r="H2" s="10">
        <v>0.46354749871379725</v>
      </c>
      <c r="I2" s="4">
        <v>252.76630434782606</v>
      </c>
      <c r="J2" s="4">
        <v>124.86684782608697</v>
      </c>
      <c r="K2" s="10">
        <v>0.49400116106560027</v>
      </c>
      <c r="L2" s="4">
        <v>37.994565217391305</v>
      </c>
      <c r="M2" s="4">
        <v>0</v>
      </c>
      <c r="N2" s="10">
        <v>0</v>
      </c>
      <c r="O2" s="4">
        <v>24.635869565217391</v>
      </c>
      <c r="P2" s="4">
        <v>0</v>
      </c>
      <c r="Q2" s="8">
        <v>0</v>
      </c>
      <c r="R2" s="4">
        <v>9.445652173913043</v>
      </c>
      <c r="S2" s="4">
        <v>0</v>
      </c>
      <c r="T2" s="10">
        <v>0</v>
      </c>
      <c r="U2" s="4">
        <v>3.9130434782608696</v>
      </c>
      <c r="V2" s="4">
        <v>0</v>
      </c>
      <c r="W2" s="10">
        <v>0</v>
      </c>
      <c r="X2" s="4">
        <v>58.926630434782609</v>
      </c>
      <c r="Y2" s="4">
        <v>33.983695652173914</v>
      </c>
      <c r="Z2" s="10">
        <v>0.57671201291215124</v>
      </c>
      <c r="AA2" s="4">
        <v>3.2472826086956523</v>
      </c>
      <c r="AB2" s="4">
        <v>0</v>
      </c>
      <c r="AC2" s="10">
        <v>0</v>
      </c>
      <c r="AD2" s="4">
        <v>150.84239130434781</v>
      </c>
      <c r="AE2" s="4">
        <v>78.008152173913047</v>
      </c>
      <c r="AF2" s="10">
        <v>0.51715006305170241</v>
      </c>
      <c r="AG2" s="4">
        <v>18.361413043478262</v>
      </c>
      <c r="AH2" s="4">
        <v>12.875</v>
      </c>
      <c r="AI2" s="10">
        <v>0.70119875684475352</v>
      </c>
      <c r="AJ2" s="4">
        <v>0</v>
      </c>
      <c r="AK2" s="4">
        <v>0</v>
      </c>
      <c r="AL2" s="10" t="s">
        <v>167</v>
      </c>
      <c r="AM2" s="1">
        <v>475037</v>
      </c>
      <c r="AN2" s="1">
        <v>1</v>
      </c>
      <c r="AX2"/>
      <c r="AY2"/>
    </row>
    <row r="3" spans="1:51" x14ac:dyDescent="0.25">
      <c r="A3" t="s">
        <v>79</v>
      </c>
      <c r="B3" t="s">
        <v>26</v>
      </c>
      <c r="C3" t="s">
        <v>99</v>
      </c>
      <c r="D3" t="s">
        <v>89</v>
      </c>
      <c r="E3" s="4">
        <v>47.260869565217391</v>
      </c>
      <c r="F3" s="4">
        <v>188.55978260869566</v>
      </c>
      <c r="G3" s="4">
        <v>0</v>
      </c>
      <c r="H3" s="10">
        <v>0</v>
      </c>
      <c r="I3" s="4">
        <v>174.11728260869566</v>
      </c>
      <c r="J3" s="4">
        <v>0</v>
      </c>
      <c r="K3" s="10">
        <v>0</v>
      </c>
      <c r="L3" s="4">
        <v>35.114021739130436</v>
      </c>
      <c r="M3" s="4">
        <v>0</v>
      </c>
      <c r="N3" s="10">
        <v>0</v>
      </c>
      <c r="O3" s="4">
        <v>24.67923913043478</v>
      </c>
      <c r="P3" s="4">
        <v>0</v>
      </c>
      <c r="Q3" s="8">
        <v>0</v>
      </c>
      <c r="R3" s="4">
        <v>5.3043478260869561</v>
      </c>
      <c r="S3" s="4">
        <v>0</v>
      </c>
      <c r="T3" s="10">
        <v>0</v>
      </c>
      <c r="U3" s="4">
        <v>5.1304347826086953</v>
      </c>
      <c r="V3" s="4">
        <v>0</v>
      </c>
      <c r="W3" s="10">
        <v>0</v>
      </c>
      <c r="X3" s="4">
        <v>40.995434782608704</v>
      </c>
      <c r="Y3" s="4">
        <v>0</v>
      </c>
      <c r="Z3" s="10">
        <v>0</v>
      </c>
      <c r="AA3" s="4">
        <v>4.0077173913043476</v>
      </c>
      <c r="AB3" s="4">
        <v>0</v>
      </c>
      <c r="AC3" s="10">
        <v>0</v>
      </c>
      <c r="AD3" s="4">
        <v>104.69108695652174</v>
      </c>
      <c r="AE3" s="4">
        <v>0</v>
      </c>
      <c r="AF3" s="10">
        <v>0</v>
      </c>
      <c r="AG3" s="4">
        <v>0</v>
      </c>
      <c r="AH3" s="4">
        <v>0</v>
      </c>
      <c r="AI3" s="10" t="s">
        <v>167</v>
      </c>
      <c r="AJ3" s="4">
        <v>3.7515217391304354</v>
      </c>
      <c r="AK3" s="4">
        <v>0</v>
      </c>
      <c r="AL3" s="10" t="s">
        <v>167</v>
      </c>
      <c r="AM3" s="1">
        <v>475049</v>
      </c>
      <c r="AN3" s="1">
        <v>1</v>
      </c>
      <c r="AX3"/>
      <c r="AY3"/>
    </row>
    <row r="4" spans="1:51" x14ac:dyDescent="0.25">
      <c r="A4" t="s">
        <v>79</v>
      </c>
      <c r="B4" t="s">
        <v>12</v>
      </c>
      <c r="C4" t="s">
        <v>111</v>
      </c>
      <c r="D4" t="s">
        <v>95</v>
      </c>
      <c r="E4" s="4">
        <v>66.369565217391298</v>
      </c>
      <c r="F4" s="4">
        <v>237.90760869565219</v>
      </c>
      <c r="G4" s="4">
        <v>49.013586956521735</v>
      </c>
      <c r="H4" s="10">
        <v>0.20601941747572813</v>
      </c>
      <c r="I4" s="4">
        <v>206.21739130434781</v>
      </c>
      <c r="J4" s="4">
        <v>49.013586956521735</v>
      </c>
      <c r="K4" s="10">
        <v>0.23767921146953405</v>
      </c>
      <c r="L4" s="4">
        <v>46.888586956521742</v>
      </c>
      <c r="M4" s="4">
        <v>0</v>
      </c>
      <c r="N4" s="10">
        <v>0</v>
      </c>
      <c r="O4" s="4">
        <v>15.198369565217391</v>
      </c>
      <c r="P4" s="4">
        <v>0</v>
      </c>
      <c r="Q4" s="8">
        <v>0</v>
      </c>
      <c r="R4" s="4">
        <v>26.038043478260871</v>
      </c>
      <c r="S4" s="4">
        <v>0</v>
      </c>
      <c r="T4" s="10">
        <v>0</v>
      </c>
      <c r="U4" s="4">
        <v>5.6521739130434785</v>
      </c>
      <c r="V4" s="4">
        <v>0</v>
      </c>
      <c r="W4" s="10">
        <v>0</v>
      </c>
      <c r="X4" s="4">
        <v>64.600543478260875</v>
      </c>
      <c r="Y4" s="4">
        <v>28.029891304347824</v>
      </c>
      <c r="Z4" s="10">
        <v>0.43389559584402465</v>
      </c>
      <c r="AA4" s="4">
        <v>0</v>
      </c>
      <c r="AB4" s="4">
        <v>0</v>
      </c>
      <c r="AC4" s="10" t="s">
        <v>167</v>
      </c>
      <c r="AD4" s="4">
        <v>126.41847826086956</v>
      </c>
      <c r="AE4" s="4">
        <v>20.983695652173914</v>
      </c>
      <c r="AF4" s="10">
        <v>0.16598598512531706</v>
      </c>
      <c r="AG4" s="4">
        <v>0</v>
      </c>
      <c r="AH4" s="4">
        <v>0</v>
      </c>
      <c r="AI4" s="10" t="s">
        <v>167</v>
      </c>
      <c r="AJ4" s="4">
        <v>0</v>
      </c>
      <c r="AK4" s="4">
        <v>0</v>
      </c>
      <c r="AL4" s="10" t="s">
        <v>167</v>
      </c>
      <c r="AM4" s="1">
        <v>475027</v>
      </c>
      <c r="AN4" s="1">
        <v>1</v>
      </c>
      <c r="AX4"/>
      <c r="AY4"/>
    </row>
    <row r="5" spans="1:51" x14ac:dyDescent="0.25">
      <c r="A5" t="s">
        <v>79</v>
      </c>
      <c r="B5" t="s">
        <v>7</v>
      </c>
      <c r="C5" t="s">
        <v>108</v>
      </c>
      <c r="D5" t="s">
        <v>86</v>
      </c>
      <c r="E5" s="4">
        <v>76.597826086956516</v>
      </c>
      <c r="F5" s="4">
        <v>267.49456521739137</v>
      </c>
      <c r="G5" s="4">
        <v>101.99184782608694</v>
      </c>
      <c r="H5" s="10">
        <v>0.38128568235843868</v>
      </c>
      <c r="I5" s="4">
        <v>254.3125</v>
      </c>
      <c r="J5" s="4">
        <v>101.99184782608694</v>
      </c>
      <c r="K5" s="10">
        <v>0.40104929103401105</v>
      </c>
      <c r="L5" s="4">
        <v>41.358695652173907</v>
      </c>
      <c r="M5" s="4">
        <v>15.711956521739131</v>
      </c>
      <c r="N5" s="10">
        <v>0.37989487516425763</v>
      </c>
      <c r="O5" s="4">
        <v>29.317934782608695</v>
      </c>
      <c r="P5" s="4">
        <v>15.711956521739131</v>
      </c>
      <c r="Q5" s="8">
        <v>0.53591621095560293</v>
      </c>
      <c r="R5" s="4">
        <v>8.4755434782608692</v>
      </c>
      <c r="S5" s="4">
        <v>0</v>
      </c>
      <c r="T5" s="10">
        <v>0</v>
      </c>
      <c r="U5" s="4">
        <v>3.5652173913043477</v>
      </c>
      <c r="V5" s="4">
        <v>0</v>
      </c>
      <c r="W5" s="10">
        <v>0</v>
      </c>
      <c r="X5" s="4">
        <v>67.578804347826093</v>
      </c>
      <c r="Y5" s="4">
        <v>50.396739130434781</v>
      </c>
      <c r="Z5" s="10">
        <v>0.74574771804254281</v>
      </c>
      <c r="AA5" s="4">
        <v>1.1413043478260869</v>
      </c>
      <c r="AB5" s="4">
        <v>0</v>
      </c>
      <c r="AC5" s="10">
        <v>0</v>
      </c>
      <c r="AD5" s="4">
        <v>130.05978260869566</v>
      </c>
      <c r="AE5" s="4">
        <v>35.796195652173914</v>
      </c>
      <c r="AF5" s="10">
        <v>0.27522878275040741</v>
      </c>
      <c r="AG5" s="4">
        <v>23.603260869565219</v>
      </c>
      <c r="AH5" s="4">
        <v>8.6956521739130432E-2</v>
      </c>
      <c r="AI5" s="10">
        <v>3.6840893391664746E-3</v>
      </c>
      <c r="AJ5" s="4">
        <v>3.7527173913043477</v>
      </c>
      <c r="AK5" s="4">
        <v>0</v>
      </c>
      <c r="AL5" s="10" t="s">
        <v>167</v>
      </c>
      <c r="AM5" s="1">
        <v>475020</v>
      </c>
      <c r="AN5" s="1">
        <v>1</v>
      </c>
      <c r="AX5"/>
      <c r="AY5"/>
    </row>
    <row r="6" spans="1:51" x14ac:dyDescent="0.25">
      <c r="A6" t="s">
        <v>79</v>
      </c>
      <c r="B6" t="s">
        <v>0</v>
      </c>
      <c r="C6" t="s">
        <v>100</v>
      </c>
      <c r="D6" t="s">
        <v>90</v>
      </c>
      <c r="E6" s="4">
        <v>129.20652173913044</v>
      </c>
      <c r="F6" s="4">
        <v>467.09673913043486</v>
      </c>
      <c r="G6" s="4">
        <v>180.38478260869564</v>
      </c>
      <c r="H6" s="10">
        <v>0.3861829199332602</v>
      </c>
      <c r="I6" s="4">
        <v>460.62663043478267</v>
      </c>
      <c r="J6" s="4">
        <v>180.38478260869564</v>
      </c>
      <c r="K6" s="10">
        <v>0.39160736850674821</v>
      </c>
      <c r="L6" s="4">
        <v>87.192934782608702</v>
      </c>
      <c r="M6" s="4">
        <v>23.714673913043477</v>
      </c>
      <c r="N6" s="10">
        <v>0.27197930626110262</v>
      </c>
      <c r="O6" s="4">
        <v>87.192934782608702</v>
      </c>
      <c r="P6" s="4">
        <v>23.714673913043477</v>
      </c>
      <c r="Q6" s="8">
        <v>0.27197930626110262</v>
      </c>
      <c r="R6" s="4">
        <v>0</v>
      </c>
      <c r="S6" s="4">
        <v>0</v>
      </c>
      <c r="T6" s="10" t="s">
        <v>167</v>
      </c>
      <c r="U6" s="4">
        <v>0</v>
      </c>
      <c r="V6" s="4">
        <v>0</v>
      </c>
      <c r="W6" s="10" t="s">
        <v>167</v>
      </c>
      <c r="X6" s="4">
        <v>103.30978260869566</v>
      </c>
      <c r="Y6" s="4">
        <v>43.336956521739133</v>
      </c>
      <c r="Z6" s="10">
        <v>0.41948550686516911</v>
      </c>
      <c r="AA6" s="4">
        <v>6.4701086956521738</v>
      </c>
      <c r="AB6" s="4">
        <v>0</v>
      </c>
      <c r="AC6" s="10">
        <v>0</v>
      </c>
      <c r="AD6" s="4">
        <v>270.1239130434783</v>
      </c>
      <c r="AE6" s="4">
        <v>113.33315217391304</v>
      </c>
      <c r="AF6" s="10">
        <v>0.41955986383060906</v>
      </c>
      <c r="AG6" s="4">
        <v>0</v>
      </c>
      <c r="AH6" s="4">
        <v>0</v>
      </c>
      <c r="AI6" s="10" t="s">
        <v>167</v>
      </c>
      <c r="AJ6" s="4">
        <v>0</v>
      </c>
      <c r="AK6" s="4">
        <v>0</v>
      </c>
      <c r="AL6" s="10" t="s">
        <v>167</v>
      </c>
      <c r="AM6" s="1">
        <v>475003</v>
      </c>
      <c r="AN6" s="1">
        <v>1</v>
      </c>
      <c r="AX6"/>
      <c r="AY6"/>
    </row>
    <row r="7" spans="1:51" x14ac:dyDescent="0.25">
      <c r="A7" t="s">
        <v>79</v>
      </c>
      <c r="B7" t="s">
        <v>3</v>
      </c>
      <c r="C7" t="s">
        <v>100</v>
      </c>
      <c r="D7" t="s">
        <v>90</v>
      </c>
      <c r="E7" s="4">
        <v>97.097826086956516</v>
      </c>
      <c r="F7" s="4">
        <v>352.3478260869565</v>
      </c>
      <c r="G7" s="4">
        <v>212.59782608695653</v>
      </c>
      <c r="H7" s="10">
        <v>0.60337487660414613</v>
      </c>
      <c r="I7" s="4">
        <v>327.57880434782606</v>
      </c>
      <c r="J7" s="4">
        <v>212.59782608695653</v>
      </c>
      <c r="K7" s="10">
        <v>0.6489975030900299</v>
      </c>
      <c r="L7" s="4">
        <v>45.184782608695649</v>
      </c>
      <c r="M7" s="4">
        <v>14.206521739130435</v>
      </c>
      <c r="N7" s="10">
        <v>0.31440942987731541</v>
      </c>
      <c r="O7" s="4">
        <v>28.565217391304348</v>
      </c>
      <c r="P7" s="4">
        <v>14.206521739130435</v>
      </c>
      <c r="Q7" s="8">
        <v>0.49733637747336379</v>
      </c>
      <c r="R7" s="4">
        <v>11.576086956521738</v>
      </c>
      <c r="S7" s="4">
        <v>0</v>
      </c>
      <c r="T7" s="10">
        <v>0</v>
      </c>
      <c r="U7" s="4">
        <v>5.0434782608695654</v>
      </c>
      <c r="V7" s="4">
        <v>0</v>
      </c>
      <c r="W7" s="10">
        <v>0</v>
      </c>
      <c r="X7" s="4">
        <v>115.21195652173913</v>
      </c>
      <c r="Y7" s="4">
        <v>91.130434782608702</v>
      </c>
      <c r="Z7" s="10">
        <v>0.79098070663710562</v>
      </c>
      <c r="AA7" s="4">
        <v>8.1494565217391308</v>
      </c>
      <c r="AB7" s="4">
        <v>0</v>
      </c>
      <c r="AC7" s="10">
        <v>0</v>
      </c>
      <c r="AD7" s="4">
        <v>183.8016304347826</v>
      </c>
      <c r="AE7" s="4">
        <v>107.26086956521739</v>
      </c>
      <c r="AF7" s="10">
        <v>0.58356865122192825</v>
      </c>
      <c r="AG7" s="4">
        <v>0</v>
      </c>
      <c r="AH7" s="4">
        <v>0</v>
      </c>
      <c r="AI7" s="10" t="s">
        <v>167</v>
      </c>
      <c r="AJ7" s="4">
        <v>0</v>
      </c>
      <c r="AK7" s="4">
        <v>0</v>
      </c>
      <c r="AL7" s="10" t="s">
        <v>167</v>
      </c>
      <c r="AM7" s="1">
        <v>475014</v>
      </c>
      <c r="AN7" s="1">
        <v>1</v>
      </c>
      <c r="AX7"/>
      <c r="AY7"/>
    </row>
    <row r="8" spans="1:51" x14ac:dyDescent="0.25">
      <c r="A8" t="s">
        <v>79</v>
      </c>
      <c r="B8" t="s">
        <v>13</v>
      </c>
      <c r="C8" t="s">
        <v>111</v>
      </c>
      <c r="D8" t="s">
        <v>95</v>
      </c>
      <c r="E8" s="4">
        <v>93.456521739130437</v>
      </c>
      <c r="F8" s="4">
        <v>374.05923913043478</v>
      </c>
      <c r="G8" s="4">
        <v>97.654891304347842</v>
      </c>
      <c r="H8" s="10">
        <v>0.26106798359362404</v>
      </c>
      <c r="I8" s="4">
        <v>356.08097826086953</v>
      </c>
      <c r="J8" s="4">
        <v>97.654891304347842</v>
      </c>
      <c r="K8" s="10">
        <v>0.27424910979885203</v>
      </c>
      <c r="L8" s="4">
        <v>76.580978260869557</v>
      </c>
      <c r="M8" s="4">
        <v>8.6304347826086953</v>
      </c>
      <c r="N8" s="10">
        <v>0.11269684690119156</v>
      </c>
      <c r="O8" s="4">
        <v>58.602717391304346</v>
      </c>
      <c r="P8" s="4">
        <v>8.6304347826086953</v>
      </c>
      <c r="Q8" s="8">
        <v>0.14727021487725936</v>
      </c>
      <c r="R8" s="4">
        <v>11.369565217391305</v>
      </c>
      <c r="S8" s="4">
        <v>0</v>
      </c>
      <c r="T8" s="10">
        <v>0</v>
      </c>
      <c r="U8" s="4">
        <v>6.6086956521739131</v>
      </c>
      <c r="V8" s="4">
        <v>0</v>
      </c>
      <c r="W8" s="10">
        <v>0</v>
      </c>
      <c r="X8" s="4">
        <v>117.45380434782609</v>
      </c>
      <c r="Y8" s="4">
        <v>58.820652173913047</v>
      </c>
      <c r="Z8" s="10">
        <v>0.50079818615089189</v>
      </c>
      <c r="AA8" s="4">
        <v>0</v>
      </c>
      <c r="AB8" s="4">
        <v>0</v>
      </c>
      <c r="AC8" s="10" t="s">
        <v>167</v>
      </c>
      <c r="AD8" s="4">
        <v>180.02445652173913</v>
      </c>
      <c r="AE8" s="4">
        <v>30.203804347826086</v>
      </c>
      <c r="AF8" s="10">
        <v>0.16777611737535661</v>
      </c>
      <c r="AG8" s="4">
        <v>0</v>
      </c>
      <c r="AH8" s="4">
        <v>0</v>
      </c>
      <c r="AI8" s="10" t="s">
        <v>167</v>
      </c>
      <c r="AJ8" s="4">
        <v>0</v>
      </c>
      <c r="AK8" s="4">
        <v>0</v>
      </c>
      <c r="AL8" s="10" t="s">
        <v>167</v>
      </c>
      <c r="AM8" s="1">
        <v>475029</v>
      </c>
      <c r="AN8" s="1">
        <v>1</v>
      </c>
      <c r="AX8"/>
      <c r="AY8"/>
    </row>
    <row r="9" spans="1:51" x14ac:dyDescent="0.25">
      <c r="A9" t="s">
        <v>79</v>
      </c>
      <c r="B9" t="s">
        <v>16</v>
      </c>
      <c r="C9" t="s">
        <v>111</v>
      </c>
      <c r="D9" t="s">
        <v>95</v>
      </c>
      <c r="E9" s="4">
        <v>64.75</v>
      </c>
      <c r="F9" s="4">
        <v>220.18228260869569</v>
      </c>
      <c r="G9" s="4">
        <v>0</v>
      </c>
      <c r="H9" s="10">
        <v>0</v>
      </c>
      <c r="I9" s="4">
        <v>87.531195652173949</v>
      </c>
      <c r="J9" s="4">
        <v>0</v>
      </c>
      <c r="K9" s="10">
        <v>0</v>
      </c>
      <c r="L9" s="4">
        <v>40.259565217391312</v>
      </c>
      <c r="M9" s="4">
        <v>0</v>
      </c>
      <c r="N9" s="10">
        <v>0</v>
      </c>
      <c r="O9" s="4">
        <v>40.074782608695664</v>
      </c>
      <c r="P9" s="4">
        <v>0</v>
      </c>
      <c r="Q9" s="8">
        <v>0</v>
      </c>
      <c r="R9" s="4">
        <v>0</v>
      </c>
      <c r="S9" s="4">
        <v>0</v>
      </c>
      <c r="T9" s="10" t="s">
        <v>167</v>
      </c>
      <c r="U9" s="4">
        <v>0.18478260869565216</v>
      </c>
      <c r="V9" s="4">
        <v>0</v>
      </c>
      <c r="W9" s="10">
        <v>0</v>
      </c>
      <c r="X9" s="4">
        <v>47.456413043478278</v>
      </c>
      <c r="Y9" s="4">
        <v>0</v>
      </c>
      <c r="Z9" s="10">
        <v>0</v>
      </c>
      <c r="AA9" s="4">
        <v>132.46630434782611</v>
      </c>
      <c r="AB9" s="4">
        <v>0</v>
      </c>
      <c r="AC9" s="10">
        <v>0</v>
      </c>
      <c r="AD9" s="4">
        <v>0</v>
      </c>
      <c r="AE9" s="4">
        <v>0</v>
      </c>
      <c r="AF9" s="10" t="s">
        <v>167</v>
      </c>
      <c r="AG9" s="4">
        <v>0</v>
      </c>
      <c r="AH9" s="4">
        <v>0</v>
      </c>
      <c r="AI9" s="10" t="s">
        <v>167</v>
      </c>
      <c r="AJ9" s="4">
        <v>0</v>
      </c>
      <c r="AK9" s="4">
        <v>0</v>
      </c>
      <c r="AL9" s="10" t="s">
        <v>167</v>
      </c>
      <c r="AM9" s="1">
        <v>475033</v>
      </c>
      <c r="AN9" s="1">
        <v>1</v>
      </c>
      <c r="AX9"/>
      <c r="AY9"/>
    </row>
    <row r="10" spans="1:51" x14ac:dyDescent="0.25">
      <c r="A10" t="s">
        <v>79</v>
      </c>
      <c r="B10" t="s">
        <v>14</v>
      </c>
      <c r="C10" t="s">
        <v>100</v>
      </c>
      <c r="D10" t="s">
        <v>90</v>
      </c>
      <c r="E10" s="4">
        <v>105.44565217391305</v>
      </c>
      <c r="F10" s="4">
        <v>353.78239130434764</v>
      </c>
      <c r="G10" s="4">
        <v>0</v>
      </c>
      <c r="H10" s="10">
        <v>0</v>
      </c>
      <c r="I10" s="4">
        <v>343.37032608695637</v>
      </c>
      <c r="J10" s="4">
        <v>0</v>
      </c>
      <c r="K10" s="10">
        <v>0</v>
      </c>
      <c r="L10" s="4">
        <v>48.421413043478232</v>
      </c>
      <c r="M10" s="4">
        <v>0</v>
      </c>
      <c r="N10" s="10">
        <v>0</v>
      </c>
      <c r="O10" s="4">
        <v>38.00934782608693</v>
      </c>
      <c r="P10" s="4">
        <v>0</v>
      </c>
      <c r="Q10" s="8">
        <v>0</v>
      </c>
      <c r="R10" s="4">
        <v>8.3740217391304324</v>
      </c>
      <c r="S10" s="4">
        <v>0</v>
      </c>
      <c r="T10" s="10">
        <v>0</v>
      </c>
      <c r="U10" s="4">
        <v>2.0380434782608696</v>
      </c>
      <c r="V10" s="4">
        <v>0</v>
      </c>
      <c r="W10" s="10">
        <v>0</v>
      </c>
      <c r="X10" s="4">
        <v>88.634239130434736</v>
      </c>
      <c r="Y10" s="4">
        <v>0</v>
      </c>
      <c r="Z10" s="10">
        <v>0</v>
      </c>
      <c r="AA10" s="4">
        <v>0</v>
      </c>
      <c r="AB10" s="4">
        <v>0</v>
      </c>
      <c r="AC10" s="10" t="s">
        <v>167</v>
      </c>
      <c r="AD10" s="4">
        <v>210.48815217391299</v>
      </c>
      <c r="AE10" s="4">
        <v>0</v>
      </c>
      <c r="AF10" s="10">
        <v>0</v>
      </c>
      <c r="AG10" s="4">
        <v>4.0191304347826096</v>
      </c>
      <c r="AH10" s="4">
        <v>0</v>
      </c>
      <c r="AI10" s="10">
        <v>0</v>
      </c>
      <c r="AJ10" s="4">
        <v>2.2194565217391302</v>
      </c>
      <c r="AK10" s="4">
        <v>0</v>
      </c>
      <c r="AL10" s="10" t="s">
        <v>167</v>
      </c>
      <c r="AM10" s="1">
        <v>475030</v>
      </c>
      <c r="AN10" s="1">
        <v>1</v>
      </c>
      <c r="AX10"/>
      <c r="AY10"/>
    </row>
    <row r="11" spans="1:51" x14ac:dyDescent="0.25">
      <c r="A11" t="s">
        <v>79</v>
      </c>
      <c r="B11" t="s">
        <v>25</v>
      </c>
      <c r="C11" t="s">
        <v>115</v>
      </c>
      <c r="D11" t="s">
        <v>85</v>
      </c>
      <c r="E11" s="4">
        <v>56.434782608695649</v>
      </c>
      <c r="F11" s="4">
        <v>288.49391304347824</v>
      </c>
      <c r="G11" s="4">
        <v>55.484347826086946</v>
      </c>
      <c r="H11" s="10">
        <v>0.19232415422825586</v>
      </c>
      <c r="I11" s="4">
        <v>284.0060869565217</v>
      </c>
      <c r="J11" s="4">
        <v>55.484347826086946</v>
      </c>
      <c r="K11" s="10">
        <v>0.19536323471327927</v>
      </c>
      <c r="L11" s="4">
        <v>45.438913043478252</v>
      </c>
      <c r="M11" s="4">
        <v>2.0379347826086955</v>
      </c>
      <c r="N11" s="10">
        <v>4.4849989713853775E-2</v>
      </c>
      <c r="O11" s="4">
        <v>43.239130434782602</v>
      </c>
      <c r="P11" s="4">
        <v>2.0379347826086955</v>
      </c>
      <c r="Q11" s="8">
        <v>4.7131724484665669E-2</v>
      </c>
      <c r="R11" s="4">
        <v>2.1275000000000004</v>
      </c>
      <c r="S11" s="4">
        <v>0</v>
      </c>
      <c r="T11" s="10">
        <v>0</v>
      </c>
      <c r="U11" s="4">
        <v>7.2282608695652173E-2</v>
      </c>
      <c r="V11" s="4">
        <v>0</v>
      </c>
      <c r="W11" s="10">
        <v>0</v>
      </c>
      <c r="X11" s="4">
        <v>68.731847826086934</v>
      </c>
      <c r="Y11" s="4">
        <v>33.746739130434769</v>
      </c>
      <c r="Z11" s="10">
        <v>0.4909912973069569</v>
      </c>
      <c r="AA11" s="4">
        <v>2.2880434782608696</v>
      </c>
      <c r="AB11" s="4">
        <v>0</v>
      </c>
      <c r="AC11" s="10">
        <v>0</v>
      </c>
      <c r="AD11" s="4">
        <v>168.22043478260869</v>
      </c>
      <c r="AE11" s="4">
        <v>19.699673913043483</v>
      </c>
      <c r="AF11" s="10">
        <v>0.11710630720043838</v>
      </c>
      <c r="AG11" s="4">
        <v>3.8146739130434777</v>
      </c>
      <c r="AH11" s="4">
        <v>0</v>
      </c>
      <c r="AI11" s="10">
        <v>0</v>
      </c>
      <c r="AJ11" s="4">
        <v>0</v>
      </c>
      <c r="AK11" s="4">
        <v>0</v>
      </c>
      <c r="AL11" s="10" t="s">
        <v>167</v>
      </c>
      <c r="AM11" s="1">
        <v>475047</v>
      </c>
      <c r="AN11" s="1">
        <v>1</v>
      </c>
      <c r="AX11"/>
      <c r="AY11"/>
    </row>
    <row r="12" spans="1:51" x14ac:dyDescent="0.25">
      <c r="A12" t="s">
        <v>79</v>
      </c>
      <c r="B12" t="s">
        <v>28</v>
      </c>
      <c r="C12" t="s">
        <v>116</v>
      </c>
      <c r="D12" t="s">
        <v>94</v>
      </c>
      <c r="E12" s="4">
        <v>30.423913043478262</v>
      </c>
      <c r="F12" s="4">
        <v>141.63021739130429</v>
      </c>
      <c r="G12" s="4">
        <v>11.478260869565219</v>
      </c>
      <c r="H12" s="10">
        <v>8.1043869599185928E-2</v>
      </c>
      <c r="I12" s="4">
        <v>127.94815217391299</v>
      </c>
      <c r="J12" s="4">
        <v>11.478260869565219</v>
      </c>
      <c r="K12" s="10">
        <v>8.9710251180208062E-2</v>
      </c>
      <c r="L12" s="4">
        <v>32.232717391304355</v>
      </c>
      <c r="M12" s="4">
        <v>0.92391304347826086</v>
      </c>
      <c r="N12" s="10">
        <v>2.8663827261660269E-2</v>
      </c>
      <c r="O12" s="4">
        <v>26.841413043478269</v>
      </c>
      <c r="P12" s="4">
        <v>0.92391304347826086</v>
      </c>
      <c r="Q12" s="8">
        <v>3.442117752823548E-2</v>
      </c>
      <c r="R12" s="4">
        <v>0</v>
      </c>
      <c r="S12" s="4">
        <v>0</v>
      </c>
      <c r="T12" s="10" t="s">
        <v>167</v>
      </c>
      <c r="U12" s="4">
        <v>5.3913043478260869</v>
      </c>
      <c r="V12" s="4">
        <v>0</v>
      </c>
      <c r="W12" s="10">
        <v>0</v>
      </c>
      <c r="X12" s="4">
        <v>14.05423913043478</v>
      </c>
      <c r="Y12" s="4">
        <v>1.0271739130434783</v>
      </c>
      <c r="Z12" s="10">
        <v>7.3086412114556201E-2</v>
      </c>
      <c r="AA12" s="4">
        <v>8.2907608695652186</v>
      </c>
      <c r="AB12" s="4">
        <v>0</v>
      </c>
      <c r="AC12" s="10">
        <v>0</v>
      </c>
      <c r="AD12" s="4">
        <v>87.052499999999938</v>
      </c>
      <c r="AE12" s="4">
        <v>9.5271739130434785</v>
      </c>
      <c r="AF12" s="10">
        <v>0.10944170371951967</v>
      </c>
      <c r="AG12" s="4">
        <v>0</v>
      </c>
      <c r="AH12" s="4">
        <v>0</v>
      </c>
      <c r="AI12" s="10" t="s">
        <v>167</v>
      </c>
      <c r="AJ12" s="4">
        <v>0</v>
      </c>
      <c r="AK12" s="4">
        <v>0</v>
      </c>
      <c r="AL12" s="10" t="s">
        <v>167</v>
      </c>
      <c r="AM12" s="1">
        <v>475052</v>
      </c>
      <c r="AN12" s="1">
        <v>1</v>
      </c>
      <c r="AX12"/>
      <c r="AY12"/>
    </row>
    <row r="13" spans="1:51" x14ac:dyDescent="0.25">
      <c r="A13" t="s">
        <v>79</v>
      </c>
      <c r="B13" t="s">
        <v>20</v>
      </c>
      <c r="C13" t="s">
        <v>103</v>
      </c>
      <c r="D13" t="s">
        <v>90</v>
      </c>
      <c r="E13" s="4">
        <v>52.336956521739133</v>
      </c>
      <c r="F13" s="4">
        <v>218.87336956521739</v>
      </c>
      <c r="G13" s="4">
        <v>48.955869565217384</v>
      </c>
      <c r="H13" s="10">
        <v>0.22367211535357695</v>
      </c>
      <c r="I13" s="4">
        <v>210.00663043478261</v>
      </c>
      <c r="J13" s="4">
        <v>48.955869565217384</v>
      </c>
      <c r="K13" s="10">
        <v>0.23311582812343914</v>
      </c>
      <c r="L13" s="4">
        <v>27.810217391304334</v>
      </c>
      <c r="M13" s="4">
        <v>6.079891304347826</v>
      </c>
      <c r="N13" s="10">
        <v>0.218620775911262</v>
      </c>
      <c r="O13" s="4">
        <v>18.943478260869554</v>
      </c>
      <c r="P13" s="4">
        <v>6.079891304347826</v>
      </c>
      <c r="Q13" s="8">
        <v>0.32094904750975461</v>
      </c>
      <c r="R13" s="4">
        <v>4.3093478260869578</v>
      </c>
      <c r="S13" s="4">
        <v>0</v>
      </c>
      <c r="T13" s="10">
        <v>0</v>
      </c>
      <c r="U13" s="4">
        <v>4.557391304347826</v>
      </c>
      <c r="V13" s="4">
        <v>0</v>
      </c>
      <c r="W13" s="10">
        <v>0</v>
      </c>
      <c r="X13" s="4">
        <v>72.589347826086936</v>
      </c>
      <c r="Y13" s="4">
        <v>14.495434782608696</v>
      </c>
      <c r="Z13" s="10">
        <v>0.19969093560859036</v>
      </c>
      <c r="AA13" s="4">
        <v>0</v>
      </c>
      <c r="AB13" s="4">
        <v>0</v>
      </c>
      <c r="AC13" s="10" t="s">
        <v>167</v>
      </c>
      <c r="AD13" s="4">
        <v>118.4738043478261</v>
      </c>
      <c r="AE13" s="4">
        <v>28.380543478260861</v>
      </c>
      <c r="AF13" s="10">
        <v>0.23955121247679947</v>
      </c>
      <c r="AG13" s="4">
        <v>0</v>
      </c>
      <c r="AH13" s="4">
        <v>0</v>
      </c>
      <c r="AI13" s="10" t="s">
        <v>167</v>
      </c>
      <c r="AJ13" s="4">
        <v>0</v>
      </c>
      <c r="AK13" s="4">
        <v>0</v>
      </c>
      <c r="AL13" s="10" t="s">
        <v>167</v>
      </c>
      <c r="AM13" s="1">
        <v>475040</v>
      </c>
      <c r="AN13" s="1">
        <v>1</v>
      </c>
      <c r="AX13"/>
      <c r="AY13"/>
    </row>
    <row r="14" spans="1:51" x14ac:dyDescent="0.25">
      <c r="A14" t="s">
        <v>79</v>
      </c>
      <c r="B14" t="s">
        <v>22</v>
      </c>
      <c r="C14" t="s">
        <v>98</v>
      </c>
      <c r="D14" t="s">
        <v>89</v>
      </c>
      <c r="E14" s="4">
        <v>23.684782608695652</v>
      </c>
      <c r="F14" s="4">
        <v>103.90217391304347</v>
      </c>
      <c r="G14" s="4">
        <v>0</v>
      </c>
      <c r="H14" s="10">
        <v>0</v>
      </c>
      <c r="I14" s="4">
        <v>93.195652173913032</v>
      </c>
      <c r="J14" s="4">
        <v>0</v>
      </c>
      <c r="K14" s="10">
        <v>0</v>
      </c>
      <c r="L14" s="4">
        <v>15.627717391304348</v>
      </c>
      <c r="M14" s="4">
        <v>0</v>
      </c>
      <c r="N14" s="10">
        <v>0</v>
      </c>
      <c r="O14" s="4">
        <v>10.182065217391305</v>
      </c>
      <c r="P14" s="4">
        <v>0</v>
      </c>
      <c r="Q14" s="8">
        <v>0</v>
      </c>
      <c r="R14" s="4">
        <v>0</v>
      </c>
      <c r="S14" s="4">
        <v>0</v>
      </c>
      <c r="T14" s="10" t="s">
        <v>167</v>
      </c>
      <c r="U14" s="4">
        <v>5.4456521739130439</v>
      </c>
      <c r="V14" s="4">
        <v>0</v>
      </c>
      <c r="W14" s="10">
        <v>0</v>
      </c>
      <c r="X14" s="4">
        <v>18.448369565217391</v>
      </c>
      <c r="Y14" s="4">
        <v>0</v>
      </c>
      <c r="Z14" s="10">
        <v>0</v>
      </c>
      <c r="AA14" s="4">
        <v>5.2608695652173916</v>
      </c>
      <c r="AB14" s="4">
        <v>0</v>
      </c>
      <c r="AC14" s="10">
        <v>0</v>
      </c>
      <c r="AD14" s="4">
        <v>64.565217391304344</v>
      </c>
      <c r="AE14" s="4">
        <v>0</v>
      </c>
      <c r="AF14" s="10">
        <v>0</v>
      </c>
      <c r="AG14" s="4">
        <v>0</v>
      </c>
      <c r="AH14" s="4">
        <v>0</v>
      </c>
      <c r="AI14" s="10" t="s">
        <v>167</v>
      </c>
      <c r="AJ14" s="4">
        <v>0</v>
      </c>
      <c r="AK14" s="4">
        <v>0</v>
      </c>
      <c r="AL14" s="10" t="s">
        <v>167</v>
      </c>
      <c r="AM14" s="1">
        <v>475043</v>
      </c>
      <c r="AN14" s="1">
        <v>1</v>
      </c>
      <c r="AX14"/>
      <c r="AY14"/>
    </row>
    <row r="15" spans="1:51" x14ac:dyDescent="0.25">
      <c r="A15" t="s">
        <v>79</v>
      </c>
      <c r="B15" t="s">
        <v>4</v>
      </c>
      <c r="C15" t="s">
        <v>102</v>
      </c>
      <c r="D15" t="s">
        <v>92</v>
      </c>
      <c r="E15" s="4">
        <v>78.086956521739125</v>
      </c>
      <c r="F15" s="4">
        <v>375.46195652173913</v>
      </c>
      <c r="G15" s="4">
        <v>123.46739130434781</v>
      </c>
      <c r="H15" s="10">
        <v>0.32884128247810668</v>
      </c>
      <c r="I15" s="4">
        <v>364.59239130434781</v>
      </c>
      <c r="J15" s="4">
        <v>123.46739130434781</v>
      </c>
      <c r="K15" s="10">
        <v>0.33864500260863084</v>
      </c>
      <c r="L15" s="4">
        <v>68.165760869565219</v>
      </c>
      <c r="M15" s="4">
        <v>15.043478260869565</v>
      </c>
      <c r="N15" s="10">
        <v>0.22068965517241379</v>
      </c>
      <c r="O15" s="4">
        <v>57.296195652173914</v>
      </c>
      <c r="P15" s="4">
        <v>15.043478260869565</v>
      </c>
      <c r="Q15" s="8">
        <v>0.26255631965852499</v>
      </c>
      <c r="R15" s="4">
        <v>9.5652173913043477</v>
      </c>
      <c r="S15" s="4">
        <v>0</v>
      </c>
      <c r="T15" s="10">
        <v>0</v>
      </c>
      <c r="U15" s="4">
        <v>1.3043478260869565</v>
      </c>
      <c r="V15" s="4">
        <v>0</v>
      </c>
      <c r="W15" s="10">
        <v>0</v>
      </c>
      <c r="X15" s="4">
        <v>94.369565217391298</v>
      </c>
      <c r="Y15" s="4">
        <v>61.054347826086953</v>
      </c>
      <c r="Z15" s="10">
        <v>0.64697074406818711</v>
      </c>
      <c r="AA15" s="4">
        <v>0</v>
      </c>
      <c r="AB15" s="4">
        <v>0</v>
      </c>
      <c r="AC15" s="10" t="s">
        <v>167</v>
      </c>
      <c r="AD15" s="4">
        <v>212.9266304347826</v>
      </c>
      <c r="AE15" s="4">
        <v>47.369565217391305</v>
      </c>
      <c r="AF15" s="10">
        <v>0.22246895618770501</v>
      </c>
      <c r="AG15" s="4">
        <v>0</v>
      </c>
      <c r="AH15" s="4">
        <v>0</v>
      </c>
      <c r="AI15" s="10" t="s">
        <v>167</v>
      </c>
      <c r="AJ15" s="4">
        <v>0</v>
      </c>
      <c r="AK15" s="4">
        <v>0</v>
      </c>
      <c r="AL15" s="10" t="s">
        <v>167</v>
      </c>
      <c r="AM15" s="1">
        <v>475017</v>
      </c>
      <c r="AN15" s="1">
        <v>1</v>
      </c>
      <c r="AX15"/>
      <c r="AY15"/>
    </row>
    <row r="16" spans="1:51" x14ac:dyDescent="0.25">
      <c r="A16" t="s">
        <v>79</v>
      </c>
      <c r="B16" t="s">
        <v>21</v>
      </c>
      <c r="C16" t="s">
        <v>113</v>
      </c>
      <c r="D16" t="s">
        <v>89</v>
      </c>
      <c r="E16" s="4">
        <v>55.380434782608695</v>
      </c>
      <c r="F16" s="4">
        <v>185.46195652173913</v>
      </c>
      <c r="G16" s="4">
        <v>70.59782608695653</v>
      </c>
      <c r="H16" s="10">
        <v>0.38065934065934071</v>
      </c>
      <c r="I16" s="4">
        <v>172.95380434782609</v>
      </c>
      <c r="J16" s="4">
        <v>65.815217391304344</v>
      </c>
      <c r="K16" s="10">
        <v>0.38053639605951572</v>
      </c>
      <c r="L16" s="4">
        <v>18.070652173913043</v>
      </c>
      <c r="M16" s="4">
        <v>0</v>
      </c>
      <c r="N16" s="10">
        <v>0</v>
      </c>
      <c r="O16" s="4">
        <v>10.918478260869565</v>
      </c>
      <c r="P16" s="4">
        <v>0</v>
      </c>
      <c r="Q16" s="8">
        <v>0</v>
      </c>
      <c r="R16" s="4">
        <v>1.8478260869565217</v>
      </c>
      <c r="S16" s="4">
        <v>0</v>
      </c>
      <c r="T16" s="10">
        <v>0</v>
      </c>
      <c r="U16" s="4">
        <v>5.3043478260869561</v>
      </c>
      <c r="V16" s="4">
        <v>0</v>
      </c>
      <c r="W16" s="10">
        <v>0</v>
      </c>
      <c r="X16" s="4">
        <v>46.964673913043477</v>
      </c>
      <c r="Y16" s="4">
        <v>12.861413043478262</v>
      </c>
      <c r="Z16" s="10">
        <v>0.27385291905340509</v>
      </c>
      <c r="AA16" s="4">
        <v>5.3559782608695654</v>
      </c>
      <c r="AB16" s="4">
        <v>4.7826086956521738</v>
      </c>
      <c r="AC16" s="10">
        <v>0.89294774226281071</v>
      </c>
      <c r="AD16" s="4">
        <v>107.33967391304348</v>
      </c>
      <c r="AE16" s="4">
        <v>52.432065217391305</v>
      </c>
      <c r="AF16" s="10">
        <v>0.48846864636338316</v>
      </c>
      <c r="AG16" s="4">
        <v>7.7309782608695654</v>
      </c>
      <c r="AH16" s="4">
        <v>0.52173913043478259</v>
      </c>
      <c r="AI16" s="10">
        <v>6.7486818980667829E-2</v>
      </c>
      <c r="AJ16" s="4">
        <v>0</v>
      </c>
      <c r="AK16" s="4">
        <v>0</v>
      </c>
      <c r="AL16" s="10" t="s">
        <v>167</v>
      </c>
      <c r="AM16" s="1">
        <v>475042</v>
      </c>
      <c r="AN16" s="1">
        <v>1</v>
      </c>
      <c r="AX16"/>
      <c r="AY16"/>
    </row>
    <row r="17" spans="1:51" x14ac:dyDescent="0.25">
      <c r="A17" t="s">
        <v>79</v>
      </c>
      <c r="B17" t="s">
        <v>29</v>
      </c>
      <c r="C17" t="s">
        <v>104</v>
      </c>
      <c r="D17" t="s">
        <v>86</v>
      </c>
      <c r="E17" s="4">
        <v>37.597826086956523</v>
      </c>
      <c r="F17" s="4">
        <v>187.66304347826087</v>
      </c>
      <c r="G17" s="4">
        <v>37.010869565217391</v>
      </c>
      <c r="H17" s="10">
        <v>0.19721980886185925</v>
      </c>
      <c r="I17" s="4">
        <v>176.89130434782606</v>
      </c>
      <c r="J17" s="4">
        <v>37.010869565217391</v>
      </c>
      <c r="K17" s="10">
        <v>0.20922944574167385</v>
      </c>
      <c r="L17" s="4">
        <v>46.828804347826086</v>
      </c>
      <c r="M17" s="4">
        <v>8.4538043478260878</v>
      </c>
      <c r="N17" s="10">
        <v>0.18052573550745665</v>
      </c>
      <c r="O17" s="4">
        <v>36.057065217391305</v>
      </c>
      <c r="P17" s="4">
        <v>8.4538043478260878</v>
      </c>
      <c r="Q17" s="8">
        <v>0.23445625141306808</v>
      </c>
      <c r="R17" s="4">
        <v>4.2554347826086953</v>
      </c>
      <c r="S17" s="4">
        <v>0</v>
      </c>
      <c r="T17" s="10">
        <v>0</v>
      </c>
      <c r="U17" s="4">
        <v>6.5163043478260869</v>
      </c>
      <c r="V17" s="4">
        <v>0</v>
      </c>
      <c r="W17" s="10">
        <v>0</v>
      </c>
      <c r="X17" s="4">
        <v>29.831521739130434</v>
      </c>
      <c r="Y17" s="4">
        <v>5.4836956521739131</v>
      </c>
      <c r="Z17" s="10">
        <v>0.18382218983421389</v>
      </c>
      <c r="AA17" s="4">
        <v>0</v>
      </c>
      <c r="AB17" s="4">
        <v>0</v>
      </c>
      <c r="AC17" s="10" t="s">
        <v>167</v>
      </c>
      <c r="AD17" s="4">
        <v>111.00271739130434</v>
      </c>
      <c r="AE17" s="4">
        <v>23.073369565217391</v>
      </c>
      <c r="AF17" s="10">
        <v>0.20786310558398002</v>
      </c>
      <c r="AG17" s="4">
        <v>0</v>
      </c>
      <c r="AH17" s="4">
        <v>0</v>
      </c>
      <c r="AI17" s="10" t="s">
        <v>167</v>
      </c>
      <c r="AJ17" s="4">
        <v>0</v>
      </c>
      <c r="AK17" s="4">
        <v>0</v>
      </c>
      <c r="AL17" s="10" t="s">
        <v>167</v>
      </c>
      <c r="AM17" s="1">
        <v>475053</v>
      </c>
      <c r="AN17" s="1">
        <v>1</v>
      </c>
      <c r="AX17"/>
      <c r="AY17"/>
    </row>
    <row r="18" spans="1:51" x14ac:dyDescent="0.25">
      <c r="A18" t="s">
        <v>79</v>
      </c>
      <c r="B18" t="s">
        <v>33</v>
      </c>
      <c r="C18" t="s">
        <v>118</v>
      </c>
      <c r="D18" t="s">
        <v>87</v>
      </c>
      <c r="E18" s="4">
        <v>29.5</v>
      </c>
      <c r="F18" s="4">
        <v>121.26630434782609</v>
      </c>
      <c r="G18" s="4">
        <v>11.690217391304348</v>
      </c>
      <c r="H18" s="10">
        <v>9.6401201093532909E-2</v>
      </c>
      <c r="I18" s="4">
        <v>114.80163043478261</v>
      </c>
      <c r="J18" s="4">
        <v>11.690217391304348</v>
      </c>
      <c r="K18" s="10">
        <v>0.10182971571945937</v>
      </c>
      <c r="L18" s="4">
        <v>14.665760869565217</v>
      </c>
      <c r="M18" s="4">
        <v>5.0543478260869561</v>
      </c>
      <c r="N18" s="10">
        <v>0.34463590883824347</v>
      </c>
      <c r="O18" s="4">
        <v>11.345108695652174</v>
      </c>
      <c r="P18" s="4">
        <v>5.0543478260869561</v>
      </c>
      <c r="Q18" s="8">
        <v>0.44550898203592809</v>
      </c>
      <c r="R18" s="4">
        <v>0</v>
      </c>
      <c r="S18" s="4">
        <v>0</v>
      </c>
      <c r="T18" s="10" t="s">
        <v>167</v>
      </c>
      <c r="U18" s="4">
        <v>3.3206521739130435</v>
      </c>
      <c r="V18" s="4">
        <v>0</v>
      </c>
      <c r="W18" s="10">
        <v>0</v>
      </c>
      <c r="X18" s="4">
        <v>30.154891304347824</v>
      </c>
      <c r="Y18" s="4">
        <v>5.8913043478260869</v>
      </c>
      <c r="Z18" s="10">
        <v>0.19536811750923674</v>
      </c>
      <c r="AA18" s="4">
        <v>3.1440217391304346</v>
      </c>
      <c r="AB18" s="4">
        <v>0</v>
      </c>
      <c r="AC18" s="10">
        <v>0</v>
      </c>
      <c r="AD18" s="4">
        <v>73.301630434782609</v>
      </c>
      <c r="AE18" s="4">
        <v>0.74456521739130432</v>
      </c>
      <c r="AF18" s="10">
        <v>1.015755329008341E-2</v>
      </c>
      <c r="AG18" s="4">
        <v>0</v>
      </c>
      <c r="AH18" s="4">
        <v>0</v>
      </c>
      <c r="AI18" s="10" t="s">
        <v>167</v>
      </c>
      <c r="AJ18" s="4">
        <v>0</v>
      </c>
      <c r="AK18" s="4">
        <v>0</v>
      </c>
      <c r="AL18" s="10" t="s">
        <v>167</v>
      </c>
      <c r="AM18" s="1">
        <v>475058</v>
      </c>
      <c r="AN18" s="1">
        <v>1</v>
      </c>
      <c r="AX18"/>
      <c r="AY18"/>
    </row>
    <row r="19" spans="1:51" x14ac:dyDescent="0.25">
      <c r="A19" t="s">
        <v>79</v>
      </c>
      <c r="B19" t="s">
        <v>2</v>
      </c>
      <c r="C19" t="s">
        <v>106</v>
      </c>
      <c r="D19" t="s">
        <v>91</v>
      </c>
      <c r="E19" s="4">
        <v>115.40217391304348</v>
      </c>
      <c r="F19" s="4">
        <v>449.95815217391305</v>
      </c>
      <c r="G19" s="4">
        <v>11.3125</v>
      </c>
      <c r="H19" s="10">
        <v>2.5141226901535529E-2</v>
      </c>
      <c r="I19" s="4">
        <v>422.47652173913042</v>
      </c>
      <c r="J19" s="4">
        <v>11.3125</v>
      </c>
      <c r="K19" s="10">
        <v>2.6776635902586818E-2</v>
      </c>
      <c r="L19" s="4">
        <v>66.77304347826086</v>
      </c>
      <c r="M19" s="4">
        <v>0</v>
      </c>
      <c r="N19" s="10">
        <v>0</v>
      </c>
      <c r="O19" s="4">
        <v>39.291413043478265</v>
      </c>
      <c r="P19" s="4">
        <v>0</v>
      </c>
      <c r="Q19" s="8">
        <v>0</v>
      </c>
      <c r="R19" s="4">
        <v>22.351195652173907</v>
      </c>
      <c r="S19" s="4">
        <v>0</v>
      </c>
      <c r="T19" s="10">
        <v>0</v>
      </c>
      <c r="U19" s="4">
        <v>5.1304347826086953</v>
      </c>
      <c r="V19" s="4">
        <v>0</v>
      </c>
      <c r="W19" s="10">
        <v>0</v>
      </c>
      <c r="X19" s="4">
        <v>117.34728260869561</v>
      </c>
      <c r="Y19" s="4">
        <v>11.3125</v>
      </c>
      <c r="Z19" s="10">
        <v>9.6401891450034541E-2</v>
      </c>
      <c r="AA19" s="4">
        <v>0</v>
      </c>
      <c r="AB19" s="4">
        <v>0</v>
      </c>
      <c r="AC19" s="10" t="s">
        <v>167</v>
      </c>
      <c r="AD19" s="4">
        <v>265.01923913043481</v>
      </c>
      <c r="AE19" s="4">
        <v>0</v>
      </c>
      <c r="AF19" s="10">
        <v>0</v>
      </c>
      <c r="AG19" s="4">
        <v>0.73163043478260859</v>
      </c>
      <c r="AH19" s="4">
        <v>0</v>
      </c>
      <c r="AI19" s="10">
        <v>0</v>
      </c>
      <c r="AJ19" s="4">
        <v>8.6956521739130432E-2</v>
      </c>
      <c r="AK19" s="4">
        <v>0</v>
      </c>
      <c r="AL19" s="10" t="s">
        <v>167</v>
      </c>
      <c r="AM19" s="1">
        <v>475012</v>
      </c>
      <c r="AN19" s="1">
        <v>1</v>
      </c>
      <c r="AX19"/>
      <c r="AY19"/>
    </row>
    <row r="20" spans="1:51" x14ac:dyDescent="0.25">
      <c r="A20" t="s">
        <v>79</v>
      </c>
      <c r="B20" t="s">
        <v>11</v>
      </c>
      <c r="C20" t="s">
        <v>99</v>
      </c>
      <c r="D20" t="s">
        <v>89</v>
      </c>
      <c r="E20" s="4">
        <v>31.760869565217391</v>
      </c>
      <c r="F20" s="4">
        <v>122.25728260869565</v>
      </c>
      <c r="G20" s="4">
        <v>13.273586956521738</v>
      </c>
      <c r="H20" s="10">
        <v>0.10857093069053413</v>
      </c>
      <c r="I20" s="4">
        <v>115.40130434782608</v>
      </c>
      <c r="J20" s="4">
        <v>13.273586956521738</v>
      </c>
      <c r="K20" s="10">
        <v>0.11502111723550709</v>
      </c>
      <c r="L20" s="4">
        <v>20.391304347826086</v>
      </c>
      <c r="M20" s="4">
        <v>0</v>
      </c>
      <c r="N20" s="10">
        <v>0</v>
      </c>
      <c r="O20" s="4">
        <v>13.535326086956522</v>
      </c>
      <c r="P20" s="4">
        <v>0</v>
      </c>
      <c r="Q20" s="8">
        <v>0</v>
      </c>
      <c r="R20" s="4">
        <v>2.7336956521739131</v>
      </c>
      <c r="S20" s="4">
        <v>0</v>
      </c>
      <c r="T20" s="10">
        <v>0</v>
      </c>
      <c r="U20" s="4">
        <v>4.1222826086956523</v>
      </c>
      <c r="V20" s="4">
        <v>0</v>
      </c>
      <c r="W20" s="10">
        <v>0</v>
      </c>
      <c r="X20" s="4">
        <v>33.032608695652172</v>
      </c>
      <c r="Y20" s="4">
        <v>5.5543478260869561</v>
      </c>
      <c r="Z20" s="10">
        <v>0.16814741691345836</v>
      </c>
      <c r="AA20" s="4">
        <v>0</v>
      </c>
      <c r="AB20" s="4">
        <v>0</v>
      </c>
      <c r="AC20" s="10" t="s">
        <v>167</v>
      </c>
      <c r="AD20" s="4">
        <v>65.599673913043475</v>
      </c>
      <c r="AE20" s="4">
        <v>7.719239130434782</v>
      </c>
      <c r="AF20" s="10">
        <v>0.11767191313583544</v>
      </c>
      <c r="AG20" s="4">
        <v>0</v>
      </c>
      <c r="AH20" s="4">
        <v>0</v>
      </c>
      <c r="AI20" s="10" t="s">
        <v>167</v>
      </c>
      <c r="AJ20" s="4">
        <v>3.2336956521739131</v>
      </c>
      <c r="AK20" s="4">
        <v>0</v>
      </c>
      <c r="AL20" s="10" t="s">
        <v>167</v>
      </c>
      <c r="AM20" s="1">
        <v>475026</v>
      </c>
      <c r="AN20" s="1">
        <v>1</v>
      </c>
      <c r="AX20"/>
      <c r="AY20"/>
    </row>
    <row r="21" spans="1:51" x14ac:dyDescent="0.25">
      <c r="A21" t="s">
        <v>79</v>
      </c>
      <c r="B21" t="s">
        <v>9</v>
      </c>
      <c r="C21" t="s">
        <v>110</v>
      </c>
      <c r="D21" t="s">
        <v>88</v>
      </c>
      <c r="E21" s="4">
        <v>71.543478260869563</v>
      </c>
      <c r="F21" s="4">
        <v>271.67119565217388</v>
      </c>
      <c r="G21" s="4">
        <v>43.657608695652172</v>
      </c>
      <c r="H21" s="10">
        <v>0.16070017504376097</v>
      </c>
      <c r="I21" s="4">
        <v>261.49728260869563</v>
      </c>
      <c r="J21" s="4">
        <v>43.657608695652172</v>
      </c>
      <c r="K21" s="10">
        <v>0.16695243736425894</v>
      </c>
      <c r="L21" s="4">
        <v>51.644021739130437</v>
      </c>
      <c r="M21" s="4">
        <v>0</v>
      </c>
      <c r="N21" s="10">
        <v>0</v>
      </c>
      <c r="O21" s="4">
        <v>41.470108695652172</v>
      </c>
      <c r="P21" s="4">
        <v>0</v>
      </c>
      <c r="Q21" s="8">
        <v>0</v>
      </c>
      <c r="R21" s="4">
        <v>4.9565217391304346</v>
      </c>
      <c r="S21" s="4">
        <v>0</v>
      </c>
      <c r="T21" s="10">
        <v>0</v>
      </c>
      <c r="U21" s="4">
        <v>5.2173913043478262</v>
      </c>
      <c r="V21" s="4">
        <v>0</v>
      </c>
      <c r="W21" s="10">
        <v>0</v>
      </c>
      <c r="X21" s="4">
        <v>64.209239130434781</v>
      </c>
      <c r="Y21" s="4">
        <v>26.394021739130434</v>
      </c>
      <c r="Z21" s="10">
        <v>0.41106267721867196</v>
      </c>
      <c r="AA21" s="4">
        <v>0</v>
      </c>
      <c r="AB21" s="4">
        <v>0</v>
      </c>
      <c r="AC21" s="10" t="s">
        <v>167</v>
      </c>
      <c r="AD21" s="4">
        <v>155.81793478260869</v>
      </c>
      <c r="AE21" s="4">
        <v>17.263586956521738</v>
      </c>
      <c r="AF21" s="10">
        <v>0.11079332414851502</v>
      </c>
      <c r="AG21" s="4">
        <v>0</v>
      </c>
      <c r="AH21" s="4">
        <v>0</v>
      </c>
      <c r="AI21" s="10" t="s">
        <v>167</v>
      </c>
      <c r="AJ21" s="4">
        <v>0</v>
      </c>
      <c r="AK21" s="4">
        <v>0</v>
      </c>
      <c r="AL21" s="10" t="s">
        <v>167</v>
      </c>
      <c r="AM21" s="1">
        <v>475023</v>
      </c>
      <c r="AN21" s="1">
        <v>1</v>
      </c>
      <c r="AX21"/>
      <c r="AY21"/>
    </row>
    <row r="22" spans="1:51" x14ac:dyDescent="0.25">
      <c r="A22" t="s">
        <v>79</v>
      </c>
      <c r="B22" t="s">
        <v>23</v>
      </c>
      <c r="C22" t="s">
        <v>114</v>
      </c>
      <c r="D22" t="s">
        <v>93</v>
      </c>
      <c r="E22" s="4">
        <v>43.413043478260867</v>
      </c>
      <c r="F22" s="4">
        <v>181.91771739130431</v>
      </c>
      <c r="G22" s="4">
        <v>32.645652173913042</v>
      </c>
      <c r="H22" s="10">
        <v>0.1794528462760577</v>
      </c>
      <c r="I22" s="4">
        <v>170.84739130434781</v>
      </c>
      <c r="J22" s="4">
        <v>32.645652173913042</v>
      </c>
      <c r="K22" s="10">
        <v>0.19108077638573964</v>
      </c>
      <c r="L22" s="4">
        <v>28.385760869565217</v>
      </c>
      <c r="M22" s="4">
        <v>3.4090217391304347</v>
      </c>
      <c r="N22" s="10">
        <v>0.12009619029749299</v>
      </c>
      <c r="O22" s="4">
        <v>17.315434782608701</v>
      </c>
      <c r="P22" s="4">
        <v>3.4090217391304347</v>
      </c>
      <c r="Q22" s="8">
        <v>0.19687762865500741</v>
      </c>
      <c r="R22" s="4">
        <v>6.9833695652173882</v>
      </c>
      <c r="S22" s="4">
        <v>0</v>
      </c>
      <c r="T22" s="10">
        <v>0</v>
      </c>
      <c r="U22" s="4">
        <v>4.0869565217391308</v>
      </c>
      <c r="V22" s="4">
        <v>0</v>
      </c>
      <c r="W22" s="10">
        <v>0</v>
      </c>
      <c r="X22" s="4">
        <v>33.806413043478251</v>
      </c>
      <c r="Y22" s="4">
        <v>13.486521739130437</v>
      </c>
      <c r="Z22" s="10">
        <v>0.39893382719383719</v>
      </c>
      <c r="AA22" s="4">
        <v>0</v>
      </c>
      <c r="AB22" s="4">
        <v>0</v>
      </c>
      <c r="AC22" s="10" t="s">
        <v>167</v>
      </c>
      <c r="AD22" s="4">
        <v>106.25163043478258</v>
      </c>
      <c r="AE22" s="4">
        <v>15.750108695652171</v>
      </c>
      <c r="AF22" s="10">
        <v>0.14823404244436147</v>
      </c>
      <c r="AG22" s="4">
        <v>11.833478260869564</v>
      </c>
      <c r="AH22" s="4">
        <v>0</v>
      </c>
      <c r="AI22" s="10">
        <v>0</v>
      </c>
      <c r="AJ22" s="4">
        <v>1.6404347826086958</v>
      </c>
      <c r="AK22" s="4">
        <v>0</v>
      </c>
      <c r="AL22" s="10" t="s">
        <v>167</v>
      </c>
      <c r="AM22" s="1">
        <v>475044</v>
      </c>
      <c r="AN22" s="1">
        <v>1</v>
      </c>
      <c r="AX22"/>
      <c r="AY22"/>
    </row>
    <row r="23" spans="1:51" x14ac:dyDescent="0.25">
      <c r="A23" t="s">
        <v>79</v>
      </c>
      <c r="B23" t="s">
        <v>19</v>
      </c>
      <c r="C23" t="s">
        <v>106</v>
      </c>
      <c r="D23" t="s">
        <v>91</v>
      </c>
      <c r="E23" s="4">
        <v>80.739130434782609</v>
      </c>
      <c r="F23" s="4">
        <v>301.03597826086963</v>
      </c>
      <c r="G23" s="4">
        <v>8.2169565217391316</v>
      </c>
      <c r="H23" s="10">
        <v>2.7295596257994582E-2</v>
      </c>
      <c r="I23" s="4">
        <v>286.76076086956527</v>
      </c>
      <c r="J23" s="4">
        <v>8.2169565217391316</v>
      </c>
      <c r="K23" s="10">
        <v>2.8654396427259657E-2</v>
      </c>
      <c r="L23" s="4">
        <v>46.685217391304349</v>
      </c>
      <c r="M23" s="4">
        <v>0.56793478260869568</v>
      </c>
      <c r="N23" s="10">
        <v>1.2165195201907317E-2</v>
      </c>
      <c r="O23" s="4">
        <v>33.477282608695653</v>
      </c>
      <c r="P23" s="4">
        <v>0.56793478260869568</v>
      </c>
      <c r="Q23" s="8">
        <v>1.6964781438418657E-2</v>
      </c>
      <c r="R23" s="4">
        <v>7.816630434782609</v>
      </c>
      <c r="S23" s="4">
        <v>0</v>
      </c>
      <c r="T23" s="10">
        <v>0</v>
      </c>
      <c r="U23" s="4">
        <v>5.3913043478260869</v>
      </c>
      <c r="V23" s="4">
        <v>0</v>
      </c>
      <c r="W23" s="10">
        <v>0</v>
      </c>
      <c r="X23" s="4">
        <v>85.708913043478262</v>
      </c>
      <c r="Y23" s="4">
        <v>0</v>
      </c>
      <c r="Z23" s="10">
        <v>0</v>
      </c>
      <c r="AA23" s="4">
        <v>1.0672826086956522</v>
      </c>
      <c r="AB23" s="4">
        <v>0</v>
      </c>
      <c r="AC23" s="10">
        <v>0</v>
      </c>
      <c r="AD23" s="4">
        <v>167.15478260869574</v>
      </c>
      <c r="AE23" s="4">
        <v>7.6490217391304354</v>
      </c>
      <c r="AF23" s="10">
        <v>4.5760112990823373E-2</v>
      </c>
      <c r="AG23" s="4">
        <v>0.4197826086956522</v>
      </c>
      <c r="AH23" s="4">
        <v>0</v>
      </c>
      <c r="AI23" s="10">
        <v>0</v>
      </c>
      <c r="AJ23" s="4">
        <v>0</v>
      </c>
      <c r="AK23" s="4">
        <v>0</v>
      </c>
      <c r="AL23" s="10" t="s">
        <v>167</v>
      </c>
      <c r="AM23" s="1">
        <v>475039</v>
      </c>
      <c r="AN23" s="1">
        <v>1</v>
      </c>
      <c r="AX23"/>
      <c r="AY23"/>
    </row>
    <row r="24" spans="1:51" x14ac:dyDescent="0.25">
      <c r="A24" t="s">
        <v>79</v>
      </c>
      <c r="B24" t="s">
        <v>8</v>
      </c>
      <c r="C24" t="s">
        <v>109</v>
      </c>
      <c r="D24" t="s">
        <v>85</v>
      </c>
      <c r="E24" s="4">
        <v>75.032608695652172</v>
      </c>
      <c r="F24" s="4">
        <v>281.45967391304356</v>
      </c>
      <c r="G24" s="4">
        <v>5.9405434782608673</v>
      </c>
      <c r="H24" s="10">
        <v>2.1106197543937277E-2</v>
      </c>
      <c r="I24" s="4">
        <v>261.07217391304357</v>
      </c>
      <c r="J24" s="4">
        <v>5.9405434782608673</v>
      </c>
      <c r="K24" s="10">
        <v>2.2754410740991146E-2</v>
      </c>
      <c r="L24" s="4">
        <v>52.858804347826101</v>
      </c>
      <c r="M24" s="4">
        <v>0</v>
      </c>
      <c r="N24" s="10">
        <v>0</v>
      </c>
      <c r="O24" s="4">
        <v>37.945760869565227</v>
      </c>
      <c r="P24" s="4">
        <v>0</v>
      </c>
      <c r="Q24" s="8">
        <v>0</v>
      </c>
      <c r="R24" s="4">
        <v>11.826086956521738</v>
      </c>
      <c r="S24" s="4">
        <v>0</v>
      </c>
      <c r="T24" s="10">
        <v>0</v>
      </c>
      <c r="U24" s="4">
        <v>3.0869565217391304</v>
      </c>
      <c r="V24" s="4">
        <v>0</v>
      </c>
      <c r="W24" s="10">
        <v>0</v>
      </c>
      <c r="X24" s="4">
        <v>64.321304347826114</v>
      </c>
      <c r="Y24" s="4">
        <v>5.7231521739130411</v>
      </c>
      <c r="Z24" s="10">
        <v>8.8977551558412513E-2</v>
      </c>
      <c r="AA24" s="4">
        <v>5.4744565217391292</v>
      </c>
      <c r="AB24" s="4">
        <v>0</v>
      </c>
      <c r="AC24" s="10">
        <v>0</v>
      </c>
      <c r="AD24" s="4">
        <v>153.55532608695657</v>
      </c>
      <c r="AE24" s="4">
        <v>0.21739130434782608</v>
      </c>
      <c r="AF24" s="10">
        <v>1.4157197271341792E-3</v>
      </c>
      <c r="AG24" s="4">
        <v>5.2497826086956518</v>
      </c>
      <c r="AH24" s="4">
        <v>0</v>
      </c>
      <c r="AI24" s="10">
        <v>0</v>
      </c>
      <c r="AJ24" s="4">
        <v>0</v>
      </c>
      <c r="AK24" s="4">
        <v>0</v>
      </c>
      <c r="AL24" s="10" t="s">
        <v>167</v>
      </c>
      <c r="AM24" s="1">
        <v>475021</v>
      </c>
      <c r="AN24" s="1">
        <v>1</v>
      </c>
      <c r="AX24"/>
      <c r="AY24"/>
    </row>
    <row r="25" spans="1:51" x14ac:dyDescent="0.25">
      <c r="A25" t="s">
        <v>79</v>
      </c>
      <c r="B25" t="s">
        <v>10</v>
      </c>
      <c r="C25" t="s">
        <v>101</v>
      </c>
      <c r="D25" t="s">
        <v>94</v>
      </c>
      <c r="E25" s="4">
        <v>75.423913043478265</v>
      </c>
      <c r="F25" s="4">
        <v>262.87641304347829</v>
      </c>
      <c r="G25" s="4">
        <v>99.09782608695653</v>
      </c>
      <c r="H25" s="10">
        <v>0.37697496302403632</v>
      </c>
      <c r="I25" s="4">
        <v>232.30847826086958</v>
      </c>
      <c r="J25" s="4">
        <v>99.09782608695653</v>
      </c>
      <c r="K25" s="10">
        <v>0.42657860285096932</v>
      </c>
      <c r="L25" s="4">
        <v>35.894021739130437</v>
      </c>
      <c r="M25" s="4">
        <v>5.7391304347826084</v>
      </c>
      <c r="N25" s="10">
        <v>0.15989098342039518</v>
      </c>
      <c r="O25" s="4">
        <v>17.559782608695652</v>
      </c>
      <c r="P25" s="4">
        <v>5.7391304347826084</v>
      </c>
      <c r="Q25" s="8">
        <v>0.32683379758588671</v>
      </c>
      <c r="R25" s="4">
        <v>13.190217391304348</v>
      </c>
      <c r="S25" s="4">
        <v>0</v>
      </c>
      <c r="T25" s="10">
        <v>0</v>
      </c>
      <c r="U25" s="4">
        <v>5.1440217391304346</v>
      </c>
      <c r="V25" s="4">
        <v>0</v>
      </c>
      <c r="W25" s="10">
        <v>0</v>
      </c>
      <c r="X25" s="4">
        <v>62.077500000000001</v>
      </c>
      <c r="Y25" s="4">
        <v>40.290760869565219</v>
      </c>
      <c r="Z25" s="10">
        <v>0.64903968216447538</v>
      </c>
      <c r="AA25" s="4">
        <v>12.233695652173912</v>
      </c>
      <c r="AB25" s="4">
        <v>0</v>
      </c>
      <c r="AC25" s="10">
        <v>0</v>
      </c>
      <c r="AD25" s="4">
        <v>134.21195652173913</v>
      </c>
      <c r="AE25" s="4">
        <v>53.067934782608695</v>
      </c>
      <c r="AF25" s="10">
        <v>0.39540392792063173</v>
      </c>
      <c r="AG25" s="4">
        <v>16.570652173913043</v>
      </c>
      <c r="AH25" s="4">
        <v>0</v>
      </c>
      <c r="AI25" s="10">
        <v>0</v>
      </c>
      <c r="AJ25" s="4">
        <v>1.888586956521739</v>
      </c>
      <c r="AK25" s="4">
        <v>0</v>
      </c>
      <c r="AL25" s="10" t="s">
        <v>167</v>
      </c>
      <c r="AM25" s="1">
        <v>475025</v>
      </c>
      <c r="AN25" s="1">
        <v>1</v>
      </c>
      <c r="AX25"/>
      <c r="AY25"/>
    </row>
    <row r="26" spans="1:51" x14ac:dyDescent="0.25">
      <c r="A26" t="s">
        <v>79</v>
      </c>
      <c r="B26" t="s">
        <v>6</v>
      </c>
      <c r="C26" t="s">
        <v>107</v>
      </c>
      <c r="D26" t="s">
        <v>93</v>
      </c>
      <c r="E26" s="4">
        <v>69.315217391304344</v>
      </c>
      <c r="F26" s="4">
        <v>252.1603260869565</v>
      </c>
      <c r="G26" s="4">
        <v>59.277173913043477</v>
      </c>
      <c r="H26" s="10">
        <v>0.23507732097634573</v>
      </c>
      <c r="I26" s="4">
        <v>220.48369565217394</v>
      </c>
      <c r="J26" s="4">
        <v>59.277173913043477</v>
      </c>
      <c r="K26" s="10">
        <v>0.26885060021198448</v>
      </c>
      <c r="L26" s="4">
        <v>26.347826086956523</v>
      </c>
      <c r="M26" s="4">
        <v>10.975543478260869</v>
      </c>
      <c r="N26" s="10">
        <v>0.41656353135313529</v>
      </c>
      <c r="O26" s="4">
        <v>12.913043478260869</v>
      </c>
      <c r="P26" s="4">
        <v>10.975543478260869</v>
      </c>
      <c r="Q26" s="8">
        <v>0.84995791245791241</v>
      </c>
      <c r="R26" s="4">
        <v>8.3913043478260878</v>
      </c>
      <c r="S26" s="4">
        <v>0</v>
      </c>
      <c r="T26" s="10">
        <v>0</v>
      </c>
      <c r="U26" s="4">
        <v>5.0434782608695654</v>
      </c>
      <c r="V26" s="4">
        <v>0</v>
      </c>
      <c r="W26" s="10">
        <v>0</v>
      </c>
      <c r="X26" s="4">
        <v>68.323369565217391</v>
      </c>
      <c r="Y26" s="4">
        <v>42.519021739130437</v>
      </c>
      <c r="Z26" s="10">
        <v>0.62232032772541068</v>
      </c>
      <c r="AA26" s="4">
        <v>18.241847826086957</v>
      </c>
      <c r="AB26" s="4">
        <v>0</v>
      </c>
      <c r="AC26" s="10">
        <v>0</v>
      </c>
      <c r="AD26" s="4">
        <v>139.24728260869566</v>
      </c>
      <c r="AE26" s="4">
        <v>5.7826086956521738</v>
      </c>
      <c r="AF26" s="10">
        <v>4.1527623285131626E-2</v>
      </c>
      <c r="AG26" s="4">
        <v>0</v>
      </c>
      <c r="AH26" s="4">
        <v>0</v>
      </c>
      <c r="AI26" s="10" t="s">
        <v>167</v>
      </c>
      <c r="AJ26" s="4">
        <v>0</v>
      </c>
      <c r="AK26" s="4">
        <v>0</v>
      </c>
      <c r="AL26" s="10" t="s">
        <v>167</v>
      </c>
      <c r="AM26" s="1">
        <v>475019</v>
      </c>
      <c r="AN26" s="1">
        <v>1</v>
      </c>
      <c r="AX26"/>
      <c r="AY26"/>
    </row>
    <row r="27" spans="1:51" x14ac:dyDescent="0.25">
      <c r="A27" t="s">
        <v>79</v>
      </c>
      <c r="B27" t="s">
        <v>32</v>
      </c>
      <c r="C27" t="s">
        <v>105</v>
      </c>
      <c r="D27" t="s">
        <v>96</v>
      </c>
      <c r="E27" s="4">
        <v>59.489130434782609</v>
      </c>
      <c r="F27" s="4">
        <v>194.63543478260871</v>
      </c>
      <c r="G27" s="4">
        <v>3.3967391304347827</v>
      </c>
      <c r="H27" s="10">
        <v>1.7451802310451087E-2</v>
      </c>
      <c r="I27" s="4">
        <v>179.1154347826087</v>
      </c>
      <c r="J27" s="4">
        <v>3.3967391304347827</v>
      </c>
      <c r="K27" s="10">
        <v>1.896396664283781E-2</v>
      </c>
      <c r="L27" s="4">
        <v>48.6408695652174</v>
      </c>
      <c r="M27" s="4">
        <v>0</v>
      </c>
      <c r="N27" s="10">
        <v>0</v>
      </c>
      <c r="O27" s="4">
        <v>33.120869565217397</v>
      </c>
      <c r="P27" s="4">
        <v>0</v>
      </c>
      <c r="Q27" s="8">
        <v>0</v>
      </c>
      <c r="R27" s="4">
        <v>9.780869565217392</v>
      </c>
      <c r="S27" s="4">
        <v>0</v>
      </c>
      <c r="T27" s="10">
        <v>0</v>
      </c>
      <c r="U27" s="4">
        <v>5.7391304347826084</v>
      </c>
      <c r="V27" s="4">
        <v>0</v>
      </c>
      <c r="W27" s="10">
        <v>0</v>
      </c>
      <c r="X27" s="4">
        <v>37.260326086956546</v>
      </c>
      <c r="Y27" s="4">
        <v>3.3967391304347827</v>
      </c>
      <c r="Z27" s="10">
        <v>9.1162356510450793E-2</v>
      </c>
      <c r="AA27" s="4">
        <v>0</v>
      </c>
      <c r="AB27" s="4">
        <v>0</v>
      </c>
      <c r="AC27" s="10" t="s">
        <v>167</v>
      </c>
      <c r="AD27" s="4">
        <v>108.73423913043476</v>
      </c>
      <c r="AE27" s="4">
        <v>0</v>
      </c>
      <c r="AF27" s="10">
        <v>0</v>
      </c>
      <c r="AG27" s="4">
        <v>0</v>
      </c>
      <c r="AH27" s="4">
        <v>0</v>
      </c>
      <c r="AI27" s="10" t="s">
        <v>167</v>
      </c>
      <c r="AJ27" s="4">
        <v>0</v>
      </c>
      <c r="AK27" s="4">
        <v>0</v>
      </c>
      <c r="AL27" s="10" t="s">
        <v>167</v>
      </c>
      <c r="AM27" s="1">
        <v>475057</v>
      </c>
      <c r="AN27" s="1">
        <v>1</v>
      </c>
      <c r="AX27"/>
      <c r="AY27"/>
    </row>
    <row r="28" spans="1:51" x14ac:dyDescent="0.25">
      <c r="A28" t="s">
        <v>79</v>
      </c>
      <c r="B28" t="s">
        <v>5</v>
      </c>
      <c r="C28" t="s">
        <v>106</v>
      </c>
      <c r="D28" t="s">
        <v>91</v>
      </c>
      <c r="E28" s="4">
        <v>108.96739130434783</v>
      </c>
      <c r="F28" s="4">
        <v>381.97554347826087</v>
      </c>
      <c r="G28" s="4">
        <v>173.80978260869563</v>
      </c>
      <c r="H28" s="10">
        <v>0.45502856289171706</v>
      </c>
      <c r="I28" s="4">
        <v>363.6875</v>
      </c>
      <c r="J28" s="4">
        <v>173.64673913043478</v>
      </c>
      <c r="K28" s="10">
        <v>0.47746138960078305</v>
      </c>
      <c r="L28" s="4">
        <v>76.529891304347828</v>
      </c>
      <c r="M28" s="4">
        <v>16.421195652173914</v>
      </c>
      <c r="N28" s="10">
        <v>0.21457231118843875</v>
      </c>
      <c r="O28" s="4">
        <v>58.241847826086953</v>
      </c>
      <c r="P28" s="4">
        <v>16.258152173913043</v>
      </c>
      <c r="Q28" s="8">
        <v>0.27914897587831849</v>
      </c>
      <c r="R28" s="4">
        <v>14.896739130434783</v>
      </c>
      <c r="S28" s="4">
        <v>0.16304347826086957</v>
      </c>
      <c r="T28" s="10">
        <v>1.0944910616563297E-2</v>
      </c>
      <c r="U28" s="4">
        <v>3.3913043478260869</v>
      </c>
      <c r="V28" s="4">
        <v>0</v>
      </c>
      <c r="W28" s="10">
        <v>0</v>
      </c>
      <c r="X28" s="4">
        <v>102.82336956521739</v>
      </c>
      <c r="Y28" s="4">
        <v>55.625</v>
      </c>
      <c r="Z28" s="10">
        <v>0.5409762414440128</v>
      </c>
      <c r="AA28" s="4">
        <v>0</v>
      </c>
      <c r="AB28" s="4">
        <v>0</v>
      </c>
      <c r="AC28" s="10" t="s">
        <v>167</v>
      </c>
      <c r="AD28" s="4">
        <v>202.62228260869566</v>
      </c>
      <c r="AE28" s="4">
        <v>101.76358695652173</v>
      </c>
      <c r="AF28" s="10">
        <v>0.50223295111647548</v>
      </c>
      <c r="AG28" s="4">
        <v>0</v>
      </c>
      <c r="AH28" s="4">
        <v>0</v>
      </c>
      <c r="AI28" s="10" t="s">
        <v>167</v>
      </c>
      <c r="AJ28" s="4">
        <v>0</v>
      </c>
      <c r="AK28" s="4">
        <v>0</v>
      </c>
      <c r="AL28" s="10" t="s">
        <v>167</v>
      </c>
      <c r="AM28" s="1">
        <v>475018</v>
      </c>
      <c r="AN28" s="1">
        <v>1</v>
      </c>
      <c r="AX28"/>
      <c r="AY28"/>
    </row>
    <row r="29" spans="1:51" x14ac:dyDescent="0.25">
      <c r="A29" t="s">
        <v>79</v>
      </c>
      <c r="B29" t="s">
        <v>30</v>
      </c>
      <c r="C29" t="s">
        <v>115</v>
      </c>
      <c r="D29" t="s">
        <v>85</v>
      </c>
      <c r="E29" s="4">
        <v>13.989130434782609</v>
      </c>
      <c r="F29" s="4">
        <v>84.62119565217391</v>
      </c>
      <c r="G29" s="4">
        <v>11.652173913043477</v>
      </c>
      <c r="H29" s="10">
        <v>0.1376980533451507</v>
      </c>
      <c r="I29" s="4">
        <v>79.477173913043472</v>
      </c>
      <c r="J29" s="4">
        <v>11.652173913043477</v>
      </c>
      <c r="K29" s="10">
        <v>0.14661032016302192</v>
      </c>
      <c r="L29" s="4">
        <v>18.803152173913045</v>
      </c>
      <c r="M29" s="4">
        <v>0</v>
      </c>
      <c r="N29" s="10">
        <v>0</v>
      </c>
      <c r="O29" s="4">
        <v>13.659130434782609</v>
      </c>
      <c r="P29" s="4">
        <v>0</v>
      </c>
      <c r="Q29" s="8">
        <v>0</v>
      </c>
      <c r="R29" s="4">
        <v>5.1440217391304346</v>
      </c>
      <c r="S29" s="4">
        <v>0</v>
      </c>
      <c r="T29" s="10">
        <v>0</v>
      </c>
      <c r="U29" s="4">
        <v>0</v>
      </c>
      <c r="V29" s="4">
        <v>0</v>
      </c>
      <c r="W29" s="10" t="s">
        <v>167</v>
      </c>
      <c r="X29" s="4">
        <v>13.107608695652175</v>
      </c>
      <c r="Y29" s="4">
        <v>6.3478260869565215</v>
      </c>
      <c r="Z29" s="10">
        <v>0.48428559582054892</v>
      </c>
      <c r="AA29" s="4">
        <v>0</v>
      </c>
      <c r="AB29" s="4">
        <v>0</v>
      </c>
      <c r="AC29" s="10" t="s">
        <v>167</v>
      </c>
      <c r="AD29" s="4">
        <v>50.975434782608694</v>
      </c>
      <c r="AE29" s="4">
        <v>5.3043478260869561</v>
      </c>
      <c r="AF29" s="10">
        <v>0.10405694132297312</v>
      </c>
      <c r="AG29" s="4">
        <v>1.7350000000000001</v>
      </c>
      <c r="AH29" s="4">
        <v>0</v>
      </c>
      <c r="AI29" s="10">
        <v>0</v>
      </c>
      <c r="AJ29" s="4">
        <v>0</v>
      </c>
      <c r="AK29" s="4">
        <v>0</v>
      </c>
      <c r="AL29" s="10" t="s">
        <v>167</v>
      </c>
      <c r="AM29" s="1">
        <v>475055</v>
      </c>
      <c r="AN29" s="1">
        <v>1</v>
      </c>
      <c r="AX29"/>
      <c r="AY29"/>
    </row>
    <row r="30" spans="1:51" x14ac:dyDescent="0.25">
      <c r="A30" t="s">
        <v>79</v>
      </c>
      <c r="B30" t="s">
        <v>27</v>
      </c>
      <c r="C30" t="s">
        <v>110</v>
      </c>
      <c r="D30" t="s">
        <v>88</v>
      </c>
      <c r="E30" s="4">
        <v>38.652173913043477</v>
      </c>
      <c r="F30" s="4">
        <v>180.13782608695649</v>
      </c>
      <c r="G30" s="4">
        <v>15.502717391304348</v>
      </c>
      <c r="H30" s="10">
        <v>8.6060311307525408E-2</v>
      </c>
      <c r="I30" s="4">
        <v>171.25065217391301</v>
      </c>
      <c r="J30" s="4">
        <v>15.502717391304348</v>
      </c>
      <c r="K30" s="10">
        <v>9.0526472130223579E-2</v>
      </c>
      <c r="L30" s="4">
        <v>41.177934782608688</v>
      </c>
      <c r="M30" s="4">
        <v>0.2608695652173913</v>
      </c>
      <c r="N30" s="10">
        <v>6.3351784540580788E-3</v>
      </c>
      <c r="O30" s="4">
        <v>36.243152173913039</v>
      </c>
      <c r="P30" s="4">
        <v>0.2608695652173913</v>
      </c>
      <c r="Q30" s="8">
        <v>7.1977614961746903E-3</v>
      </c>
      <c r="R30" s="4">
        <v>0</v>
      </c>
      <c r="S30" s="4">
        <v>0</v>
      </c>
      <c r="T30" s="10" t="s">
        <v>167</v>
      </c>
      <c r="U30" s="4">
        <v>4.9347826086956523</v>
      </c>
      <c r="V30" s="4">
        <v>0</v>
      </c>
      <c r="W30" s="10">
        <v>0</v>
      </c>
      <c r="X30" s="4">
        <v>23.844999999999999</v>
      </c>
      <c r="Y30" s="4">
        <v>0.43478260869565216</v>
      </c>
      <c r="Z30" s="10">
        <v>1.8233701350205585E-2</v>
      </c>
      <c r="AA30" s="4">
        <v>3.9523913043478256</v>
      </c>
      <c r="AB30" s="4">
        <v>0</v>
      </c>
      <c r="AC30" s="10">
        <v>0</v>
      </c>
      <c r="AD30" s="4">
        <v>92.204891304347811</v>
      </c>
      <c r="AE30" s="4">
        <v>14.807065217391305</v>
      </c>
      <c r="AF30" s="10">
        <v>0.16058871723536314</v>
      </c>
      <c r="AG30" s="4">
        <v>0.83010869565217393</v>
      </c>
      <c r="AH30" s="4">
        <v>0</v>
      </c>
      <c r="AI30" s="10">
        <v>0</v>
      </c>
      <c r="AJ30" s="4">
        <v>18.127500000000001</v>
      </c>
      <c r="AK30" s="4">
        <v>0</v>
      </c>
      <c r="AL30" s="10" t="s">
        <v>167</v>
      </c>
      <c r="AM30" s="1">
        <v>475050</v>
      </c>
      <c r="AN30" s="1">
        <v>1</v>
      </c>
      <c r="AX30"/>
      <c r="AY30"/>
    </row>
    <row r="31" spans="1:51" x14ac:dyDescent="0.25">
      <c r="A31" t="s">
        <v>79</v>
      </c>
      <c r="B31" t="s">
        <v>17</v>
      </c>
      <c r="C31" t="s">
        <v>112</v>
      </c>
      <c r="D31" t="s">
        <v>89</v>
      </c>
      <c r="E31" s="4">
        <v>38.456521739130437</v>
      </c>
      <c r="F31" s="4">
        <v>173.87717391304349</v>
      </c>
      <c r="G31" s="4">
        <v>70.985543478260894</v>
      </c>
      <c r="H31" s="10">
        <v>0.40825107678458694</v>
      </c>
      <c r="I31" s="4">
        <v>157.21163043478262</v>
      </c>
      <c r="J31" s="4">
        <v>69.42032608695655</v>
      </c>
      <c r="K31" s="10">
        <v>0.44157245806158563</v>
      </c>
      <c r="L31" s="4">
        <v>24.019130434782603</v>
      </c>
      <c r="M31" s="4">
        <v>4.7189130434782625</v>
      </c>
      <c r="N31" s="10">
        <v>0.19646477445514457</v>
      </c>
      <c r="O31" s="4">
        <v>14.672391304347821</v>
      </c>
      <c r="P31" s="4">
        <v>3.1536956521739143</v>
      </c>
      <c r="Q31" s="8">
        <v>0.21494080867645551</v>
      </c>
      <c r="R31" s="4">
        <v>2.9989130434782618</v>
      </c>
      <c r="S31" s="4">
        <v>0</v>
      </c>
      <c r="T31" s="10">
        <v>0</v>
      </c>
      <c r="U31" s="4">
        <v>6.3478260869565215</v>
      </c>
      <c r="V31" s="4">
        <v>1.5652173913043479</v>
      </c>
      <c r="W31" s="10">
        <v>0.24657534246575344</v>
      </c>
      <c r="X31" s="4">
        <v>35.209782608695647</v>
      </c>
      <c r="Y31" s="4">
        <v>19.928913043478261</v>
      </c>
      <c r="Z31" s="10">
        <v>0.56600500108048046</v>
      </c>
      <c r="AA31" s="4">
        <v>7.3188043478260871</v>
      </c>
      <c r="AB31" s="4">
        <v>0</v>
      </c>
      <c r="AC31" s="10">
        <v>0</v>
      </c>
      <c r="AD31" s="4">
        <v>93.617282608695675</v>
      </c>
      <c r="AE31" s="4">
        <v>46.337717391304366</v>
      </c>
      <c r="AF31" s="10">
        <v>0.49496969042551842</v>
      </c>
      <c r="AG31" s="4">
        <v>13.712173913043475</v>
      </c>
      <c r="AH31" s="4">
        <v>0</v>
      </c>
      <c r="AI31" s="10">
        <v>0</v>
      </c>
      <c r="AJ31" s="4">
        <v>0</v>
      </c>
      <c r="AK31" s="4">
        <v>0</v>
      </c>
      <c r="AL31" s="10" t="s">
        <v>167</v>
      </c>
      <c r="AM31" s="1">
        <v>475036</v>
      </c>
      <c r="AN31" s="1">
        <v>1</v>
      </c>
      <c r="AX31"/>
      <c r="AY31"/>
    </row>
    <row r="32" spans="1:51" x14ac:dyDescent="0.25">
      <c r="A32" t="s">
        <v>79</v>
      </c>
      <c r="B32" t="s">
        <v>15</v>
      </c>
      <c r="C32" t="s">
        <v>111</v>
      </c>
      <c r="D32" t="s">
        <v>95</v>
      </c>
      <c r="E32" s="4">
        <v>93.489130434782609</v>
      </c>
      <c r="F32" s="4">
        <v>465.88043478260869</v>
      </c>
      <c r="G32" s="4">
        <v>139.45108695652169</v>
      </c>
      <c r="H32" s="10">
        <v>0.29932806047455718</v>
      </c>
      <c r="I32" s="4">
        <v>456.69891304347823</v>
      </c>
      <c r="J32" s="4">
        <v>139.45108695652169</v>
      </c>
      <c r="K32" s="10">
        <v>0.3053457824701365</v>
      </c>
      <c r="L32" s="4">
        <v>104.7728260869565</v>
      </c>
      <c r="M32" s="4">
        <v>18.222826086956516</v>
      </c>
      <c r="N32" s="10">
        <v>0.17392702638213109</v>
      </c>
      <c r="O32" s="4">
        <v>95.591304347826068</v>
      </c>
      <c r="P32" s="4">
        <v>18.222826086956516</v>
      </c>
      <c r="Q32" s="8">
        <v>0.19063267533885198</v>
      </c>
      <c r="R32" s="4">
        <v>4.4467391304347821</v>
      </c>
      <c r="S32" s="4">
        <v>0</v>
      </c>
      <c r="T32" s="10">
        <v>0</v>
      </c>
      <c r="U32" s="4">
        <v>4.7347826086956513</v>
      </c>
      <c r="V32" s="4">
        <v>0</v>
      </c>
      <c r="W32" s="10">
        <v>0</v>
      </c>
      <c r="X32" s="4">
        <v>114.65543478260867</v>
      </c>
      <c r="Y32" s="4">
        <v>75.41956521739128</v>
      </c>
      <c r="Z32" s="10">
        <v>0.65779319890408883</v>
      </c>
      <c r="AA32" s="4">
        <v>0</v>
      </c>
      <c r="AB32" s="4">
        <v>0</v>
      </c>
      <c r="AC32" s="10" t="s">
        <v>167</v>
      </c>
      <c r="AD32" s="4">
        <v>246.45217391304351</v>
      </c>
      <c r="AE32" s="4">
        <v>45.80869565217391</v>
      </c>
      <c r="AF32" s="10">
        <v>0.18587255662973676</v>
      </c>
      <c r="AG32" s="4">
        <v>0</v>
      </c>
      <c r="AH32" s="4">
        <v>0</v>
      </c>
      <c r="AI32" s="10" t="s">
        <v>167</v>
      </c>
      <c r="AJ32" s="4">
        <v>0</v>
      </c>
      <c r="AK32" s="4">
        <v>0</v>
      </c>
      <c r="AL32" s="10" t="s">
        <v>167</v>
      </c>
      <c r="AM32" s="1">
        <v>475032</v>
      </c>
      <c r="AN32" s="1">
        <v>1</v>
      </c>
      <c r="AX32"/>
      <c r="AY32"/>
    </row>
    <row r="33" spans="1:51" x14ac:dyDescent="0.25">
      <c r="A33" t="s">
        <v>79</v>
      </c>
      <c r="B33" t="s">
        <v>1</v>
      </c>
      <c r="C33" t="s">
        <v>97</v>
      </c>
      <c r="D33" t="s">
        <v>88</v>
      </c>
      <c r="E33" s="4">
        <v>45.836956521739133</v>
      </c>
      <c r="F33" s="4">
        <v>176.20641304347828</v>
      </c>
      <c r="G33" s="4">
        <v>16.69141304347826</v>
      </c>
      <c r="H33" s="10">
        <v>9.4726478765331412E-2</v>
      </c>
      <c r="I33" s="4">
        <v>169.05945652173915</v>
      </c>
      <c r="J33" s="4">
        <v>16.69141304347826</v>
      </c>
      <c r="K33" s="10">
        <v>9.8731022723546558E-2</v>
      </c>
      <c r="L33" s="4">
        <v>38.611956521739138</v>
      </c>
      <c r="M33" s="4">
        <v>0</v>
      </c>
      <c r="N33" s="10">
        <v>0</v>
      </c>
      <c r="O33" s="4">
        <v>31.465000000000007</v>
      </c>
      <c r="P33" s="4">
        <v>0</v>
      </c>
      <c r="Q33" s="8">
        <v>0</v>
      </c>
      <c r="R33" s="4">
        <v>0</v>
      </c>
      <c r="S33" s="4">
        <v>0</v>
      </c>
      <c r="T33" s="10" t="s">
        <v>167</v>
      </c>
      <c r="U33" s="4">
        <v>7.1469565217391304</v>
      </c>
      <c r="V33" s="4">
        <v>0</v>
      </c>
      <c r="W33" s="10">
        <v>0</v>
      </c>
      <c r="X33" s="4">
        <v>32.494673913043478</v>
      </c>
      <c r="Y33" s="4">
        <v>10.808478260869565</v>
      </c>
      <c r="Z33" s="10">
        <v>0.33262307200845626</v>
      </c>
      <c r="AA33" s="4">
        <v>0</v>
      </c>
      <c r="AB33" s="4">
        <v>0</v>
      </c>
      <c r="AC33" s="10" t="s">
        <v>167</v>
      </c>
      <c r="AD33" s="4">
        <v>105.09978260869568</v>
      </c>
      <c r="AE33" s="4">
        <v>5.8829347826086948</v>
      </c>
      <c r="AF33" s="10">
        <v>5.5974756908031477E-2</v>
      </c>
      <c r="AG33" s="4">
        <v>0</v>
      </c>
      <c r="AH33" s="4">
        <v>0</v>
      </c>
      <c r="AI33" s="10" t="s">
        <v>167</v>
      </c>
      <c r="AJ33" s="4">
        <v>0</v>
      </c>
      <c r="AK33" s="4">
        <v>0</v>
      </c>
      <c r="AL33" s="10" t="s">
        <v>167</v>
      </c>
      <c r="AM33" s="1">
        <v>475008</v>
      </c>
      <c r="AN33" s="1">
        <v>1</v>
      </c>
      <c r="AX33"/>
      <c r="AY33"/>
    </row>
    <row r="34" spans="1:51" x14ac:dyDescent="0.25">
      <c r="A34" t="s">
        <v>79</v>
      </c>
      <c r="B34" t="s">
        <v>31</v>
      </c>
      <c r="C34" t="s">
        <v>117</v>
      </c>
      <c r="D34" t="s">
        <v>90</v>
      </c>
      <c r="E34" s="4">
        <v>29.304347826086957</v>
      </c>
      <c r="F34" s="4">
        <v>169.19250000000002</v>
      </c>
      <c r="G34" s="4">
        <v>0.98271739130434776</v>
      </c>
      <c r="H34" s="10">
        <v>5.8082798664500354E-3</v>
      </c>
      <c r="I34" s="4">
        <v>141.14445652173916</v>
      </c>
      <c r="J34" s="4">
        <v>0.98271739130434776</v>
      </c>
      <c r="K34" s="10">
        <v>6.96249371404104E-3</v>
      </c>
      <c r="L34" s="4">
        <v>59.658152173913052</v>
      </c>
      <c r="M34" s="4">
        <v>0</v>
      </c>
      <c r="N34" s="10">
        <v>0</v>
      </c>
      <c r="O34" s="4">
        <v>31.61010869565218</v>
      </c>
      <c r="P34" s="4">
        <v>0</v>
      </c>
      <c r="Q34" s="8">
        <v>0</v>
      </c>
      <c r="R34" s="4">
        <v>23.004565217391306</v>
      </c>
      <c r="S34" s="4">
        <v>0</v>
      </c>
      <c r="T34" s="10">
        <v>0</v>
      </c>
      <c r="U34" s="4">
        <v>5.0434782608695654</v>
      </c>
      <c r="V34" s="4">
        <v>0</v>
      </c>
      <c r="W34" s="10">
        <v>0</v>
      </c>
      <c r="X34" s="4">
        <v>17.933043478260878</v>
      </c>
      <c r="Y34" s="4">
        <v>0.98271739130434776</v>
      </c>
      <c r="Z34" s="10">
        <v>5.4799253260922241E-2</v>
      </c>
      <c r="AA34" s="4">
        <v>0</v>
      </c>
      <c r="AB34" s="4">
        <v>0</v>
      </c>
      <c r="AC34" s="10" t="s">
        <v>167</v>
      </c>
      <c r="AD34" s="4">
        <v>85.413260869565221</v>
      </c>
      <c r="AE34" s="4">
        <v>0</v>
      </c>
      <c r="AF34" s="10">
        <v>0</v>
      </c>
      <c r="AG34" s="4">
        <v>6.1880434782608669</v>
      </c>
      <c r="AH34" s="4">
        <v>0</v>
      </c>
      <c r="AI34" s="10">
        <v>0</v>
      </c>
      <c r="AJ34" s="4">
        <v>0</v>
      </c>
      <c r="AK34" s="4">
        <v>0</v>
      </c>
      <c r="AL34" s="10" t="s">
        <v>167</v>
      </c>
      <c r="AM34" s="1">
        <v>475056</v>
      </c>
      <c r="AN34" s="1">
        <v>1</v>
      </c>
      <c r="AX34"/>
      <c r="AY34"/>
    </row>
    <row r="35" spans="1:51" x14ac:dyDescent="0.25">
      <c r="A35" t="s">
        <v>79</v>
      </c>
      <c r="B35" t="s">
        <v>24</v>
      </c>
      <c r="C35" t="s">
        <v>108</v>
      </c>
      <c r="D35" t="s">
        <v>86</v>
      </c>
      <c r="E35" s="4">
        <v>118.83695652173913</v>
      </c>
      <c r="F35" s="4">
        <v>432.49173913043472</v>
      </c>
      <c r="G35" s="4">
        <v>0</v>
      </c>
      <c r="H35" s="10">
        <v>0</v>
      </c>
      <c r="I35" s="4">
        <v>404.27597826086946</v>
      </c>
      <c r="J35" s="4">
        <v>0</v>
      </c>
      <c r="K35" s="10">
        <v>0</v>
      </c>
      <c r="L35" s="4">
        <v>87.870000000000033</v>
      </c>
      <c r="M35" s="4">
        <v>0</v>
      </c>
      <c r="N35" s="10">
        <v>0</v>
      </c>
      <c r="O35" s="4">
        <v>59.65423913043481</v>
      </c>
      <c r="P35" s="4">
        <v>0</v>
      </c>
      <c r="Q35" s="8">
        <v>0</v>
      </c>
      <c r="R35" s="4">
        <v>22.460326086956517</v>
      </c>
      <c r="S35" s="4">
        <v>0</v>
      </c>
      <c r="T35" s="10">
        <v>0</v>
      </c>
      <c r="U35" s="4">
        <v>5.7554347826086953</v>
      </c>
      <c r="V35" s="4">
        <v>0</v>
      </c>
      <c r="W35" s="10">
        <v>0</v>
      </c>
      <c r="X35" s="4">
        <v>92.538043478260846</v>
      </c>
      <c r="Y35" s="4">
        <v>0</v>
      </c>
      <c r="Z35" s="10">
        <v>0</v>
      </c>
      <c r="AA35" s="4">
        <v>0</v>
      </c>
      <c r="AB35" s="4">
        <v>0</v>
      </c>
      <c r="AC35" s="10" t="s">
        <v>167</v>
      </c>
      <c r="AD35" s="4">
        <v>242.1021739130434</v>
      </c>
      <c r="AE35" s="4">
        <v>0</v>
      </c>
      <c r="AF35" s="10">
        <v>0</v>
      </c>
      <c r="AG35" s="4">
        <v>9.9815217391304358</v>
      </c>
      <c r="AH35" s="4">
        <v>0</v>
      </c>
      <c r="AI35" s="10">
        <v>0</v>
      </c>
      <c r="AJ35" s="4">
        <v>0</v>
      </c>
      <c r="AK35" s="4">
        <v>0</v>
      </c>
      <c r="AL35" s="10" t="s">
        <v>167</v>
      </c>
      <c r="AM35" s="1">
        <v>475045</v>
      </c>
      <c r="AN35" s="1">
        <v>1</v>
      </c>
      <c r="AX35"/>
      <c r="AY35"/>
    </row>
    <row r="36" spans="1:51" x14ac:dyDescent="0.25">
      <c r="AY36"/>
    </row>
    <row r="37" spans="1:51" x14ac:dyDescent="0.25">
      <c r="AY37"/>
    </row>
    <row r="38" spans="1:51" x14ac:dyDescent="0.25">
      <c r="F38" s="4"/>
      <c r="G38" s="4"/>
      <c r="AY38"/>
    </row>
    <row r="39" spans="1:51" x14ac:dyDescent="0.25">
      <c r="AY39"/>
    </row>
    <row r="40" spans="1:51" x14ac:dyDescent="0.25">
      <c r="AY40"/>
    </row>
    <row r="41" spans="1:51" x14ac:dyDescent="0.25">
      <c r="AY41"/>
    </row>
    <row r="42" spans="1:51" x14ac:dyDescent="0.25">
      <c r="AY42"/>
    </row>
    <row r="43" spans="1:51" x14ac:dyDescent="0.25">
      <c r="AY43"/>
    </row>
    <row r="44" spans="1:51" x14ac:dyDescent="0.25">
      <c r="AY44"/>
    </row>
    <row r="45" spans="1:51" x14ac:dyDescent="0.25">
      <c r="AY45"/>
    </row>
    <row r="46" spans="1:51" x14ac:dyDescent="0.25">
      <c r="AY46"/>
    </row>
    <row r="47" spans="1:51" x14ac:dyDescent="0.25">
      <c r="AY47"/>
    </row>
    <row r="48" spans="1:51" x14ac:dyDescent="0.25">
      <c r="AY48"/>
    </row>
    <row r="49" spans="51:51" x14ac:dyDescent="0.25">
      <c r="AY49"/>
    </row>
    <row r="50" spans="51:51" x14ac:dyDescent="0.25">
      <c r="AY50"/>
    </row>
    <row r="51" spans="51:51" x14ac:dyDescent="0.25">
      <c r="AY51"/>
    </row>
    <row r="52" spans="51:51" x14ac:dyDescent="0.25">
      <c r="AY52"/>
    </row>
    <row r="53" spans="51:51" x14ac:dyDescent="0.25">
      <c r="AY53"/>
    </row>
    <row r="54" spans="51:51" x14ac:dyDescent="0.25">
      <c r="AY54"/>
    </row>
    <row r="55" spans="51:51" x14ac:dyDescent="0.25">
      <c r="AY55"/>
    </row>
    <row r="56" spans="51:51" x14ac:dyDescent="0.25">
      <c r="AY56"/>
    </row>
    <row r="57" spans="51:51" x14ac:dyDescent="0.25">
      <c r="AY57"/>
    </row>
    <row r="58" spans="51:51" x14ac:dyDescent="0.25">
      <c r="AY58"/>
    </row>
    <row r="59" spans="51:51" x14ac:dyDescent="0.25">
      <c r="AY59"/>
    </row>
    <row r="60" spans="51:51" x14ac:dyDescent="0.25">
      <c r="AY60"/>
    </row>
    <row r="61" spans="51:51" x14ac:dyDescent="0.25">
      <c r="AY61"/>
    </row>
    <row r="62" spans="51:51" x14ac:dyDescent="0.25">
      <c r="AY62"/>
    </row>
    <row r="63" spans="51:51" x14ac:dyDescent="0.25">
      <c r="AY63"/>
    </row>
    <row r="64" spans="51:51" x14ac:dyDescent="0.25">
      <c r="AY64"/>
    </row>
    <row r="65" spans="51:51" x14ac:dyDescent="0.25">
      <c r="AY65"/>
    </row>
    <row r="66" spans="51:51" x14ac:dyDescent="0.25">
      <c r="AY66"/>
    </row>
    <row r="67" spans="51:51" x14ac:dyDescent="0.25">
      <c r="AY67"/>
    </row>
    <row r="68" spans="51:51" x14ac:dyDescent="0.25">
      <c r="AY68"/>
    </row>
    <row r="69" spans="51:51" x14ac:dyDescent="0.25">
      <c r="AY69"/>
    </row>
    <row r="70" spans="51:51" x14ac:dyDescent="0.25">
      <c r="AY70"/>
    </row>
    <row r="71" spans="51:51" x14ac:dyDescent="0.25">
      <c r="AY71"/>
    </row>
    <row r="72" spans="51:51" x14ac:dyDescent="0.25">
      <c r="AY72"/>
    </row>
    <row r="73" spans="51:51" x14ac:dyDescent="0.25">
      <c r="AY73"/>
    </row>
    <row r="74" spans="51:51" x14ac:dyDescent="0.25">
      <c r="AY74"/>
    </row>
    <row r="75" spans="51:51" x14ac:dyDescent="0.25">
      <c r="AY75"/>
    </row>
    <row r="76" spans="51:51" x14ac:dyDescent="0.25">
      <c r="AY76"/>
    </row>
    <row r="77" spans="51:51" x14ac:dyDescent="0.25">
      <c r="AY77"/>
    </row>
    <row r="78" spans="51:51" x14ac:dyDescent="0.25">
      <c r="AY78"/>
    </row>
    <row r="79" spans="51:51" x14ac:dyDescent="0.25">
      <c r="AY79"/>
    </row>
    <row r="80" spans="51:51" x14ac:dyDescent="0.25">
      <c r="AY80"/>
    </row>
    <row r="81" spans="51:51" x14ac:dyDescent="0.25">
      <c r="AY81"/>
    </row>
    <row r="82" spans="51:51" x14ac:dyDescent="0.25">
      <c r="AY82"/>
    </row>
    <row r="83" spans="51:51" x14ac:dyDescent="0.25">
      <c r="AY83"/>
    </row>
    <row r="84" spans="51:51" x14ac:dyDescent="0.25">
      <c r="AY84"/>
    </row>
    <row r="85" spans="51:51" x14ac:dyDescent="0.25">
      <c r="AY85"/>
    </row>
    <row r="86" spans="51:51" x14ac:dyDescent="0.25">
      <c r="AY86"/>
    </row>
    <row r="87" spans="51:51" x14ac:dyDescent="0.25">
      <c r="AY87"/>
    </row>
    <row r="88" spans="51:51" x14ac:dyDescent="0.25">
      <c r="AY88"/>
    </row>
    <row r="89" spans="51:51" x14ac:dyDescent="0.25">
      <c r="AY89"/>
    </row>
    <row r="90" spans="51:51" x14ac:dyDescent="0.25">
      <c r="AY90"/>
    </row>
    <row r="91" spans="51:51" x14ac:dyDescent="0.25">
      <c r="AY91"/>
    </row>
    <row r="92" spans="51:51" x14ac:dyDescent="0.25">
      <c r="AY92"/>
    </row>
    <row r="93" spans="51:51" x14ac:dyDescent="0.25">
      <c r="AY93"/>
    </row>
    <row r="94" spans="51:51" x14ac:dyDescent="0.25">
      <c r="AY94"/>
    </row>
    <row r="95" spans="51:51" x14ac:dyDescent="0.25">
      <c r="AY95"/>
    </row>
    <row r="96" spans="51:51" x14ac:dyDescent="0.25">
      <c r="AY96"/>
    </row>
    <row r="97" spans="51:51" x14ac:dyDescent="0.25">
      <c r="AY97"/>
    </row>
    <row r="98" spans="51:51" x14ac:dyDescent="0.25">
      <c r="AY98"/>
    </row>
    <row r="99" spans="51:51" x14ac:dyDescent="0.25">
      <c r="AY99"/>
    </row>
    <row r="100" spans="51:51" x14ac:dyDescent="0.25">
      <c r="AY100"/>
    </row>
    <row r="101" spans="51:51" x14ac:dyDescent="0.25">
      <c r="AY101"/>
    </row>
    <row r="102" spans="51:51" x14ac:dyDescent="0.25">
      <c r="AY102"/>
    </row>
    <row r="103" spans="51:51" x14ac:dyDescent="0.25">
      <c r="AY103"/>
    </row>
    <row r="104" spans="51:51" x14ac:dyDescent="0.25">
      <c r="AY104"/>
    </row>
    <row r="105" spans="51:51" x14ac:dyDescent="0.25">
      <c r="AY105"/>
    </row>
    <row r="106" spans="51:51" x14ac:dyDescent="0.25">
      <c r="AY106"/>
    </row>
    <row r="107" spans="51:51" x14ac:dyDescent="0.25">
      <c r="AY107"/>
    </row>
    <row r="108" spans="51:51" x14ac:dyDescent="0.25">
      <c r="AY108"/>
    </row>
    <row r="109" spans="51:51" x14ac:dyDescent="0.25">
      <c r="AY109"/>
    </row>
    <row r="110" spans="51:51" x14ac:dyDescent="0.25">
      <c r="AY110"/>
    </row>
    <row r="111" spans="51:51" x14ac:dyDescent="0.25">
      <c r="AY111"/>
    </row>
    <row r="112" spans="51:51" x14ac:dyDescent="0.25">
      <c r="AY112"/>
    </row>
    <row r="113" spans="51:51" x14ac:dyDescent="0.25">
      <c r="AY113"/>
    </row>
    <row r="114" spans="51:51" x14ac:dyDescent="0.25">
      <c r="AY114"/>
    </row>
    <row r="115" spans="51:51" x14ac:dyDescent="0.25">
      <c r="AY115"/>
    </row>
    <row r="116" spans="51:51" x14ac:dyDescent="0.25">
      <c r="AY116"/>
    </row>
    <row r="117" spans="51:51" x14ac:dyDescent="0.25">
      <c r="AY117"/>
    </row>
    <row r="118" spans="51:51" x14ac:dyDescent="0.25">
      <c r="AY118"/>
    </row>
    <row r="119" spans="51:51" x14ac:dyDescent="0.25">
      <c r="AY119"/>
    </row>
    <row r="120" spans="51:51" x14ac:dyDescent="0.25">
      <c r="AY120"/>
    </row>
    <row r="121" spans="51:51" x14ac:dyDescent="0.25">
      <c r="AY121"/>
    </row>
    <row r="122" spans="51:51" x14ac:dyDescent="0.25">
      <c r="AY122"/>
    </row>
    <row r="123" spans="51:51" x14ac:dyDescent="0.25">
      <c r="AY123"/>
    </row>
    <row r="124" spans="51:51" x14ac:dyDescent="0.25">
      <c r="AY124"/>
    </row>
    <row r="125" spans="51:51" x14ac:dyDescent="0.25">
      <c r="AY125"/>
    </row>
    <row r="126" spans="51:51" x14ac:dyDescent="0.25">
      <c r="AY126"/>
    </row>
    <row r="127" spans="51:51" x14ac:dyDescent="0.25">
      <c r="AY127"/>
    </row>
    <row r="128" spans="51:51" x14ac:dyDescent="0.25">
      <c r="AY128"/>
    </row>
    <row r="129" spans="51:51" x14ac:dyDescent="0.25">
      <c r="AY129"/>
    </row>
    <row r="130" spans="51:51" x14ac:dyDescent="0.25">
      <c r="AY130"/>
    </row>
    <row r="131" spans="51:51" x14ac:dyDescent="0.25">
      <c r="AY131"/>
    </row>
    <row r="132" spans="51:51" x14ac:dyDescent="0.25">
      <c r="AY132"/>
    </row>
    <row r="133" spans="51:51" x14ac:dyDescent="0.25">
      <c r="AY133"/>
    </row>
    <row r="134" spans="51:51" x14ac:dyDescent="0.25">
      <c r="AY134"/>
    </row>
    <row r="135" spans="51:51" x14ac:dyDescent="0.25">
      <c r="AY135"/>
    </row>
    <row r="136" spans="51:51" x14ac:dyDescent="0.25">
      <c r="AY136"/>
    </row>
    <row r="137" spans="51:51" x14ac:dyDescent="0.25">
      <c r="AY137"/>
    </row>
    <row r="138" spans="51:51" x14ac:dyDescent="0.25">
      <c r="AY138"/>
    </row>
    <row r="139" spans="51:51" x14ac:dyDescent="0.25">
      <c r="AY139"/>
    </row>
    <row r="140" spans="51:51" x14ac:dyDescent="0.25">
      <c r="AY140"/>
    </row>
    <row r="141" spans="51:51" x14ac:dyDescent="0.25">
      <c r="AY141"/>
    </row>
    <row r="142" spans="51:51" x14ac:dyDescent="0.25">
      <c r="AY142"/>
    </row>
    <row r="143" spans="51:51" x14ac:dyDescent="0.25">
      <c r="AY143"/>
    </row>
    <row r="144" spans="51:51" x14ac:dyDescent="0.25">
      <c r="AY144"/>
    </row>
    <row r="145" spans="51:51" x14ac:dyDescent="0.25">
      <c r="AY145"/>
    </row>
    <row r="146" spans="51:51" x14ac:dyDescent="0.25">
      <c r="AY146"/>
    </row>
    <row r="147" spans="51:51" x14ac:dyDescent="0.25">
      <c r="AY147"/>
    </row>
    <row r="148" spans="51:51" x14ac:dyDescent="0.25">
      <c r="AY148"/>
    </row>
    <row r="149" spans="51:51" x14ac:dyDescent="0.25">
      <c r="AY149"/>
    </row>
    <row r="150" spans="51:51" x14ac:dyDescent="0.25">
      <c r="AY150"/>
    </row>
    <row r="151" spans="51:51" x14ac:dyDescent="0.25">
      <c r="AY151"/>
    </row>
    <row r="152" spans="51:51" x14ac:dyDescent="0.25">
      <c r="AY152"/>
    </row>
    <row r="153" spans="51:51" x14ac:dyDescent="0.25">
      <c r="AY153"/>
    </row>
    <row r="154" spans="51:51" x14ac:dyDescent="0.25">
      <c r="AY154"/>
    </row>
    <row r="155" spans="51:51" x14ac:dyDescent="0.25">
      <c r="AY155"/>
    </row>
    <row r="156" spans="51:51" x14ac:dyDescent="0.25">
      <c r="AY156"/>
    </row>
    <row r="157" spans="51:51" x14ac:dyDescent="0.25">
      <c r="AY157"/>
    </row>
    <row r="158" spans="51:51" x14ac:dyDescent="0.25">
      <c r="AY158"/>
    </row>
    <row r="159" spans="51:51" x14ac:dyDescent="0.25">
      <c r="AY159"/>
    </row>
    <row r="160" spans="51:51" x14ac:dyDescent="0.25">
      <c r="AY160"/>
    </row>
    <row r="161" spans="51:51" x14ac:dyDescent="0.25">
      <c r="AY161"/>
    </row>
    <row r="162" spans="51:51" x14ac:dyDescent="0.25">
      <c r="AY162"/>
    </row>
    <row r="163" spans="51:51" x14ac:dyDescent="0.25">
      <c r="AY163"/>
    </row>
    <row r="164" spans="51:51" x14ac:dyDescent="0.25">
      <c r="AY164"/>
    </row>
    <row r="165" spans="51:51" x14ac:dyDescent="0.25">
      <c r="AY165"/>
    </row>
    <row r="166" spans="51:51" x14ac:dyDescent="0.25">
      <c r="AY166"/>
    </row>
    <row r="167" spans="51:51" x14ac:dyDescent="0.25">
      <c r="AY167"/>
    </row>
    <row r="168" spans="51:51" x14ac:dyDescent="0.25">
      <c r="AY168"/>
    </row>
    <row r="169" spans="51:51" x14ac:dyDescent="0.25">
      <c r="AY169"/>
    </row>
    <row r="170" spans="51:51" x14ac:dyDescent="0.25">
      <c r="AY170"/>
    </row>
    <row r="171" spans="51:51" x14ac:dyDescent="0.25">
      <c r="AY171"/>
    </row>
    <row r="172" spans="51:51" x14ac:dyDescent="0.25">
      <c r="AY172"/>
    </row>
    <row r="173" spans="51:51" x14ac:dyDescent="0.25">
      <c r="AY173"/>
    </row>
    <row r="174" spans="51:51" x14ac:dyDescent="0.25">
      <c r="AY174"/>
    </row>
    <row r="175" spans="51:51" x14ac:dyDescent="0.25">
      <c r="AY175"/>
    </row>
    <row r="176" spans="51:51" x14ac:dyDescent="0.25">
      <c r="AY176"/>
    </row>
    <row r="177" spans="51:51" x14ac:dyDescent="0.25">
      <c r="AY177"/>
    </row>
    <row r="178" spans="51:51" x14ac:dyDescent="0.25">
      <c r="AY178"/>
    </row>
    <row r="179" spans="51:51" x14ac:dyDescent="0.25">
      <c r="AY179"/>
    </row>
    <row r="180" spans="51:51" x14ac:dyDescent="0.25">
      <c r="AY180"/>
    </row>
    <row r="181" spans="51:51" x14ac:dyDescent="0.25">
      <c r="AY181"/>
    </row>
    <row r="182" spans="51:51" x14ac:dyDescent="0.25">
      <c r="AY182"/>
    </row>
    <row r="183" spans="51:51" x14ac:dyDescent="0.25">
      <c r="AY183"/>
    </row>
    <row r="184" spans="51:51" x14ac:dyDescent="0.25">
      <c r="AY184"/>
    </row>
    <row r="185" spans="51:51" x14ac:dyDescent="0.25">
      <c r="AY185"/>
    </row>
    <row r="186" spans="51:51" x14ac:dyDescent="0.25">
      <c r="AY186"/>
    </row>
    <row r="187" spans="51:51" x14ac:dyDescent="0.25">
      <c r="AY187"/>
    </row>
    <row r="188" spans="51:51" x14ac:dyDescent="0.25">
      <c r="AY188"/>
    </row>
    <row r="189" spans="51:51" x14ac:dyDescent="0.25">
      <c r="AY189"/>
    </row>
    <row r="190" spans="51:51" x14ac:dyDescent="0.25">
      <c r="AY190"/>
    </row>
    <row r="191" spans="51:51" x14ac:dyDescent="0.25">
      <c r="AY191"/>
    </row>
    <row r="192" spans="51:51" x14ac:dyDescent="0.25">
      <c r="AY192"/>
    </row>
    <row r="193" spans="51:51" x14ac:dyDescent="0.25">
      <c r="AY193"/>
    </row>
    <row r="194" spans="51:51" x14ac:dyDescent="0.25">
      <c r="AY194"/>
    </row>
    <row r="195" spans="51:51" x14ac:dyDescent="0.25">
      <c r="AY195"/>
    </row>
    <row r="196" spans="51:51" x14ac:dyDescent="0.25">
      <c r="AY196"/>
    </row>
    <row r="197" spans="51:51" x14ac:dyDescent="0.25">
      <c r="AY197"/>
    </row>
    <row r="198" spans="51:51" x14ac:dyDescent="0.25">
      <c r="AY198"/>
    </row>
    <row r="199" spans="51:51" x14ac:dyDescent="0.25">
      <c r="AY199"/>
    </row>
    <row r="200" spans="51:51" x14ac:dyDescent="0.25">
      <c r="AY200"/>
    </row>
    <row r="201" spans="51:51" x14ac:dyDescent="0.25">
      <c r="AY201"/>
    </row>
    <row r="202" spans="51:51" x14ac:dyDescent="0.25">
      <c r="AY202"/>
    </row>
    <row r="203" spans="51:51" x14ac:dyDescent="0.25">
      <c r="AY203"/>
    </row>
    <row r="204" spans="51:51" x14ac:dyDescent="0.25">
      <c r="AY204"/>
    </row>
    <row r="205" spans="51:51" x14ac:dyDescent="0.25">
      <c r="AY205"/>
    </row>
    <row r="206" spans="51:51" x14ac:dyDescent="0.25">
      <c r="AY206"/>
    </row>
    <row r="207" spans="51:51" x14ac:dyDescent="0.25">
      <c r="AY207"/>
    </row>
    <row r="208" spans="51:51" x14ac:dyDescent="0.25">
      <c r="AY208"/>
    </row>
    <row r="209" spans="51:51" x14ac:dyDescent="0.25">
      <c r="AY209"/>
    </row>
    <row r="210" spans="51:51" x14ac:dyDescent="0.25">
      <c r="AY210"/>
    </row>
    <row r="211" spans="51:51" x14ac:dyDescent="0.25">
      <c r="AY211"/>
    </row>
    <row r="212" spans="51:51" x14ac:dyDescent="0.25">
      <c r="AY212"/>
    </row>
    <row r="213" spans="51:51" x14ac:dyDescent="0.25">
      <c r="AY213"/>
    </row>
    <row r="214" spans="51:51" x14ac:dyDescent="0.25">
      <c r="AY214"/>
    </row>
    <row r="215" spans="51:51" x14ac:dyDescent="0.25">
      <c r="AY215"/>
    </row>
    <row r="216" spans="51:51" x14ac:dyDescent="0.25">
      <c r="AY216"/>
    </row>
    <row r="217" spans="51:51" x14ac:dyDescent="0.25">
      <c r="AY217"/>
    </row>
    <row r="218" spans="51:51" x14ac:dyDescent="0.25">
      <c r="AY218"/>
    </row>
    <row r="219" spans="51:51" x14ac:dyDescent="0.25">
      <c r="AY219"/>
    </row>
    <row r="226" spans="51:51" x14ac:dyDescent="0.25">
      <c r="AY226"/>
    </row>
  </sheetData>
  <pageMargins left="0.7" right="0.7" top="0.75" bottom="0.75" header="0.3" footer="0.3"/>
  <pageSetup orientation="portrait" horizontalDpi="1200" verticalDpi="1200"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CB7CF-E878-480C-A671-38BC819BE854}">
  <dimension ref="A1:AI35"/>
  <sheetViews>
    <sheetView zoomScale="85" zoomScaleNormal="85" workbookViewId="0">
      <pane xSplit="4" ySplit="1" topLeftCell="E2" activePane="bottomRight" state="frozen"/>
      <selection pane="topRight" activeCell="F1" sqref="F1"/>
      <selection pane="bottomLeft" activeCell="A2" sqref="A2"/>
      <selection pane="bottomRight"/>
    </sheetView>
  </sheetViews>
  <sheetFormatPr defaultColWidth="8.7109375" defaultRowHeight="15" outlineLevelCol="1" x14ac:dyDescent="0.25"/>
  <cols>
    <col min="1" max="1" width="8.5703125" customWidth="1"/>
    <col min="2" max="2" width="60.7109375" customWidth="1"/>
    <col min="3" max="4" width="21.7109375" customWidth="1"/>
    <col min="5" max="12" width="12.5703125" customWidth="1"/>
    <col min="13" max="14" width="12.5703125" hidden="1" customWidth="1" outlineLevel="1"/>
    <col min="15" max="15" width="12.5703125" customWidth="1" collapsed="1"/>
    <col min="16" max="17" width="12.5703125" hidden="1" customWidth="1" outlineLevel="1"/>
    <col min="18" max="18" width="12.5703125" customWidth="1" collapsed="1"/>
    <col min="19" max="21" width="12.5703125" hidden="1" customWidth="1" outlineLevel="1"/>
    <col min="22" max="22" width="12.5703125" customWidth="1" collapsed="1"/>
    <col min="23" max="23" width="8.7109375" hidden="1" customWidth="1" outlineLevel="1"/>
    <col min="24" max="24" width="11.28515625" hidden="1" customWidth="1" outlineLevel="1"/>
    <col min="25" max="25" width="11.42578125" hidden="1" customWidth="1" outlineLevel="1"/>
    <col min="26" max="26" width="12.5703125" customWidth="1" collapsed="1"/>
    <col min="27" max="34" width="12.5703125" customWidth="1"/>
    <col min="35" max="35" width="12.5703125" style="6" customWidth="1"/>
    <col min="36" max="36" width="11.85546875" customWidth="1"/>
    <col min="38" max="38" width="12.5703125" customWidth="1"/>
    <col min="40" max="48" width="12.5703125" customWidth="1"/>
    <col min="49" max="49" width="18.5703125" customWidth="1"/>
    <col min="51" max="51" width="22.140625" customWidth="1"/>
  </cols>
  <sheetData>
    <row r="1" spans="1:35" s="2" customFormat="1" ht="189.95" customHeight="1" x14ac:dyDescent="0.25">
      <c r="A1" s="2" t="s">
        <v>119</v>
      </c>
      <c r="B1" s="2" t="s">
        <v>121</v>
      </c>
      <c r="C1" s="2" t="s">
        <v>122</v>
      </c>
      <c r="D1" s="2" t="s">
        <v>123</v>
      </c>
      <c r="E1" s="2" t="s">
        <v>124</v>
      </c>
      <c r="F1" s="2" t="s">
        <v>209</v>
      </c>
      <c r="G1" s="2" t="s">
        <v>210</v>
      </c>
      <c r="H1" s="2" t="s">
        <v>211</v>
      </c>
      <c r="I1" s="2" t="s">
        <v>212</v>
      </c>
      <c r="J1" s="2" t="s">
        <v>213</v>
      </c>
      <c r="K1" s="2" t="s">
        <v>214</v>
      </c>
      <c r="L1" s="2" t="s">
        <v>215</v>
      </c>
      <c r="M1" s="2" t="s">
        <v>216</v>
      </c>
      <c r="N1" s="2" t="s">
        <v>217</v>
      </c>
      <c r="O1" s="2" t="s">
        <v>218</v>
      </c>
      <c r="P1" s="2" t="s">
        <v>219</v>
      </c>
      <c r="Q1" s="2" t="s">
        <v>220</v>
      </c>
      <c r="R1" s="2" t="s">
        <v>221</v>
      </c>
      <c r="S1" s="2" t="s">
        <v>222</v>
      </c>
      <c r="T1" s="2" t="s">
        <v>223</v>
      </c>
      <c r="U1" s="2" t="s">
        <v>224</v>
      </c>
      <c r="V1" s="2" t="s">
        <v>225</v>
      </c>
      <c r="W1" s="2" t="s">
        <v>226</v>
      </c>
      <c r="X1" s="2" t="s">
        <v>227</v>
      </c>
      <c r="Y1" s="2" t="s">
        <v>228</v>
      </c>
      <c r="Z1" s="2" t="s">
        <v>229</v>
      </c>
      <c r="AA1" s="2" t="s">
        <v>230</v>
      </c>
      <c r="AB1" s="2" t="s">
        <v>231</v>
      </c>
      <c r="AC1" s="2" t="s">
        <v>232</v>
      </c>
      <c r="AD1" s="2" t="s">
        <v>233</v>
      </c>
      <c r="AE1" s="2" t="s">
        <v>234</v>
      </c>
      <c r="AF1" s="2" t="s">
        <v>235</v>
      </c>
      <c r="AG1" s="2" t="s">
        <v>236</v>
      </c>
      <c r="AH1" s="2" t="s">
        <v>151</v>
      </c>
      <c r="AI1" s="3" t="s">
        <v>237</v>
      </c>
    </row>
    <row r="2" spans="1:35" x14ac:dyDescent="0.25">
      <c r="A2" t="s">
        <v>79</v>
      </c>
      <c r="B2" t="s">
        <v>18</v>
      </c>
      <c r="C2" t="s">
        <v>108</v>
      </c>
      <c r="D2" t="s">
        <v>86</v>
      </c>
      <c r="E2" s="6">
        <v>78.880434782608702</v>
      </c>
      <c r="F2" s="6">
        <v>5.2173913043478262</v>
      </c>
      <c r="G2" s="6">
        <v>1</v>
      </c>
      <c r="H2" s="6">
        <v>0.38434782608695661</v>
      </c>
      <c r="I2" s="6">
        <v>3.4673913043478262</v>
      </c>
      <c r="J2" s="6">
        <v>0</v>
      </c>
      <c r="K2" s="6">
        <v>4.0760869565217392</v>
      </c>
      <c r="L2" s="6">
        <v>3.125</v>
      </c>
      <c r="M2" s="6">
        <v>4.8532608695652177</v>
      </c>
      <c r="N2" s="6">
        <v>0</v>
      </c>
      <c r="O2" s="6">
        <f>SUM(NonNurse[[#This Row],[Qualified Social Work Staff Hours]],NonNurse[[#This Row],[Other Social Work Staff Hours]])/NonNurse[[#This Row],[MDS Census]]</f>
        <v>6.1526801708695053E-2</v>
      </c>
      <c r="P2" s="6">
        <v>4.0135869565217392</v>
      </c>
      <c r="Q2" s="6">
        <v>4.7255434782608692</v>
      </c>
      <c r="R2" s="6">
        <f>SUM(NonNurse[[#This Row],[Qualified Activities Professional Hours]],NonNurse[[#This Row],[Other Activities Professional Hours]])/NonNurse[[#This Row],[MDS Census]]</f>
        <v>0.1107895824720959</v>
      </c>
      <c r="S2" s="6">
        <v>4.6630434782608692</v>
      </c>
      <c r="T2" s="6">
        <v>1.6711956521739131</v>
      </c>
      <c r="U2" s="6">
        <v>0</v>
      </c>
      <c r="V2" s="6">
        <f>SUM(NonNurse[[#This Row],[Occupational Therapist Hours]],NonNurse[[#This Row],[OT Assistant Hours]],NonNurse[[#This Row],[OT Aide Hours]])/NonNurse[[#This Row],[MDS Census]]</f>
        <v>8.0301777594047122E-2</v>
      </c>
      <c r="W2" s="6">
        <v>8.0760869565217384</v>
      </c>
      <c r="X2" s="6">
        <v>7.2989130434782608</v>
      </c>
      <c r="Y2" s="6">
        <v>0</v>
      </c>
      <c r="Z2" s="6">
        <f>SUM(NonNurse[[#This Row],[Physical Therapist (PT) Hours]],NonNurse[[#This Row],[PT Assistant Hours]],NonNurse[[#This Row],[PT Aide Hours]])/NonNurse[[#This Row],[MDS Census]]</f>
        <v>0.19491525423728812</v>
      </c>
      <c r="AA2" s="6">
        <v>0</v>
      </c>
      <c r="AB2" s="6">
        <v>0</v>
      </c>
      <c r="AC2" s="6">
        <v>0</v>
      </c>
      <c r="AD2" s="6">
        <v>0</v>
      </c>
      <c r="AE2" s="6">
        <v>0</v>
      </c>
      <c r="AF2" s="6">
        <v>0</v>
      </c>
      <c r="AG2" s="6">
        <v>0</v>
      </c>
      <c r="AH2" s="1">
        <v>475037</v>
      </c>
      <c r="AI2">
        <v>1</v>
      </c>
    </row>
    <row r="3" spans="1:35" x14ac:dyDescent="0.25">
      <c r="A3" t="s">
        <v>79</v>
      </c>
      <c r="B3" t="s">
        <v>26</v>
      </c>
      <c r="C3" t="s">
        <v>99</v>
      </c>
      <c r="D3" t="s">
        <v>89</v>
      </c>
      <c r="E3" s="6">
        <v>47.260869565217391</v>
      </c>
      <c r="F3" s="6">
        <v>4.5217391304347823</v>
      </c>
      <c r="G3" s="6">
        <v>0.13043478260869565</v>
      </c>
      <c r="H3" s="6">
        <v>0.27380434782608698</v>
      </c>
      <c r="I3" s="6">
        <v>1.0326086956521738</v>
      </c>
      <c r="J3" s="6">
        <v>0</v>
      </c>
      <c r="K3" s="6">
        <v>2.9130434782608696</v>
      </c>
      <c r="L3" s="6">
        <v>0.97097826086956474</v>
      </c>
      <c r="M3" s="6">
        <v>4.93467391304348</v>
      </c>
      <c r="N3" s="6">
        <v>0</v>
      </c>
      <c r="O3" s="6">
        <f>SUM(NonNurse[[#This Row],[Qualified Social Work Staff Hours]],NonNurse[[#This Row],[Other Social Work Staff Hours]])/NonNurse[[#This Row],[MDS Census]]</f>
        <v>0.10441352345906167</v>
      </c>
      <c r="P3" s="6">
        <v>0</v>
      </c>
      <c r="Q3" s="6">
        <v>5.2568478260869567</v>
      </c>
      <c r="R3" s="6">
        <f>SUM(NonNurse[[#This Row],[Qualified Activities Professional Hours]],NonNurse[[#This Row],[Other Activities Professional Hours]])/NonNurse[[#This Row],[MDS Census]]</f>
        <v>0.11123045078196872</v>
      </c>
      <c r="S3" s="6">
        <v>5.3344565217391313</v>
      </c>
      <c r="T3" s="6">
        <v>3.2603260869565216</v>
      </c>
      <c r="U3" s="6">
        <v>0</v>
      </c>
      <c r="V3" s="6">
        <f>SUM(NonNurse[[#This Row],[Occupational Therapist Hours]],NonNurse[[#This Row],[OT Assistant Hours]],NonNurse[[#This Row],[OT Aide Hours]])/NonNurse[[#This Row],[MDS Census]]</f>
        <v>0.18185832566697333</v>
      </c>
      <c r="W3" s="6">
        <v>2.694673913043478</v>
      </c>
      <c r="X3" s="6">
        <v>3.818695652173913</v>
      </c>
      <c r="Y3" s="6">
        <v>0</v>
      </c>
      <c r="Z3" s="6">
        <f>SUM(NonNurse[[#This Row],[Physical Therapist (PT) Hours]],NonNurse[[#This Row],[PT Assistant Hours]],NonNurse[[#This Row],[PT Aide Hours]])/NonNurse[[#This Row],[MDS Census]]</f>
        <v>0.13781738730450782</v>
      </c>
      <c r="AA3" s="6">
        <v>0</v>
      </c>
      <c r="AB3" s="6">
        <v>5.6195652173913047</v>
      </c>
      <c r="AC3" s="6">
        <v>0</v>
      </c>
      <c r="AD3" s="6">
        <v>0</v>
      </c>
      <c r="AE3" s="6">
        <v>0</v>
      </c>
      <c r="AF3" s="6">
        <v>0</v>
      </c>
      <c r="AG3" s="6">
        <v>0</v>
      </c>
      <c r="AH3" s="1">
        <v>475049</v>
      </c>
      <c r="AI3">
        <v>1</v>
      </c>
    </row>
    <row r="4" spans="1:35" x14ac:dyDescent="0.25">
      <c r="A4" t="s">
        <v>79</v>
      </c>
      <c r="B4" t="s">
        <v>12</v>
      </c>
      <c r="C4" t="s">
        <v>111</v>
      </c>
      <c r="D4" t="s">
        <v>95</v>
      </c>
      <c r="E4" s="6">
        <v>66.369565217391298</v>
      </c>
      <c r="F4" s="6">
        <v>4.7826086956521738</v>
      </c>
      <c r="G4" s="6">
        <v>0</v>
      </c>
      <c r="H4" s="6">
        <v>0.10326086956521739</v>
      </c>
      <c r="I4" s="6">
        <v>0.22826086956521738</v>
      </c>
      <c r="J4" s="6">
        <v>0</v>
      </c>
      <c r="K4" s="6">
        <v>0</v>
      </c>
      <c r="L4" s="6">
        <v>4.8559782608695654</v>
      </c>
      <c r="M4" s="6">
        <v>5.4429347826086953</v>
      </c>
      <c r="N4" s="6">
        <v>0</v>
      </c>
      <c r="O4" s="6">
        <f>SUM(NonNurse[[#This Row],[Qualified Social Work Staff Hours]],NonNurse[[#This Row],[Other Social Work Staff Hours]])/NonNurse[[#This Row],[MDS Census]]</f>
        <v>8.2009498853586646E-2</v>
      </c>
      <c r="P4" s="6">
        <v>5.5027173913043477</v>
      </c>
      <c r="Q4" s="6">
        <v>8.5679347826086953</v>
      </c>
      <c r="R4" s="6">
        <f>SUM(NonNurse[[#This Row],[Qualified Activities Professional Hours]],NonNurse[[#This Row],[Other Activities Professional Hours]])/NonNurse[[#This Row],[MDS Census]]</f>
        <v>0.21200458565345562</v>
      </c>
      <c r="S4" s="6">
        <v>10.720108695652174</v>
      </c>
      <c r="T4" s="6">
        <v>0.37771739130434784</v>
      </c>
      <c r="U4" s="6">
        <v>0</v>
      </c>
      <c r="V4" s="6">
        <f>SUM(NonNurse[[#This Row],[Occupational Therapist Hours]],NonNurse[[#This Row],[OT Assistant Hours]],NonNurse[[#This Row],[OT Aide Hours]])/NonNurse[[#This Row],[MDS Census]]</f>
        <v>0.16721257779233542</v>
      </c>
      <c r="W4" s="6">
        <v>4.4402173913043477</v>
      </c>
      <c r="X4" s="6">
        <v>4.1576086956521738</v>
      </c>
      <c r="Y4" s="6">
        <v>0</v>
      </c>
      <c r="Z4" s="6">
        <f>SUM(NonNurse[[#This Row],[Physical Therapist (PT) Hours]],NonNurse[[#This Row],[PT Assistant Hours]],NonNurse[[#This Row],[PT Aide Hours]])/NonNurse[[#This Row],[MDS Census]]</f>
        <v>0.12954471012119229</v>
      </c>
      <c r="AA4" s="6">
        <v>0</v>
      </c>
      <c r="AB4" s="6">
        <v>0</v>
      </c>
      <c r="AC4" s="6">
        <v>0</v>
      </c>
      <c r="AD4" s="6">
        <v>0</v>
      </c>
      <c r="AE4" s="6">
        <v>0</v>
      </c>
      <c r="AF4" s="6">
        <v>0</v>
      </c>
      <c r="AG4" s="6">
        <v>0</v>
      </c>
      <c r="AH4" s="1">
        <v>475027</v>
      </c>
      <c r="AI4">
        <v>1</v>
      </c>
    </row>
    <row r="5" spans="1:35" x14ac:dyDescent="0.25">
      <c r="A5" t="s">
        <v>79</v>
      </c>
      <c r="B5" t="s">
        <v>7</v>
      </c>
      <c r="C5" t="s">
        <v>108</v>
      </c>
      <c r="D5" t="s">
        <v>86</v>
      </c>
      <c r="E5" s="6">
        <v>76.597826086956516</v>
      </c>
      <c r="F5" s="6">
        <v>5.7391304347826084</v>
      </c>
      <c r="G5" s="6">
        <v>0.75</v>
      </c>
      <c r="H5" s="6">
        <v>0.375</v>
      </c>
      <c r="I5" s="6">
        <v>2.097826086956522</v>
      </c>
      <c r="J5" s="6">
        <v>0</v>
      </c>
      <c r="K5" s="6">
        <v>0</v>
      </c>
      <c r="L5" s="6">
        <v>3.7418478260869565</v>
      </c>
      <c r="M5" s="6">
        <v>0</v>
      </c>
      <c r="N5" s="6">
        <v>4.6358695652173916</v>
      </c>
      <c r="O5" s="6">
        <f>SUM(NonNurse[[#This Row],[Qualified Social Work Staff Hours]],NonNurse[[#This Row],[Other Social Work Staff Hours]])/NonNurse[[#This Row],[MDS Census]]</f>
        <v>6.0522208031786581E-2</v>
      </c>
      <c r="P5" s="6">
        <v>4.3043478260869561</v>
      </c>
      <c r="Q5" s="6">
        <v>10.855978260869565</v>
      </c>
      <c r="R5" s="6">
        <f>SUM(NonNurse[[#This Row],[Qualified Activities Professional Hours]],NonNurse[[#This Row],[Other Activities Professional Hours]])/NonNurse[[#This Row],[MDS Census]]</f>
        <v>0.19792110117780615</v>
      </c>
      <c r="S5" s="6">
        <v>16.1875</v>
      </c>
      <c r="T5" s="6">
        <v>0</v>
      </c>
      <c r="U5" s="6">
        <v>0</v>
      </c>
      <c r="V5" s="6">
        <f>SUM(NonNurse[[#This Row],[Occupational Therapist Hours]],NonNurse[[#This Row],[OT Assistant Hours]],NonNurse[[#This Row],[OT Aide Hours]])/NonNurse[[#This Row],[MDS Census]]</f>
        <v>0.21133106286362993</v>
      </c>
      <c r="W5" s="6">
        <v>9.8451086956521738</v>
      </c>
      <c r="X5" s="6">
        <v>3.9293478260869565</v>
      </c>
      <c r="Y5" s="6">
        <v>0</v>
      </c>
      <c r="Z5" s="6">
        <f>SUM(NonNurse[[#This Row],[Physical Therapist (PT) Hours]],NonNurse[[#This Row],[PT Assistant Hours]],NonNurse[[#This Row],[PT Aide Hours]])/NonNurse[[#This Row],[MDS Census]]</f>
        <v>0.17982829572867889</v>
      </c>
      <c r="AA5" s="6">
        <v>0</v>
      </c>
      <c r="AB5" s="6">
        <v>0</v>
      </c>
      <c r="AC5" s="6">
        <v>0</v>
      </c>
      <c r="AD5" s="6">
        <v>0</v>
      </c>
      <c r="AE5" s="6">
        <v>0</v>
      </c>
      <c r="AF5" s="6">
        <v>0</v>
      </c>
      <c r="AG5" s="6">
        <v>0</v>
      </c>
      <c r="AH5" s="1">
        <v>475020</v>
      </c>
      <c r="AI5">
        <v>1</v>
      </c>
    </row>
    <row r="6" spans="1:35" x14ac:dyDescent="0.25">
      <c r="A6" t="s">
        <v>79</v>
      </c>
      <c r="B6" t="s">
        <v>0</v>
      </c>
      <c r="C6" t="s">
        <v>100</v>
      </c>
      <c r="D6" t="s">
        <v>90</v>
      </c>
      <c r="E6" s="6">
        <v>129.20652173913044</v>
      </c>
      <c r="F6" s="6">
        <v>5.3043478260869561</v>
      </c>
      <c r="G6" s="6">
        <v>0</v>
      </c>
      <c r="H6" s="6">
        <v>0</v>
      </c>
      <c r="I6" s="6">
        <v>4.5326086956521738</v>
      </c>
      <c r="J6" s="6">
        <v>0</v>
      </c>
      <c r="K6" s="6">
        <v>0</v>
      </c>
      <c r="L6" s="6">
        <v>7.6032608695652177</v>
      </c>
      <c r="M6" s="6">
        <v>0</v>
      </c>
      <c r="N6" s="6">
        <v>10.921195652173912</v>
      </c>
      <c r="O6" s="6">
        <f>SUM(NonNurse[[#This Row],[Qualified Social Work Staff Hours]],NonNurse[[#This Row],[Other Social Work Staff Hours]])/NonNurse[[#This Row],[MDS Census]]</f>
        <v>8.4525111466307729E-2</v>
      </c>
      <c r="P6" s="6">
        <v>0</v>
      </c>
      <c r="Q6" s="6">
        <v>19.203804347826086</v>
      </c>
      <c r="R6" s="6">
        <f>SUM(NonNurse[[#This Row],[Qualified Activities Professional Hours]],NonNurse[[#This Row],[Other Activities Professional Hours]])/NonNurse[[#This Row],[MDS Census]]</f>
        <v>0.14862875410111887</v>
      </c>
      <c r="S6" s="6">
        <v>16.100543478260871</v>
      </c>
      <c r="T6" s="6">
        <v>2.4266304347826089</v>
      </c>
      <c r="U6" s="6">
        <v>0</v>
      </c>
      <c r="V6" s="6">
        <f>SUM(NonNurse[[#This Row],[Occupational Therapist Hours]],NonNurse[[#This Row],[OT Assistant Hours]],NonNurse[[#This Row],[OT Aide Hours]])/NonNurse[[#This Row],[MDS Census]]</f>
        <v>0.14339194077563727</v>
      </c>
      <c r="W6" s="6">
        <v>18.690217391304348</v>
      </c>
      <c r="X6" s="6">
        <v>7.7880434782608692</v>
      </c>
      <c r="Y6" s="6">
        <v>0</v>
      </c>
      <c r="Z6" s="6">
        <f>SUM(NonNurse[[#This Row],[Physical Therapist (PT) Hours]],NonNurse[[#This Row],[PT Assistant Hours]],NonNurse[[#This Row],[PT Aide Hours]])/NonNurse[[#This Row],[MDS Census]]</f>
        <v>0.20492975519475057</v>
      </c>
      <c r="AA6" s="6">
        <v>0</v>
      </c>
      <c r="AB6" s="6">
        <v>5.7391304347826084</v>
      </c>
      <c r="AC6" s="6">
        <v>0</v>
      </c>
      <c r="AD6" s="6">
        <v>0</v>
      </c>
      <c r="AE6" s="6">
        <v>0</v>
      </c>
      <c r="AF6" s="6">
        <v>0</v>
      </c>
      <c r="AG6" s="6">
        <v>0</v>
      </c>
      <c r="AH6" s="1">
        <v>475003</v>
      </c>
      <c r="AI6">
        <v>1</v>
      </c>
    </row>
    <row r="7" spans="1:35" x14ac:dyDescent="0.25">
      <c r="A7" t="s">
        <v>79</v>
      </c>
      <c r="B7" t="s">
        <v>3</v>
      </c>
      <c r="C7" t="s">
        <v>100</v>
      </c>
      <c r="D7" t="s">
        <v>90</v>
      </c>
      <c r="E7" s="6">
        <v>97.097826086956516</v>
      </c>
      <c r="F7" s="6">
        <v>5.6086956521739131</v>
      </c>
      <c r="G7" s="6">
        <v>1.4576086956521739</v>
      </c>
      <c r="H7" s="6">
        <v>0.4891304347826087</v>
      </c>
      <c r="I7" s="6">
        <v>3.0217391304347827</v>
      </c>
      <c r="J7" s="6">
        <v>0</v>
      </c>
      <c r="K7" s="6">
        <v>0</v>
      </c>
      <c r="L7" s="6">
        <v>5.7853260869565215</v>
      </c>
      <c r="M7" s="6">
        <v>4.5706521739130439</v>
      </c>
      <c r="N7" s="6">
        <v>3.75</v>
      </c>
      <c r="O7" s="6">
        <f>SUM(NonNurse[[#This Row],[Qualified Social Work Staff Hours]],NonNurse[[#This Row],[Other Social Work Staff Hours]])/NonNurse[[#This Row],[MDS Census]]</f>
        <v>8.5693496025971122E-2</v>
      </c>
      <c r="P7" s="6">
        <v>5.2173913043478262</v>
      </c>
      <c r="Q7" s="6">
        <v>7.1793478260869561</v>
      </c>
      <c r="R7" s="6">
        <f>SUM(NonNurse[[#This Row],[Qualified Activities Professional Hours]],NonNurse[[#This Row],[Other Activities Professional Hours]])/NonNurse[[#This Row],[MDS Census]]</f>
        <v>0.12767267435352064</v>
      </c>
      <c r="S7" s="6">
        <v>18.244565217391305</v>
      </c>
      <c r="T7" s="6">
        <v>9.2010869565217384</v>
      </c>
      <c r="U7" s="6">
        <v>0</v>
      </c>
      <c r="V7" s="6">
        <f>SUM(NonNurse[[#This Row],[Occupational Therapist Hours]],NonNurse[[#This Row],[OT Assistant Hours]],NonNurse[[#This Row],[OT Aide Hours]])/NonNurse[[#This Row],[MDS Census]]</f>
        <v>0.28265980073883357</v>
      </c>
      <c r="W7" s="6">
        <v>12.073369565217391</v>
      </c>
      <c r="X7" s="6">
        <v>2.0625</v>
      </c>
      <c r="Y7" s="6">
        <v>0</v>
      </c>
      <c r="Z7" s="6">
        <f>SUM(NonNurse[[#This Row],[Physical Therapist (PT) Hours]],NonNurse[[#This Row],[PT Assistant Hours]],NonNurse[[#This Row],[PT Aide Hours]])/NonNurse[[#This Row],[MDS Census]]</f>
        <v>0.1455837904399418</v>
      </c>
      <c r="AA7" s="6">
        <v>0</v>
      </c>
      <c r="AB7" s="6">
        <v>0</v>
      </c>
      <c r="AC7" s="6">
        <v>0</v>
      </c>
      <c r="AD7" s="6">
        <v>0</v>
      </c>
      <c r="AE7" s="6">
        <v>0</v>
      </c>
      <c r="AF7" s="6">
        <v>0</v>
      </c>
      <c r="AG7" s="6">
        <v>0</v>
      </c>
      <c r="AH7" s="1">
        <v>475014</v>
      </c>
      <c r="AI7">
        <v>1</v>
      </c>
    </row>
    <row r="8" spans="1:35" x14ac:dyDescent="0.25">
      <c r="A8" t="s">
        <v>79</v>
      </c>
      <c r="B8" t="s">
        <v>13</v>
      </c>
      <c r="C8" t="s">
        <v>111</v>
      </c>
      <c r="D8" t="s">
        <v>95</v>
      </c>
      <c r="E8" s="6">
        <v>93.456521739130437</v>
      </c>
      <c r="F8" s="6">
        <v>6.0434782608695654</v>
      </c>
      <c r="G8" s="6">
        <v>3.5326086956521738</v>
      </c>
      <c r="H8" s="6">
        <v>0.2608695652173913</v>
      </c>
      <c r="I8" s="6">
        <v>3.9565217391304346</v>
      </c>
      <c r="J8" s="6">
        <v>0</v>
      </c>
      <c r="K8" s="6">
        <v>5.6521739130434785</v>
      </c>
      <c r="L8" s="6">
        <v>5.6114130434782608</v>
      </c>
      <c r="M8" s="6">
        <v>5.3641304347826084</v>
      </c>
      <c r="N8" s="6">
        <v>0</v>
      </c>
      <c r="O8" s="6">
        <f>SUM(NonNurse[[#This Row],[Qualified Social Work Staff Hours]],NonNurse[[#This Row],[Other Social Work Staff Hours]])/NonNurse[[#This Row],[MDS Census]]</f>
        <v>5.7397069085833911E-2</v>
      </c>
      <c r="P8" s="6">
        <v>5.0027173913043477</v>
      </c>
      <c r="Q8" s="6">
        <v>22.788043478260871</v>
      </c>
      <c r="R8" s="6">
        <f>SUM(NonNurse[[#This Row],[Qualified Activities Professional Hours]],NonNurse[[#This Row],[Other Activities Professional Hours]])/NonNurse[[#This Row],[MDS Census]]</f>
        <v>0.29736566643405443</v>
      </c>
      <c r="S8" s="6">
        <v>5.4483695652173916</v>
      </c>
      <c r="T8" s="6">
        <v>13.244565217391305</v>
      </c>
      <c r="U8" s="6">
        <v>0</v>
      </c>
      <c r="V8" s="6">
        <f>SUM(NonNurse[[#This Row],[Occupational Therapist Hours]],NonNurse[[#This Row],[OT Assistant Hours]],NonNurse[[#This Row],[OT Aide Hours]])/NonNurse[[#This Row],[MDS Census]]</f>
        <v>0.20001744591765527</v>
      </c>
      <c r="W8" s="6">
        <v>5.3559782608695654</v>
      </c>
      <c r="X8" s="6">
        <v>16.095108695652176</v>
      </c>
      <c r="Y8" s="6">
        <v>0</v>
      </c>
      <c r="Z8" s="6">
        <f>SUM(NonNurse[[#This Row],[Physical Therapist (PT) Hours]],NonNurse[[#This Row],[PT Assistant Hours]],NonNurse[[#This Row],[PT Aide Hours]])/NonNurse[[#This Row],[MDS Census]]</f>
        <v>0.2295301232844848</v>
      </c>
      <c r="AA8" s="6">
        <v>0</v>
      </c>
      <c r="AB8" s="6">
        <v>0</v>
      </c>
      <c r="AC8" s="6">
        <v>0</v>
      </c>
      <c r="AD8" s="6">
        <v>0</v>
      </c>
      <c r="AE8" s="6">
        <v>0</v>
      </c>
      <c r="AF8" s="6">
        <v>0</v>
      </c>
      <c r="AG8" s="6">
        <v>0</v>
      </c>
      <c r="AH8" s="1">
        <v>475029</v>
      </c>
      <c r="AI8">
        <v>1</v>
      </c>
    </row>
    <row r="9" spans="1:35" x14ac:dyDescent="0.25">
      <c r="A9" t="s">
        <v>79</v>
      </c>
      <c r="B9" t="s">
        <v>16</v>
      </c>
      <c r="C9" t="s">
        <v>111</v>
      </c>
      <c r="D9" t="s">
        <v>95</v>
      </c>
      <c r="E9" s="6">
        <v>64.75</v>
      </c>
      <c r="F9" s="6">
        <v>1.1847826086956521</v>
      </c>
      <c r="G9" s="6">
        <v>3.5380434782608696</v>
      </c>
      <c r="H9" s="6">
        <v>0</v>
      </c>
      <c r="I9" s="6">
        <v>38.326086956521742</v>
      </c>
      <c r="J9" s="6">
        <v>0</v>
      </c>
      <c r="K9" s="6">
        <v>0</v>
      </c>
      <c r="L9" s="6">
        <v>0</v>
      </c>
      <c r="M9" s="6">
        <v>0</v>
      </c>
      <c r="N9" s="6">
        <v>0</v>
      </c>
      <c r="O9" s="6">
        <f>SUM(NonNurse[[#This Row],[Qualified Social Work Staff Hours]],NonNurse[[#This Row],[Other Social Work Staff Hours]])/NonNurse[[#This Row],[MDS Census]]</f>
        <v>0</v>
      </c>
      <c r="P9" s="6">
        <v>0</v>
      </c>
      <c r="Q9" s="6">
        <v>53.320652173913047</v>
      </c>
      <c r="R9" s="6">
        <f>SUM(NonNurse[[#This Row],[Qualified Activities Professional Hours]],NonNurse[[#This Row],[Other Activities Professional Hours]])/NonNurse[[#This Row],[MDS Census]]</f>
        <v>0.82348497565888878</v>
      </c>
      <c r="S9" s="6">
        <v>0</v>
      </c>
      <c r="T9" s="6">
        <v>0</v>
      </c>
      <c r="U9" s="6">
        <v>0</v>
      </c>
      <c r="V9" s="6">
        <f>SUM(NonNurse[[#This Row],[Occupational Therapist Hours]],NonNurse[[#This Row],[OT Assistant Hours]],NonNurse[[#This Row],[OT Aide Hours]])/NonNurse[[#This Row],[MDS Census]]</f>
        <v>0</v>
      </c>
      <c r="W9" s="6">
        <v>0</v>
      </c>
      <c r="X9" s="6">
        <v>0</v>
      </c>
      <c r="Y9" s="6">
        <v>0</v>
      </c>
      <c r="Z9" s="6">
        <f>SUM(NonNurse[[#This Row],[Physical Therapist (PT) Hours]],NonNurse[[#This Row],[PT Assistant Hours]],NonNurse[[#This Row],[PT Aide Hours]])/NonNurse[[#This Row],[MDS Census]]</f>
        <v>0</v>
      </c>
      <c r="AA9" s="6">
        <v>0</v>
      </c>
      <c r="AB9" s="6">
        <v>0</v>
      </c>
      <c r="AC9" s="6">
        <v>0</v>
      </c>
      <c r="AD9" s="6">
        <v>0</v>
      </c>
      <c r="AE9" s="6">
        <v>0</v>
      </c>
      <c r="AF9" s="6">
        <v>0</v>
      </c>
      <c r="AG9" s="6">
        <v>0</v>
      </c>
      <c r="AH9" s="1">
        <v>475033</v>
      </c>
      <c r="AI9">
        <v>1</v>
      </c>
    </row>
    <row r="10" spans="1:35" x14ac:dyDescent="0.25">
      <c r="A10" t="s">
        <v>79</v>
      </c>
      <c r="B10" t="s">
        <v>14</v>
      </c>
      <c r="C10" t="s">
        <v>100</v>
      </c>
      <c r="D10" t="s">
        <v>90</v>
      </c>
      <c r="E10" s="6">
        <v>105.44565217391305</v>
      </c>
      <c r="F10" s="6">
        <v>5.1358695652173916</v>
      </c>
      <c r="G10" s="6">
        <v>0</v>
      </c>
      <c r="H10" s="6">
        <v>0</v>
      </c>
      <c r="I10" s="6">
        <v>1.0543478260869565</v>
      </c>
      <c r="J10" s="6">
        <v>0</v>
      </c>
      <c r="K10" s="6">
        <v>0</v>
      </c>
      <c r="L10" s="6">
        <v>5.2905434782608705</v>
      </c>
      <c r="M10" s="6">
        <v>4.5</v>
      </c>
      <c r="N10" s="6">
        <v>5.1430434782608696</v>
      </c>
      <c r="O10" s="6">
        <f>SUM(NonNurse[[#This Row],[Qualified Social Work Staff Hours]],NonNurse[[#This Row],[Other Social Work Staff Hours]])/NonNurse[[#This Row],[MDS Census]]</f>
        <v>9.1450365941655495E-2</v>
      </c>
      <c r="P10" s="6">
        <v>4.8586956521739131</v>
      </c>
      <c r="Q10" s="6">
        <v>21.248478260869568</v>
      </c>
      <c r="R10" s="6">
        <f>SUM(NonNurse[[#This Row],[Qualified Activities Professional Hours]],NonNurse[[#This Row],[Other Activities Professional Hours]])/NonNurse[[#This Row],[MDS Census]]</f>
        <v>0.24758890835996292</v>
      </c>
      <c r="S10" s="6">
        <v>13.055217391304344</v>
      </c>
      <c r="T10" s="6">
        <v>5.8791304347826072</v>
      </c>
      <c r="U10" s="6">
        <v>0</v>
      </c>
      <c r="V10" s="6">
        <f>SUM(NonNurse[[#This Row],[Occupational Therapist Hours]],NonNurse[[#This Row],[OT Assistant Hours]],NonNurse[[#This Row],[OT Aide Hours]])/NonNurse[[#This Row],[MDS Census]]</f>
        <v>0.17956499329965978</v>
      </c>
      <c r="W10" s="6">
        <v>22.527934782608689</v>
      </c>
      <c r="X10" s="6">
        <v>0</v>
      </c>
      <c r="Y10" s="6">
        <v>0</v>
      </c>
      <c r="Z10" s="6">
        <f>SUM(NonNurse[[#This Row],[Physical Therapist (PT) Hours]],NonNurse[[#This Row],[PT Assistant Hours]],NonNurse[[#This Row],[PT Aide Hours]])/NonNurse[[#This Row],[MDS Census]]</f>
        <v>0.21364498505308724</v>
      </c>
      <c r="AA10" s="6">
        <v>0</v>
      </c>
      <c r="AB10" s="6">
        <v>0</v>
      </c>
      <c r="AC10" s="6">
        <v>0</v>
      </c>
      <c r="AD10" s="6">
        <v>0</v>
      </c>
      <c r="AE10" s="6">
        <v>0</v>
      </c>
      <c r="AF10" s="6">
        <v>0</v>
      </c>
      <c r="AG10" s="6">
        <v>0</v>
      </c>
      <c r="AH10" s="1">
        <v>475030</v>
      </c>
      <c r="AI10">
        <v>1</v>
      </c>
    </row>
    <row r="11" spans="1:35" x14ac:dyDescent="0.25">
      <c r="A11" t="s">
        <v>79</v>
      </c>
      <c r="B11" t="s">
        <v>25</v>
      </c>
      <c r="C11" t="s">
        <v>115</v>
      </c>
      <c r="D11" t="s">
        <v>85</v>
      </c>
      <c r="E11" s="6">
        <v>56.434782608695649</v>
      </c>
      <c r="F11" s="6">
        <v>0</v>
      </c>
      <c r="G11" s="6">
        <v>0</v>
      </c>
      <c r="H11" s="6">
        <v>0.21739130434782608</v>
      </c>
      <c r="I11" s="6">
        <v>0</v>
      </c>
      <c r="J11" s="6">
        <v>0</v>
      </c>
      <c r="K11" s="6">
        <v>0</v>
      </c>
      <c r="L11" s="6">
        <v>8.3395652173913035</v>
      </c>
      <c r="M11" s="6">
        <v>0</v>
      </c>
      <c r="N11" s="6">
        <v>8.2409782608695608</v>
      </c>
      <c r="O11" s="6">
        <f>SUM(NonNurse[[#This Row],[Qualified Social Work Staff Hours]],NonNurse[[#This Row],[Other Social Work Staff Hours]])/NonNurse[[#This Row],[MDS Census]]</f>
        <v>0.14602657935285046</v>
      </c>
      <c r="P11" s="6">
        <v>0</v>
      </c>
      <c r="Q11" s="6">
        <v>28.053260869565218</v>
      </c>
      <c r="R11" s="6">
        <f>SUM(NonNurse[[#This Row],[Qualified Activities Professional Hours]],NonNurse[[#This Row],[Other Activities Professional Hours]])/NonNurse[[#This Row],[MDS Census]]</f>
        <v>0.49709167950693378</v>
      </c>
      <c r="S11" s="6">
        <v>7.6999999999999975</v>
      </c>
      <c r="T11" s="6">
        <v>0.66532608695652173</v>
      </c>
      <c r="U11" s="6">
        <v>0</v>
      </c>
      <c r="V11" s="6">
        <f>SUM(NonNurse[[#This Row],[Occupational Therapist Hours]],NonNurse[[#This Row],[OT Assistant Hours]],NonNurse[[#This Row],[OT Aide Hours]])/NonNurse[[#This Row],[MDS Census]]</f>
        <v>0.14822996918335898</v>
      </c>
      <c r="W11" s="6">
        <v>5.6571739130434784</v>
      </c>
      <c r="X11" s="6">
        <v>5.0391304347826091</v>
      </c>
      <c r="Y11" s="6">
        <v>0</v>
      </c>
      <c r="Z11" s="6">
        <f>SUM(NonNurse[[#This Row],[Physical Therapist (PT) Hours]],NonNurse[[#This Row],[PT Assistant Hours]],NonNurse[[#This Row],[PT Aide Hours]])/NonNurse[[#This Row],[MDS Census]]</f>
        <v>0.18953389830508477</v>
      </c>
      <c r="AA11" s="6">
        <v>0</v>
      </c>
      <c r="AB11" s="6">
        <v>0</v>
      </c>
      <c r="AC11" s="6">
        <v>0</v>
      </c>
      <c r="AD11" s="6">
        <v>8.0334782608695665</v>
      </c>
      <c r="AE11" s="6">
        <v>1.2934782608695652</v>
      </c>
      <c r="AF11" s="6">
        <v>0</v>
      </c>
      <c r="AG11" s="6">
        <v>0</v>
      </c>
      <c r="AH11" s="1">
        <v>475047</v>
      </c>
      <c r="AI11">
        <v>1</v>
      </c>
    </row>
    <row r="12" spans="1:35" x14ac:dyDescent="0.25">
      <c r="A12" t="s">
        <v>79</v>
      </c>
      <c r="B12" t="s">
        <v>28</v>
      </c>
      <c r="C12" t="s">
        <v>116</v>
      </c>
      <c r="D12" t="s">
        <v>94</v>
      </c>
      <c r="E12" s="6">
        <v>30.423913043478262</v>
      </c>
      <c r="F12" s="6">
        <v>5.5652173913043477</v>
      </c>
      <c r="G12" s="6">
        <v>1.6521739130434783</v>
      </c>
      <c r="H12" s="6">
        <v>0</v>
      </c>
      <c r="I12" s="6">
        <v>5.3043478260869561</v>
      </c>
      <c r="J12" s="6">
        <v>0</v>
      </c>
      <c r="K12" s="6">
        <v>0</v>
      </c>
      <c r="L12" s="6">
        <v>0</v>
      </c>
      <c r="M12" s="6">
        <v>4.3478260869565215</v>
      </c>
      <c r="N12" s="6">
        <v>3.0217391304347824E-2</v>
      </c>
      <c r="O12" s="6">
        <f>SUM(NonNurse[[#This Row],[Qualified Social Work Staff Hours]],NonNurse[[#This Row],[Other Social Work Staff Hours]])/NonNurse[[#This Row],[MDS Census]]</f>
        <v>0.14390139335476954</v>
      </c>
      <c r="P12" s="6">
        <v>4.0923913043478262</v>
      </c>
      <c r="Q12" s="6">
        <v>4.4963043478260882</v>
      </c>
      <c r="R12" s="6">
        <f>SUM(NonNurse[[#This Row],[Qualified Activities Professional Hours]],NonNurse[[#This Row],[Other Activities Professional Hours]])/NonNurse[[#This Row],[MDS Census]]</f>
        <v>0.28230082172204363</v>
      </c>
      <c r="S12" s="6">
        <v>5.8896739130434774</v>
      </c>
      <c r="T12" s="6">
        <v>6.3043478260869562E-2</v>
      </c>
      <c r="U12" s="6">
        <v>0</v>
      </c>
      <c r="V12" s="6">
        <f>SUM(NonNurse[[#This Row],[Occupational Therapist Hours]],NonNurse[[#This Row],[OT Assistant Hours]],NonNurse[[#This Row],[OT Aide Hours]])/NonNurse[[#This Row],[MDS Census]]</f>
        <v>0.19565916398713823</v>
      </c>
      <c r="W12" s="6">
        <v>0.87250000000000028</v>
      </c>
      <c r="X12" s="6">
        <v>4.5923913043478262</v>
      </c>
      <c r="Y12" s="6">
        <v>0</v>
      </c>
      <c r="Z12" s="6">
        <f>SUM(NonNurse[[#This Row],[Physical Therapist (PT) Hours]],NonNurse[[#This Row],[PT Assistant Hours]],NonNurse[[#This Row],[PT Aide Hours]])/NonNurse[[#This Row],[MDS Census]]</f>
        <v>0.17962486602357985</v>
      </c>
      <c r="AA12" s="6">
        <v>0</v>
      </c>
      <c r="AB12" s="6">
        <v>0</v>
      </c>
      <c r="AC12" s="6">
        <v>0</v>
      </c>
      <c r="AD12" s="6">
        <v>0</v>
      </c>
      <c r="AE12" s="6">
        <v>0</v>
      </c>
      <c r="AF12" s="6">
        <v>0</v>
      </c>
      <c r="AG12" s="6">
        <v>0</v>
      </c>
      <c r="AH12" s="1">
        <v>475052</v>
      </c>
      <c r="AI12">
        <v>1</v>
      </c>
    </row>
    <row r="13" spans="1:35" x14ac:dyDescent="0.25">
      <c r="A13" t="s">
        <v>79</v>
      </c>
      <c r="B13" t="s">
        <v>20</v>
      </c>
      <c r="C13" t="s">
        <v>103</v>
      </c>
      <c r="D13" t="s">
        <v>90</v>
      </c>
      <c r="E13" s="6">
        <v>52.336956521739133</v>
      </c>
      <c r="F13" s="6">
        <v>5.3913043478260869</v>
      </c>
      <c r="G13" s="6">
        <v>6.3586956521739124E-2</v>
      </c>
      <c r="H13" s="6">
        <v>0.26358695652173914</v>
      </c>
      <c r="I13" s="6">
        <v>1.0869565217391304</v>
      </c>
      <c r="J13" s="6">
        <v>0</v>
      </c>
      <c r="K13" s="6">
        <v>0</v>
      </c>
      <c r="L13" s="6">
        <v>0</v>
      </c>
      <c r="M13" s="6">
        <v>0</v>
      </c>
      <c r="N13" s="6">
        <v>0</v>
      </c>
      <c r="O13" s="6">
        <f>SUM(NonNurse[[#This Row],[Qualified Social Work Staff Hours]],NonNurse[[#This Row],[Other Social Work Staff Hours]])/NonNurse[[#This Row],[MDS Census]]</f>
        <v>0</v>
      </c>
      <c r="P13" s="6">
        <v>0</v>
      </c>
      <c r="Q13" s="6">
        <v>0</v>
      </c>
      <c r="R13" s="6">
        <f>SUM(NonNurse[[#This Row],[Qualified Activities Professional Hours]],NonNurse[[#This Row],[Other Activities Professional Hours]])/NonNurse[[#This Row],[MDS Census]]</f>
        <v>0</v>
      </c>
      <c r="S13" s="6">
        <v>7.9893478260869584</v>
      </c>
      <c r="T13" s="6">
        <v>0</v>
      </c>
      <c r="U13" s="6">
        <v>0</v>
      </c>
      <c r="V13" s="6">
        <f>SUM(NonNurse[[#This Row],[Occupational Therapist Hours]],NonNurse[[#This Row],[OT Assistant Hours]],NonNurse[[#This Row],[OT Aide Hours]])/NonNurse[[#This Row],[MDS Census]]</f>
        <v>0.15265212876427833</v>
      </c>
      <c r="W13" s="6">
        <v>0.34391304347826085</v>
      </c>
      <c r="X13" s="6">
        <v>0</v>
      </c>
      <c r="Y13" s="6">
        <v>0</v>
      </c>
      <c r="Z13" s="6">
        <f>SUM(NonNurse[[#This Row],[Physical Therapist (PT) Hours]],NonNurse[[#This Row],[PT Assistant Hours]],NonNurse[[#This Row],[PT Aide Hours]])/NonNurse[[#This Row],[MDS Census]]</f>
        <v>6.5711318795430938E-3</v>
      </c>
      <c r="AA13" s="6">
        <v>0</v>
      </c>
      <c r="AB13" s="6">
        <v>0</v>
      </c>
      <c r="AC13" s="6">
        <v>0</v>
      </c>
      <c r="AD13" s="6">
        <v>0</v>
      </c>
      <c r="AE13" s="6">
        <v>0</v>
      </c>
      <c r="AF13" s="6">
        <v>0</v>
      </c>
      <c r="AG13" s="6">
        <v>0</v>
      </c>
      <c r="AH13" s="1">
        <v>475040</v>
      </c>
      <c r="AI13">
        <v>1</v>
      </c>
    </row>
    <row r="14" spans="1:35" x14ac:dyDescent="0.25">
      <c r="A14" t="s">
        <v>79</v>
      </c>
      <c r="B14" t="s">
        <v>22</v>
      </c>
      <c r="C14" t="s">
        <v>98</v>
      </c>
      <c r="D14" t="s">
        <v>89</v>
      </c>
      <c r="E14" s="6">
        <v>23.684782608695652</v>
      </c>
      <c r="F14" s="6">
        <v>4.6956521739130439</v>
      </c>
      <c r="G14" s="6">
        <v>0.36956521739130432</v>
      </c>
      <c r="H14" s="6">
        <v>0.14282608695652174</v>
      </c>
      <c r="I14" s="6">
        <v>0.61956521739130432</v>
      </c>
      <c r="J14" s="6">
        <v>0</v>
      </c>
      <c r="K14" s="6">
        <v>0</v>
      </c>
      <c r="L14" s="6">
        <v>3.6304347826086958</v>
      </c>
      <c r="M14" s="6">
        <v>0</v>
      </c>
      <c r="N14" s="6">
        <v>2.0570652173913042</v>
      </c>
      <c r="O14" s="6">
        <f>SUM(NonNurse[[#This Row],[Qualified Social Work Staff Hours]],NonNurse[[#This Row],[Other Social Work Staff Hours]])/NonNurse[[#This Row],[MDS Census]]</f>
        <v>8.6851766865534641E-2</v>
      </c>
      <c r="P14" s="6">
        <v>0</v>
      </c>
      <c r="Q14" s="6">
        <v>0</v>
      </c>
      <c r="R14" s="6">
        <f>SUM(NonNurse[[#This Row],[Qualified Activities Professional Hours]],NonNurse[[#This Row],[Other Activities Professional Hours]])/NonNurse[[#This Row],[MDS Census]]</f>
        <v>0</v>
      </c>
      <c r="S14" s="6">
        <v>1.6195652173913044</v>
      </c>
      <c r="T14" s="6">
        <v>0</v>
      </c>
      <c r="U14" s="6">
        <v>0</v>
      </c>
      <c r="V14" s="6">
        <f>SUM(NonNurse[[#This Row],[Occupational Therapist Hours]],NonNurse[[#This Row],[OT Assistant Hours]],NonNurse[[#This Row],[OT Aide Hours]])/NonNurse[[#This Row],[MDS Census]]</f>
        <v>6.8379990821477749E-2</v>
      </c>
      <c r="W14" s="6">
        <v>4.2961956521739131</v>
      </c>
      <c r="X14" s="6">
        <v>0</v>
      </c>
      <c r="Y14" s="6">
        <v>0</v>
      </c>
      <c r="Z14" s="6">
        <f>SUM(NonNurse[[#This Row],[Physical Therapist (PT) Hours]],NonNurse[[#This Row],[PT Assistant Hours]],NonNurse[[#This Row],[PT Aide Hours]])/NonNurse[[#This Row],[MDS Census]]</f>
        <v>0.18139054612207434</v>
      </c>
      <c r="AA14" s="6">
        <v>0</v>
      </c>
      <c r="AB14" s="6">
        <v>0</v>
      </c>
      <c r="AC14" s="6">
        <v>0</v>
      </c>
      <c r="AD14" s="6">
        <v>0</v>
      </c>
      <c r="AE14" s="6">
        <v>0</v>
      </c>
      <c r="AF14" s="6">
        <v>0</v>
      </c>
      <c r="AG14" s="6">
        <v>0</v>
      </c>
      <c r="AH14" s="1">
        <v>475043</v>
      </c>
      <c r="AI14">
        <v>1</v>
      </c>
    </row>
    <row r="15" spans="1:35" x14ac:dyDescent="0.25">
      <c r="A15" t="s">
        <v>79</v>
      </c>
      <c r="B15" t="s">
        <v>4</v>
      </c>
      <c r="C15" t="s">
        <v>102</v>
      </c>
      <c r="D15" t="s">
        <v>92</v>
      </c>
      <c r="E15" s="6">
        <v>78.086956521739125</v>
      </c>
      <c r="F15" s="6">
        <v>28.790760869565219</v>
      </c>
      <c r="G15" s="6">
        <v>1.4130434782608696</v>
      </c>
      <c r="H15" s="6">
        <v>0.75815217391304346</v>
      </c>
      <c r="I15" s="6">
        <v>3.4673913043478262</v>
      </c>
      <c r="J15" s="6">
        <v>0</v>
      </c>
      <c r="K15" s="6">
        <v>0</v>
      </c>
      <c r="L15" s="6">
        <v>4.4146739130434778</v>
      </c>
      <c r="M15" s="6">
        <v>11.228260869565217</v>
      </c>
      <c r="N15" s="6">
        <v>0</v>
      </c>
      <c r="O15" s="6">
        <f>SUM(NonNurse[[#This Row],[Qualified Social Work Staff Hours]],NonNurse[[#This Row],[Other Social Work Staff Hours]])/NonNurse[[#This Row],[MDS Census]]</f>
        <v>0.14379175946547884</v>
      </c>
      <c r="P15" s="6">
        <v>5.3043478260869561</v>
      </c>
      <c r="Q15" s="6">
        <v>9.5923913043478262</v>
      </c>
      <c r="R15" s="6">
        <f>SUM(NonNurse[[#This Row],[Qualified Activities Professional Hours]],NonNurse[[#This Row],[Other Activities Professional Hours]])/NonNurse[[#This Row],[MDS Census]]</f>
        <v>0.19077115812917594</v>
      </c>
      <c r="S15" s="6">
        <v>17.176630434782609</v>
      </c>
      <c r="T15" s="6">
        <v>3.3994565217391304</v>
      </c>
      <c r="U15" s="6">
        <v>0</v>
      </c>
      <c r="V15" s="6">
        <f>SUM(NonNurse[[#This Row],[Occupational Therapist Hours]],NonNurse[[#This Row],[OT Assistant Hours]],NonNurse[[#This Row],[OT Aide Hours]])/NonNurse[[#This Row],[MDS Census]]</f>
        <v>0.26350222717149219</v>
      </c>
      <c r="W15" s="6">
        <v>11.891304347826088</v>
      </c>
      <c r="X15" s="6">
        <v>3.0108695652173911</v>
      </c>
      <c r="Y15" s="6">
        <v>0</v>
      </c>
      <c r="Z15" s="6">
        <f>SUM(NonNurse[[#This Row],[Physical Therapist (PT) Hours]],NonNurse[[#This Row],[PT Assistant Hours]],NonNurse[[#This Row],[PT Aide Hours]])/NonNurse[[#This Row],[MDS Census]]</f>
        <v>0.19084075723830737</v>
      </c>
      <c r="AA15" s="6">
        <v>0</v>
      </c>
      <c r="AB15" s="6">
        <v>0</v>
      </c>
      <c r="AC15" s="6">
        <v>0</v>
      </c>
      <c r="AD15" s="6">
        <v>0</v>
      </c>
      <c r="AE15" s="6">
        <v>0</v>
      </c>
      <c r="AF15" s="6">
        <v>0</v>
      </c>
      <c r="AG15" s="6">
        <v>0</v>
      </c>
      <c r="AH15" s="1">
        <v>475017</v>
      </c>
      <c r="AI15">
        <v>1</v>
      </c>
    </row>
    <row r="16" spans="1:35" x14ac:dyDescent="0.25">
      <c r="A16" t="s">
        <v>79</v>
      </c>
      <c r="B16" t="s">
        <v>21</v>
      </c>
      <c r="C16" t="s">
        <v>113</v>
      </c>
      <c r="D16" t="s">
        <v>89</v>
      </c>
      <c r="E16" s="6">
        <v>55.380434782608695</v>
      </c>
      <c r="F16" s="6">
        <v>4.7717391304347823</v>
      </c>
      <c r="G16" s="6">
        <v>1.1304347826086956</v>
      </c>
      <c r="H16" s="6">
        <v>0.20652173913043478</v>
      </c>
      <c r="I16" s="6">
        <v>0.31521739130434784</v>
      </c>
      <c r="J16" s="6">
        <v>0</v>
      </c>
      <c r="K16" s="6">
        <v>0</v>
      </c>
      <c r="L16" s="6">
        <v>0.42706521739130443</v>
      </c>
      <c r="M16" s="6">
        <v>5.5244565217391308</v>
      </c>
      <c r="N16" s="6">
        <v>5.4945652173913047</v>
      </c>
      <c r="O16" s="6">
        <f>SUM(NonNurse[[#This Row],[Qualified Social Work Staff Hours]],NonNurse[[#This Row],[Other Social Work Staff Hours]])/NonNurse[[#This Row],[MDS Census]]</f>
        <v>0.19896957801766438</v>
      </c>
      <c r="P16" s="6">
        <v>0.17391304347826086</v>
      </c>
      <c r="Q16" s="6">
        <v>7.6657608695652177</v>
      </c>
      <c r="R16" s="6">
        <f>SUM(NonNurse[[#This Row],[Qualified Activities Professional Hours]],NonNurse[[#This Row],[Other Activities Professional Hours]])/NonNurse[[#This Row],[MDS Census]]</f>
        <v>0.1415603532875368</v>
      </c>
      <c r="S16" s="6">
        <v>3.4023913043478253</v>
      </c>
      <c r="T16" s="6">
        <v>2.6304347826086955E-2</v>
      </c>
      <c r="U16" s="6">
        <v>0</v>
      </c>
      <c r="V16" s="6">
        <f>SUM(NonNurse[[#This Row],[Occupational Therapist Hours]],NonNurse[[#This Row],[OT Assistant Hours]],NonNurse[[#This Row],[OT Aide Hours]])/NonNurse[[#This Row],[MDS Census]]</f>
        <v>6.1911678115799791E-2</v>
      </c>
      <c r="W16" s="6">
        <v>1.0973913043478261</v>
      </c>
      <c r="X16" s="6">
        <v>3.2180434782608698</v>
      </c>
      <c r="Y16" s="6">
        <v>0</v>
      </c>
      <c r="Z16" s="6">
        <f>SUM(NonNurse[[#This Row],[Physical Therapist (PT) Hours]],NonNurse[[#This Row],[PT Assistant Hours]],NonNurse[[#This Row],[PT Aide Hours]])/NonNurse[[#This Row],[MDS Census]]</f>
        <v>7.7923454367026496E-2</v>
      </c>
      <c r="AA16" s="6">
        <v>1.5</v>
      </c>
      <c r="AB16" s="6">
        <v>0</v>
      </c>
      <c r="AC16" s="6">
        <v>0</v>
      </c>
      <c r="AD16" s="6">
        <v>0</v>
      </c>
      <c r="AE16" s="6">
        <v>0</v>
      </c>
      <c r="AF16" s="6">
        <v>0</v>
      </c>
      <c r="AG16" s="6">
        <v>0</v>
      </c>
      <c r="AH16" s="1">
        <v>475042</v>
      </c>
      <c r="AI16">
        <v>1</v>
      </c>
    </row>
    <row r="17" spans="1:35" x14ac:dyDescent="0.25">
      <c r="A17" t="s">
        <v>79</v>
      </c>
      <c r="B17" t="s">
        <v>29</v>
      </c>
      <c r="C17" t="s">
        <v>104</v>
      </c>
      <c r="D17" t="s">
        <v>86</v>
      </c>
      <c r="E17" s="6">
        <v>37.597826086956523</v>
      </c>
      <c r="F17" s="6">
        <v>5.2989130434782608</v>
      </c>
      <c r="G17" s="6">
        <v>1.0869565217391304E-2</v>
      </c>
      <c r="H17" s="6">
        <v>0.21739130434782608</v>
      </c>
      <c r="I17" s="6">
        <v>1.7282608695652173</v>
      </c>
      <c r="J17" s="6">
        <v>0</v>
      </c>
      <c r="K17" s="6">
        <v>0</v>
      </c>
      <c r="L17" s="6">
        <v>0.88750000000000007</v>
      </c>
      <c r="M17" s="6">
        <v>4.3429347826086957</v>
      </c>
      <c r="N17" s="6">
        <v>0</v>
      </c>
      <c r="O17" s="6">
        <f>SUM(NonNurse[[#This Row],[Qualified Social Work Staff Hours]],NonNurse[[#This Row],[Other Social Work Staff Hours]])/NonNurse[[#This Row],[MDS Census]]</f>
        <v>0.11551026308181556</v>
      </c>
      <c r="P17" s="6">
        <v>3.2744565217391304</v>
      </c>
      <c r="Q17" s="6">
        <v>17.565217391304348</v>
      </c>
      <c r="R17" s="6">
        <f>SUM(NonNurse[[#This Row],[Qualified Activities Professional Hours]],NonNurse[[#This Row],[Other Activities Professional Hours]])/NonNurse[[#This Row],[MDS Census]]</f>
        <v>0.55427869326394907</v>
      </c>
      <c r="S17" s="6">
        <v>3.2456521739130433</v>
      </c>
      <c r="T17" s="6">
        <v>2.2517391304347827</v>
      </c>
      <c r="U17" s="6">
        <v>0</v>
      </c>
      <c r="V17" s="6">
        <f>SUM(NonNurse[[#This Row],[Occupational Therapist Hours]],NonNurse[[#This Row],[OT Assistant Hours]],NonNurse[[#This Row],[OT Aide Hours]])/NonNurse[[#This Row],[MDS Census]]</f>
        <v>0.14621566926857471</v>
      </c>
      <c r="W17" s="6">
        <v>4.867826086956522</v>
      </c>
      <c r="X17" s="6">
        <v>0.19347826086956524</v>
      </c>
      <c r="Y17" s="6">
        <v>0</v>
      </c>
      <c r="Z17" s="6">
        <f>SUM(NonNurse[[#This Row],[Physical Therapist (PT) Hours]],NonNurse[[#This Row],[PT Assistant Hours]],NonNurse[[#This Row],[PT Aide Hours]])/NonNurse[[#This Row],[MDS Census]]</f>
        <v>0.13461694131251806</v>
      </c>
      <c r="AA17" s="6">
        <v>0</v>
      </c>
      <c r="AB17" s="6">
        <v>0</v>
      </c>
      <c r="AC17" s="6">
        <v>3.4130434782608696</v>
      </c>
      <c r="AD17" s="6">
        <v>0</v>
      </c>
      <c r="AE17" s="6">
        <v>0</v>
      </c>
      <c r="AF17" s="6">
        <v>0</v>
      </c>
      <c r="AG17" s="6">
        <v>0</v>
      </c>
      <c r="AH17" s="1">
        <v>475053</v>
      </c>
      <c r="AI17">
        <v>1</v>
      </c>
    </row>
    <row r="18" spans="1:35" x14ac:dyDescent="0.25">
      <c r="A18" t="s">
        <v>79</v>
      </c>
      <c r="B18" t="s">
        <v>33</v>
      </c>
      <c r="C18" t="s">
        <v>118</v>
      </c>
      <c r="D18" t="s">
        <v>87</v>
      </c>
      <c r="E18" s="6">
        <v>29.5</v>
      </c>
      <c r="F18" s="6">
        <v>5.6902173913043477</v>
      </c>
      <c r="G18" s="6">
        <v>0</v>
      </c>
      <c r="H18" s="6">
        <v>0</v>
      </c>
      <c r="I18" s="6">
        <v>0</v>
      </c>
      <c r="J18" s="6">
        <v>0</v>
      </c>
      <c r="K18" s="6">
        <v>0</v>
      </c>
      <c r="L18" s="6">
        <v>0</v>
      </c>
      <c r="M18" s="6">
        <v>4.9510869565217392</v>
      </c>
      <c r="N18" s="6">
        <v>0</v>
      </c>
      <c r="O18" s="6">
        <f>SUM(NonNurse[[#This Row],[Qualified Social Work Staff Hours]],NonNurse[[#This Row],[Other Social Work Staff Hours]])/NonNurse[[#This Row],[MDS Census]]</f>
        <v>0.1678334561532793</v>
      </c>
      <c r="P18" s="6">
        <v>0</v>
      </c>
      <c r="Q18" s="6">
        <v>12.904891304347826</v>
      </c>
      <c r="R18" s="6">
        <f>SUM(NonNurse[[#This Row],[Qualified Activities Professional Hours]],NonNurse[[#This Row],[Other Activities Professional Hours]])/NonNurse[[#This Row],[MDS Census]]</f>
        <v>0.43745394252026532</v>
      </c>
      <c r="S18" s="6">
        <v>0</v>
      </c>
      <c r="T18" s="6">
        <v>0</v>
      </c>
      <c r="U18" s="6">
        <v>0</v>
      </c>
      <c r="V18" s="6">
        <f>SUM(NonNurse[[#This Row],[Occupational Therapist Hours]],NonNurse[[#This Row],[OT Assistant Hours]],NonNurse[[#This Row],[OT Aide Hours]])/NonNurse[[#This Row],[MDS Census]]</f>
        <v>0</v>
      </c>
      <c r="W18" s="6">
        <v>0</v>
      </c>
      <c r="X18" s="6">
        <v>0</v>
      </c>
      <c r="Y18" s="6">
        <v>0</v>
      </c>
      <c r="Z18" s="6">
        <f>SUM(NonNurse[[#This Row],[Physical Therapist (PT) Hours]],NonNurse[[#This Row],[PT Assistant Hours]],NonNurse[[#This Row],[PT Aide Hours]])/NonNurse[[#This Row],[MDS Census]]</f>
        <v>0</v>
      </c>
      <c r="AA18" s="6">
        <v>0</v>
      </c>
      <c r="AB18" s="6">
        <v>0</v>
      </c>
      <c r="AC18" s="6">
        <v>0</v>
      </c>
      <c r="AD18" s="6">
        <v>0</v>
      </c>
      <c r="AE18" s="6">
        <v>0</v>
      </c>
      <c r="AF18" s="6">
        <v>0</v>
      </c>
      <c r="AG18" s="6">
        <v>0</v>
      </c>
      <c r="AH18" s="1">
        <v>475058</v>
      </c>
      <c r="AI18">
        <v>1</v>
      </c>
    </row>
    <row r="19" spans="1:35" x14ac:dyDescent="0.25">
      <c r="A19" t="s">
        <v>79</v>
      </c>
      <c r="B19" t="s">
        <v>2</v>
      </c>
      <c r="C19" t="s">
        <v>106</v>
      </c>
      <c r="D19" t="s">
        <v>91</v>
      </c>
      <c r="E19" s="6">
        <v>115.40217391304348</v>
      </c>
      <c r="F19" s="6">
        <v>4.6086956521739131</v>
      </c>
      <c r="G19" s="6">
        <v>0.52173913043478259</v>
      </c>
      <c r="H19" s="6">
        <v>0.67695652173913023</v>
      </c>
      <c r="I19" s="6">
        <v>2.597826086956522</v>
      </c>
      <c r="J19" s="6">
        <v>0</v>
      </c>
      <c r="K19" s="6">
        <v>0</v>
      </c>
      <c r="L19" s="6">
        <v>4.6070652173913063</v>
      </c>
      <c r="M19" s="6">
        <v>10.176195652173913</v>
      </c>
      <c r="N19" s="6">
        <v>0</v>
      </c>
      <c r="O19" s="6">
        <f>SUM(NonNurse[[#This Row],[Qualified Social Work Staff Hours]],NonNurse[[#This Row],[Other Social Work Staff Hours]])/NonNurse[[#This Row],[MDS Census]]</f>
        <v>8.8180276914382585E-2</v>
      </c>
      <c r="P19" s="6">
        <v>0</v>
      </c>
      <c r="Q19" s="6">
        <v>21.507934782608704</v>
      </c>
      <c r="R19" s="6">
        <f>SUM(NonNurse[[#This Row],[Qualified Activities Professional Hours]],NonNurse[[#This Row],[Other Activities Professional Hours]])/NonNurse[[#This Row],[MDS Census]]</f>
        <v>0.1863737402279364</v>
      </c>
      <c r="S19" s="6">
        <v>9.3077173913043474</v>
      </c>
      <c r="T19" s="6">
        <v>1.253586956521739</v>
      </c>
      <c r="U19" s="6">
        <v>0</v>
      </c>
      <c r="V19" s="6">
        <f>SUM(NonNurse[[#This Row],[Occupational Therapist Hours]],NonNurse[[#This Row],[OT Assistant Hours]],NonNurse[[#This Row],[OT Aide Hours]])/NonNurse[[#This Row],[MDS Census]]</f>
        <v>9.1517377790336238E-2</v>
      </c>
      <c r="W19" s="6">
        <v>8.8035869565217393</v>
      </c>
      <c r="X19" s="6">
        <v>10.319565217391306</v>
      </c>
      <c r="Y19" s="6">
        <v>0</v>
      </c>
      <c r="Z19" s="6">
        <f>SUM(NonNurse[[#This Row],[Physical Therapist (PT) Hours]],NonNurse[[#This Row],[PT Assistant Hours]],NonNurse[[#This Row],[PT Aide Hours]])/NonNurse[[#This Row],[MDS Census]]</f>
        <v>0.16570876895544881</v>
      </c>
      <c r="AA19" s="6">
        <v>0</v>
      </c>
      <c r="AB19" s="6">
        <v>4.1630434782608692</v>
      </c>
      <c r="AC19" s="6">
        <v>0</v>
      </c>
      <c r="AD19" s="6">
        <v>0</v>
      </c>
      <c r="AE19" s="6">
        <v>3.4565217391304346</v>
      </c>
      <c r="AF19" s="6">
        <v>0</v>
      </c>
      <c r="AG19" s="6">
        <v>0</v>
      </c>
      <c r="AH19" s="1">
        <v>475012</v>
      </c>
      <c r="AI19">
        <v>1</v>
      </c>
    </row>
    <row r="20" spans="1:35" x14ac:dyDescent="0.25">
      <c r="A20" t="s">
        <v>79</v>
      </c>
      <c r="B20" t="s">
        <v>11</v>
      </c>
      <c r="C20" t="s">
        <v>99</v>
      </c>
      <c r="D20" t="s">
        <v>89</v>
      </c>
      <c r="E20" s="6">
        <v>31.760869565217391</v>
      </c>
      <c r="F20" s="6">
        <v>4.5597826086956523</v>
      </c>
      <c r="G20" s="6">
        <v>0</v>
      </c>
      <c r="H20" s="6">
        <v>0.14402173913043478</v>
      </c>
      <c r="I20" s="6">
        <v>0.29347826086956524</v>
      </c>
      <c r="J20" s="6">
        <v>0</v>
      </c>
      <c r="K20" s="6">
        <v>0</v>
      </c>
      <c r="L20" s="6">
        <v>0</v>
      </c>
      <c r="M20" s="6">
        <v>0</v>
      </c>
      <c r="N20" s="6">
        <v>0.55163043478260865</v>
      </c>
      <c r="O20" s="6">
        <f>SUM(NonNurse[[#This Row],[Qualified Social Work Staff Hours]],NonNurse[[#This Row],[Other Social Work Staff Hours]])/NonNurse[[#This Row],[MDS Census]]</f>
        <v>1.7368240930869267E-2</v>
      </c>
      <c r="P20" s="6">
        <v>6.4836956521739131</v>
      </c>
      <c r="Q20" s="6">
        <v>1.6413043478260869</v>
      </c>
      <c r="R20" s="6">
        <f>SUM(NonNurse[[#This Row],[Qualified Activities Professional Hours]],NonNurse[[#This Row],[Other Activities Professional Hours]])/NonNurse[[#This Row],[MDS Census]]</f>
        <v>0.2558179329226557</v>
      </c>
      <c r="S20" s="6">
        <v>0</v>
      </c>
      <c r="T20" s="6">
        <v>0</v>
      </c>
      <c r="U20" s="6">
        <v>0</v>
      </c>
      <c r="V20" s="6">
        <f>SUM(NonNurse[[#This Row],[Occupational Therapist Hours]],NonNurse[[#This Row],[OT Assistant Hours]],NonNurse[[#This Row],[OT Aide Hours]])/NonNurse[[#This Row],[MDS Census]]</f>
        <v>0</v>
      </c>
      <c r="W20" s="6">
        <v>0</v>
      </c>
      <c r="X20" s="6">
        <v>0</v>
      </c>
      <c r="Y20" s="6">
        <v>0</v>
      </c>
      <c r="Z20" s="6">
        <f>SUM(NonNurse[[#This Row],[Physical Therapist (PT) Hours]],NonNurse[[#This Row],[PT Assistant Hours]],NonNurse[[#This Row],[PT Aide Hours]])/NonNurse[[#This Row],[MDS Census]]</f>
        <v>0</v>
      </c>
      <c r="AA20" s="6">
        <v>0</v>
      </c>
      <c r="AB20" s="6">
        <v>0</v>
      </c>
      <c r="AC20" s="6">
        <v>0</v>
      </c>
      <c r="AD20" s="6">
        <v>0</v>
      </c>
      <c r="AE20" s="6">
        <v>0</v>
      </c>
      <c r="AF20" s="6">
        <v>0</v>
      </c>
      <c r="AG20" s="6">
        <v>0</v>
      </c>
      <c r="AH20" s="1">
        <v>475026</v>
      </c>
      <c r="AI20">
        <v>1</v>
      </c>
    </row>
    <row r="21" spans="1:35" x14ac:dyDescent="0.25">
      <c r="A21" t="s">
        <v>79</v>
      </c>
      <c r="B21" t="s">
        <v>9</v>
      </c>
      <c r="C21" t="s">
        <v>110</v>
      </c>
      <c r="D21" t="s">
        <v>88</v>
      </c>
      <c r="E21" s="6">
        <v>71.543478260869563</v>
      </c>
      <c r="F21" s="6">
        <v>5.3913043478260869</v>
      </c>
      <c r="G21" s="6">
        <v>1.2663043478260869</v>
      </c>
      <c r="H21" s="6">
        <v>0.59510869565217395</v>
      </c>
      <c r="I21" s="6">
        <v>2.0434782608695654</v>
      </c>
      <c r="J21" s="6">
        <v>0</v>
      </c>
      <c r="K21" s="6">
        <v>0</v>
      </c>
      <c r="L21" s="6">
        <v>5.0434782608695654</v>
      </c>
      <c r="M21" s="6">
        <v>4.8695652173913047</v>
      </c>
      <c r="N21" s="6">
        <v>0</v>
      </c>
      <c r="O21" s="6">
        <f>SUM(NonNurse[[#This Row],[Qualified Social Work Staff Hours]],NonNurse[[#This Row],[Other Social Work Staff Hours]])/NonNurse[[#This Row],[MDS Census]]</f>
        <v>6.8064418109996971E-2</v>
      </c>
      <c r="P21" s="6">
        <v>0</v>
      </c>
      <c r="Q21" s="6">
        <v>6.1114130434782608</v>
      </c>
      <c r="R21" s="6">
        <f>SUM(NonNurse[[#This Row],[Qualified Activities Professional Hours]],NonNurse[[#This Row],[Other Activities Professional Hours]])/NonNurse[[#This Row],[MDS Census]]</f>
        <v>8.5422364023093292E-2</v>
      </c>
      <c r="S21" s="6">
        <v>9.7744565217391308</v>
      </c>
      <c r="T21" s="6">
        <v>1.6603260869565217</v>
      </c>
      <c r="U21" s="6">
        <v>0</v>
      </c>
      <c r="V21" s="6">
        <f>SUM(NonNurse[[#This Row],[Occupational Therapist Hours]],NonNurse[[#This Row],[OT Assistant Hours]],NonNurse[[#This Row],[OT Aide Hours]])/NonNurse[[#This Row],[MDS Census]]</f>
        <v>0.15982983895472502</v>
      </c>
      <c r="W21" s="6">
        <v>5.6494565217391308</v>
      </c>
      <c r="X21" s="6">
        <v>5.7445652173913047</v>
      </c>
      <c r="Y21" s="6">
        <v>0</v>
      </c>
      <c r="Z21" s="6">
        <f>SUM(NonNurse[[#This Row],[Physical Therapist (PT) Hours]],NonNurse[[#This Row],[PT Assistant Hours]],NonNurse[[#This Row],[PT Aide Hours]])/NonNurse[[#This Row],[MDS Census]]</f>
        <v>0.15926010331206322</v>
      </c>
      <c r="AA21" s="6">
        <v>0</v>
      </c>
      <c r="AB21" s="6">
        <v>5.3913043478260869</v>
      </c>
      <c r="AC21" s="6">
        <v>0</v>
      </c>
      <c r="AD21" s="6">
        <v>0</v>
      </c>
      <c r="AE21" s="6">
        <v>0</v>
      </c>
      <c r="AF21" s="6">
        <v>0</v>
      </c>
      <c r="AG21" s="6">
        <v>0</v>
      </c>
      <c r="AH21" s="1">
        <v>475023</v>
      </c>
      <c r="AI21">
        <v>1</v>
      </c>
    </row>
    <row r="22" spans="1:35" x14ac:dyDescent="0.25">
      <c r="A22" t="s">
        <v>79</v>
      </c>
      <c r="B22" t="s">
        <v>23</v>
      </c>
      <c r="C22" t="s">
        <v>114</v>
      </c>
      <c r="D22" t="s">
        <v>93</v>
      </c>
      <c r="E22" s="6">
        <v>43.413043478260867</v>
      </c>
      <c r="F22" s="6">
        <v>4.6086956521739131</v>
      </c>
      <c r="G22" s="6">
        <v>1.2173913043478262</v>
      </c>
      <c r="H22" s="6">
        <v>0.16304347826086957</v>
      </c>
      <c r="I22" s="6">
        <v>0.38043478260869568</v>
      </c>
      <c r="J22" s="6">
        <v>0</v>
      </c>
      <c r="K22" s="6">
        <v>2.0428260869565213</v>
      </c>
      <c r="L22" s="6">
        <v>0.35771739130434776</v>
      </c>
      <c r="M22" s="6">
        <v>5.2973913043478253</v>
      </c>
      <c r="N22" s="6">
        <v>0</v>
      </c>
      <c r="O22" s="6">
        <f>SUM(NonNurse[[#This Row],[Qualified Social Work Staff Hours]],NonNurse[[#This Row],[Other Social Work Staff Hours]])/NonNurse[[#This Row],[MDS Census]]</f>
        <v>0.12202303455182772</v>
      </c>
      <c r="P22" s="6">
        <v>5.9067391304347847</v>
      </c>
      <c r="Q22" s="6">
        <v>12.963695652173911</v>
      </c>
      <c r="R22" s="6">
        <f>SUM(NonNurse[[#This Row],[Qualified Activities Professional Hours]],NonNurse[[#This Row],[Other Activities Professional Hours]])/NonNurse[[#This Row],[MDS Census]]</f>
        <v>0.43467200801201811</v>
      </c>
      <c r="S22" s="6">
        <v>0.3081521739130435</v>
      </c>
      <c r="T22" s="6">
        <v>1.5790217391304353</v>
      </c>
      <c r="U22" s="6">
        <v>0</v>
      </c>
      <c r="V22" s="6">
        <f>SUM(NonNurse[[#This Row],[Occupational Therapist Hours]],NonNurse[[#This Row],[OT Assistant Hours]],NonNurse[[#This Row],[OT Aide Hours]])/NonNurse[[#This Row],[MDS Census]]</f>
        <v>4.3470205307961959E-2</v>
      </c>
      <c r="W22" s="6">
        <v>2.8402173913043485</v>
      </c>
      <c r="X22" s="6">
        <v>0.59108695652173904</v>
      </c>
      <c r="Y22" s="6">
        <v>0</v>
      </c>
      <c r="Z22" s="6">
        <f>SUM(NonNurse[[#This Row],[Physical Therapist (PT) Hours]],NonNurse[[#This Row],[PT Assistant Hours]],NonNurse[[#This Row],[PT Aide Hours]])/NonNurse[[#This Row],[MDS Census]]</f>
        <v>7.9038557836755147E-2</v>
      </c>
      <c r="AA22" s="6">
        <v>0.72826086956521741</v>
      </c>
      <c r="AB22" s="6">
        <v>0</v>
      </c>
      <c r="AC22" s="6">
        <v>0</v>
      </c>
      <c r="AD22" s="6">
        <v>0</v>
      </c>
      <c r="AE22" s="6">
        <v>0</v>
      </c>
      <c r="AF22" s="6">
        <v>0</v>
      </c>
      <c r="AG22" s="6">
        <v>0</v>
      </c>
      <c r="AH22" s="1">
        <v>475044</v>
      </c>
      <c r="AI22">
        <v>1</v>
      </c>
    </row>
    <row r="23" spans="1:35" x14ac:dyDescent="0.25">
      <c r="A23" t="s">
        <v>79</v>
      </c>
      <c r="B23" t="s">
        <v>19</v>
      </c>
      <c r="C23" t="s">
        <v>106</v>
      </c>
      <c r="D23" t="s">
        <v>91</v>
      </c>
      <c r="E23" s="6">
        <v>80.739130434782609</v>
      </c>
      <c r="F23" s="6">
        <v>5.1304347826086953</v>
      </c>
      <c r="G23" s="6">
        <v>0.34782608695652173</v>
      </c>
      <c r="H23" s="6">
        <v>0.44706521739130417</v>
      </c>
      <c r="I23" s="6">
        <v>1.2717391304347827</v>
      </c>
      <c r="J23" s="6">
        <v>0</v>
      </c>
      <c r="K23" s="6">
        <v>0</v>
      </c>
      <c r="L23" s="6">
        <v>1.5468478260869565</v>
      </c>
      <c r="M23" s="6">
        <v>4.7680434782608705</v>
      </c>
      <c r="N23" s="6">
        <v>0</v>
      </c>
      <c r="O23" s="6">
        <f>SUM(NonNurse[[#This Row],[Qualified Social Work Staff Hours]],NonNurse[[#This Row],[Other Social Work Staff Hours]])/NonNurse[[#This Row],[MDS Census]]</f>
        <v>5.9054927302100171E-2</v>
      </c>
      <c r="P23" s="6">
        <v>0</v>
      </c>
      <c r="Q23" s="6">
        <v>6.372826086956521</v>
      </c>
      <c r="R23" s="6">
        <f>SUM(NonNurse[[#This Row],[Qualified Activities Professional Hours]],NonNurse[[#This Row],[Other Activities Professional Hours]])/NonNurse[[#This Row],[MDS Census]]</f>
        <v>7.8931071620893911E-2</v>
      </c>
      <c r="S23" s="6">
        <v>10.098478260869566</v>
      </c>
      <c r="T23" s="6">
        <v>0</v>
      </c>
      <c r="U23" s="6">
        <v>0</v>
      </c>
      <c r="V23" s="6">
        <f>SUM(NonNurse[[#This Row],[Occupational Therapist Hours]],NonNurse[[#This Row],[OT Assistant Hours]],NonNurse[[#This Row],[OT Aide Hours]])/NonNurse[[#This Row],[MDS Census]]</f>
        <v>0.1250753904146473</v>
      </c>
      <c r="W23" s="6">
        <v>4.6128260869565212</v>
      </c>
      <c r="X23" s="6">
        <v>2.0671739130434781</v>
      </c>
      <c r="Y23" s="6">
        <v>0</v>
      </c>
      <c r="Z23" s="6">
        <f>SUM(NonNurse[[#This Row],[Physical Therapist (PT) Hours]],NonNurse[[#This Row],[PT Assistant Hours]],NonNurse[[#This Row],[PT Aide Hours]])/NonNurse[[#This Row],[MDS Census]]</f>
        <v>8.2735595045772742E-2</v>
      </c>
      <c r="AA23" s="6">
        <v>0</v>
      </c>
      <c r="AB23" s="6">
        <v>2.8913043478260869</v>
      </c>
      <c r="AC23" s="6">
        <v>0</v>
      </c>
      <c r="AD23" s="6">
        <v>0</v>
      </c>
      <c r="AE23" s="6">
        <v>0.65217391304347827</v>
      </c>
      <c r="AF23" s="6">
        <v>0</v>
      </c>
      <c r="AG23" s="6">
        <v>0</v>
      </c>
      <c r="AH23" s="1">
        <v>475039</v>
      </c>
      <c r="AI23">
        <v>1</v>
      </c>
    </row>
    <row r="24" spans="1:35" x14ac:dyDescent="0.25">
      <c r="A24" t="s">
        <v>79</v>
      </c>
      <c r="B24" t="s">
        <v>8</v>
      </c>
      <c r="C24" t="s">
        <v>109</v>
      </c>
      <c r="D24" t="s">
        <v>85</v>
      </c>
      <c r="E24" s="6">
        <v>75.032608695652172</v>
      </c>
      <c r="F24" s="6">
        <v>5.3913043478260869</v>
      </c>
      <c r="G24" s="6">
        <v>0.10869565217391304</v>
      </c>
      <c r="H24" s="6">
        <v>0.47967391304347823</v>
      </c>
      <c r="I24" s="6">
        <v>1.2826086956521738</v>
      </c>
      <c r="J24" s="6">
        <v>0</v>
      </c>
      <c r="K24" s="6">
        <v>1.5652173913043479</v>
      </c>
      <c r="L24" s="6">
        <v>4.3372826086956522</v>
      </c>
      <c r="M24" s="6">
        <v>5.5590217391304364</v>
      </c>
      <c r="N24" s="6">
        <v>0</v>
      </c>
      <c r="O24" s="6">
        <f>SUM(NonNurse[[#This Row],[Qualified Social Work Staff Hours]],NonNurse[[#This Row],[Other Social Work Staff Hours]])/NonNurse[[#This Row],[MDS Census]]</f>
        <v>7.4088077647399705E-2</v>
      </c>
      <c r="P24" s="6">
        <v>0</v>
      </c>
      <c r="Q24" s="6">
        <v>11.298695652173913</v>
      </c>
      <c r="R24" s="6">
        <f>SUM(NonNurse[[#This Row],[Qualified Activities Professional Hours]],NonNurse[[#This Row],[Other Activities Professional Hours]])/NonNurse[[#This Row],[MDS Census]]</f>
        <v>0.15058380414312619</v>
      </c>
      <c r="S24" s="6">
        <v>9.5797826086956483</v>
      </c>
      <c r="T24" s="6">
        <v>1.4130434782608696E-3</v>
      </c>
      <c r="U24" s="6">
        <v>0</v>
      </c>
      <c r="V24" s="6">
        <f>SUM(NonNurse[[#This Row],[Occupational Therapist Hours]],NonNurse[[#This Row],[OT Assistant Hours]],NonNurse[[#This Row],[OT Aide Hours]])/NonNurse[[#This Row],[MDS Census]]</f>
        <v>0.12769375633782409</v>
      </c>
      <c r="W24" s="6">
        <v>10.608043478260868</v>
      </c>
      <c r="X24" s="6">
        <v>2.5751086956521743</v>
      </c>
      <c r="Y24" s="6">
        <v>0</v>
      </c>
      <c r="Z24" s="6">
        <f>SUM(NonNurse[[#This Row],[Physical Therapist (PT) Hours]],NonNurse[[#This Row],[PT Assistant Hours]],NonNurse[[#This Row],[PT Aide Hours]])/NonNurse[[#This Row],[MDS Census]]</f>
        <v>0.17569897146168331</v>
      </c>
      <c r="AA24" s="6">
        <v>0</v>
      </c>
      <c r="AB24" s="6">
        <v>6.3369565217391308</v>
      </c>
      <c r="AC24" s="6">
        <v>0</v>
      </c>
      <c r="AD24" s="6">
        <v>0</v>
      </c>
      <c r="AE24" s="6">
        <v>2.3260869565217392</v>
      </c>
      <c r="AF24" s="6">
        <v>0</v>
      </c>
      <c r="AG24" s="6">
        <v>0</v>
      </c>
      <c r="AH24" s="1">
        <v>475021</v>
      </c>
      <c r="AI24">
        <v>1</v>
      </c>
    </row>
    <row r="25" spans="1:35" x14ac:dyDescent="0.25">
      <c r="A25" t="s">
        <v>79</v>
      </c>
      <c r="B25" t="s">
        <v>10</v>
      </c>
      <c r="C25" t="s">
        <v>101</v>
      </c>
      <c r="D25" t="s">
        <v>94</v>
      </c>
      <c r="E25" s="6">
        <v>75.423913043478265</v>
      </c>
      <c r="F25" s="6">
        <v>5.0108695652173916</v>
      </c>
      <c r="G25" s="6">
        <v>0.35326086956521741</v>
      </c>
      <c r="H25" s="6">
        <v>0.50543478260869568</v>
      </c>
      <c r="I25" s="6">
        <v>0.53260869565217395</v>
      </c>
      <c r="J25" s="6">
        <v>0</v>
      </c>
      <c r="K25" s="6">
        <v>0</v>
      </c>
      <c r="L25" s="6">
        <v>2.2201086956521738</v>
      </c>
      <c r="M25" s="6">
        <v>2.9592391304347827</v>
      </c>
      <c r="N25" s="6">
        <v>0</v>
      </c>
      <c r="O25" s="6">
        <f>SUM(NonNurse[[#This Row],[Qualified Social Work Staff Hours]],NonNurse[[#This Row],[Other Social Work Staff Hours]])/NonNurse[[#This Row],[MDS Census]]</f>
        <v>3.9234760051880674E-2</v>
      </c>
      <c r="P25" s="6">
        <v>5.3668478260869561</v>
      </c>
      <c r="Q25" s="6">
        <v>8.8396739130434785</v>
      </c>
      <c r="R25" s="6">
        <f>SUM(NonNurse[[#This Row],[Qualified Activities Professional Hours]],NonNurse[[#This Row],[Other Activities Professional Hours]])/NonNurse[[#This Row],[MDS Census]]</f>
        <v>0.18835567084594321</v>
      </c>
      <c r="S25" s="6">
        <v>7.9456521739130439</v>
      </c>
      <c r="T25" s="6">
        <v>0</v>
      </c>
      <c r="U25" s="6">
        <v>0</v>
      </c>
      <c r="V25" s="6">
        <f>SUM(NonNurse[[#This Row],[Occupational Therapist Hours]],NonNurse[[#This Row],[OT Assistant Hours]],NonNurse[[#This Row],[OT Aide Hours]])/NonNurse[[#This Row],[MDS Census]]</f>
        <v>0.10534659172791469</v>
      </c>
      <c r="W25" s="6">
        <v>4.4809782608695654</v>
      </c>
      <c r="X25" s="6">
        <v>1.6222826086956521</v>
      </c>
      <c r="Y25" s="6">
        <v>0</v>
      </c>
      <c r="Z25" s="6">
        <f>SUM(NonNurse[[#This Row],[Physical Therapist (PT) Hours]],NonNurse[[#This Row],[PT Assistant Hours]],NonNurse[[#This Row],[PT Aide Hours]])/NonNurse[[#This Row],[MDS Census]]</f>
        <v>8.0919440841619825E-2</v>
      </c>
      <c r="AA25" s="6">
        <v>0</v>
      </c>
      <c r="AB25" s="6">
        <v>0</v>
      </c>
      <c r="AC25" s="6">
        <v>0</v>
      </c>
      <c r="AD25" s="6">
        <v>0</v>
      </c>
      <c r="AE25" s="6">
        <v>0</v>
      </c>
      <c r="AF25" s="6">
        <v>0</v>
      </c>
      <c r="AG25" s="6">
        <v>0</v>
      </c>
      <c r="AH25" s="1">
        <v>475025</v>
      </c>
      <c r="AI25">
        <v>1</v>
      </c>
    </row>
    <row r="26" spans="1:35" x14ac:dyDescent="0.25">
      <c r="A26" t="s">
        <v>79</v>
      </c>
      <c r="B26" t="s">
        <v>6</v>
      </c>
      <c r="C26" t="s">
        <v>107</v>
      </c>
      <c r="D26" t="s">
        <v>93</v>
      </c>
      <c r="E26" s="6">
        <v>69.315217391304344</v>
      </c>
      <c r="F26" s="6">
        <v>5.2173913043478262</v>
      </c>
      <c r="G26" s="6">
        <v>0.56521739130434778</v>
      </c>
      <c r="H26" s="6">
        <v>0.33695652173913043</v>
      </c>
      <c r="I26" s="6">
        <v>0.90217391304347827</v>
      </c>
      <c r="J26" s="6">
        <v>0</v>
      </c>
      <c r="K26" s="6">
        <v>0</v>
      </c>
      <c r="L26" s="6">
        <v>0</v>
      </c>
      <c r="M26" s="6">
        <v>5.4021739130434785</v>
      </c>
      <c r="N26" s="6">
        <v>0</v>
      </c>
      <c r="O26" s="6">
        <f>SUM(NonNurse[[#This Row],[Qualified Social Work Staff Hours]],NonNurse[[#This Row],[Other Social Work Staff Hours]])/NonNurse[[#This Row],[MDS Census]]</f>
        <v>7.7936333699231627E-2</v>
      </c>
      <c r="P26" s="6">
        <v>3.8831521739130435</v>
      </c>
      <c r="Q26" s="6">
        <v>4.4130434782608692</v>
      </c>
      <c r="R26" s="6">
        <f>SUM(NonNurse[[#This Row],[Qualified Activities Professional Hours]],NonNurse[[#This Row],[Other Activities Professional Hours]])/NonNurse[[#This Row],[MDS Census]]</f>
        <v>0.11968794103810569</v>
      </c>
      <c r="S26" s="6">
        <v>6.7853260869565215</v>
      </c>
      <c r="T26" s="6">
        <v>0.27989130434782611</v>
      </c>
      <c r="U26" s="6">
        <v>0</v>
      </c>
      <c r="V26" s="6">
        <f>SUM(NonNurse[[#This Row],[Occupational Therapist Hours]],NonNurse[[#This Row],[OT Assistant Hours]],NonNurse[[#This Row],[OT Aide Hours]])/NonNurse[[#This Row],[MDS Census]]</f>
        <v>0.10192880664889446</v>
      </c>
      <c r="W26" s="6">
        <v>0</v>
      </c>
      <c r="X26" s="6">
        <v>4.7201086956521738</v>
      </c>
      <c r="Y26" s="6">
        <v>0</v>
      </c>
      <c r="Z26" s="6">
        <f>SUM(NonNurse[[#This Row],[Physical Therapist (PT) Hours]],NonNurse[[#This Row],[PT Assistant Hours]],NonNurse[[#This Row],[PT Aide Hours]])/NonNurse[[#This Row],[MDS Census]]</f>
        <v>6.8096283518896031E-2</v>
      </c>
      <c r="AA26" s="6">
        <v>0</v>
      </c>
      <c r="AB26" s="6">
        <v>0</v>
      </c>
      <c r="AC26" s="6">
        <v>0</v>
      </c>
      <c r="AD26" s="6">
        <v>0</v>
      </c>
      <c r="AE26" s="6">
        <v>0</v>
      </c>
      <c r="AF26" s="6">
        <v>0</v>
      </c>
      <c r="AG26" s="6">
        <v>0</v>
      </c>
      <c r="AH26" s="1">
        <v>475019</v>
      </c>
      <c r="AI26">
        <v>1</v>
      </c>
    </row>
    <row r="27" spans="1:35" x14ac:dyDescent="0.25">
      <c r="A27" t="s">
        <v>79</v>
      </c>
      <c r="B27" t="s">
        <v>32</v>
      </c>
      <c r="C27" t="s">
        <v>105</v>
      </c>
      <c r="D27" t="s">
        <v>96</v>
      </c>
      <c r="E27" s="6">
        <v>59.489130434782609</v>
      </c>
      <c r="F27" s="6">
        <v>49.458260869565216</v>
      </c>
      <c r="G27" s="6">
        <v>0</v>
      </c>
      <c r="H27" s="6">
        <v>0.28260869565217389</v>
      </c>
      <c r="I27" s="6">
        <v>0.73913043478260865</v>
      </c>
      <c r="J27" s="6">
        <v>0</v>
      </c>
      <c r="K27" s="6">
        <v>0</v>
      </c>
      <c r="L27" s="6">
        <v>0.3205434782608696</v>
      </c>
      <c r="M27" s="6">
        <v>0</v>
      </c>
      <c r="N27" s="6">
        <v>0</v>
      </c>
      <c r="O27" s="6">
        <f>SUM(NonNurse[[#This Row],[Qualified Social Work Staff Hours]],NonNurse[[#This Row],[Other Social Work Staff Hours]])/NonNurse[[#This Row],[MDS Census]]</f>
        <v>0</v>
      </c>
      <c r="P27" s="6">
        <v>14.416195652173917</v>
      </c>
      <c r="Q27" s="6">
        <v>0</v>
      </c>
      <c r="R27" s="6">
        <f>SUM(NonNurse[[#This Row],[Qualified Activities Professional Hours]],NonNurse[[#This Row],[Other Activities Professional Hours]])/NonNurse[[#This Row],[MDS Census]]</f>
        <v>0.24233327242828437</v>
      </c>
      <c r="S27" s="6">
        <v>6.4933695652173924</v>
      </c>
      <c r="T27" s="6">
        <v>2.4766304347826082</v>
      </c>
      <c r="U27" s="6">
        <v>0</v>
      </c>
      <c r="V27" s="6">
        <f>SUM(NonNurse[[#This Row],[Occupational Therapist Hours]],NonNurse[[#This Row],[OT Assistant Hours]],NonNurse[[#This Row],[OT Aide Hours]])/NonNurse[[#This Row],[MDS Census]]</f>
        <v>0.15078384798099764</v>
      </c>
      <c r="W27" s="6">
        <v>5.8270652173913033</v>
      </c>
      <c r="X27" s="6">
        <v>0</v>
      </c>
      <c r="Y27" s="6">
        <v>0</v>
      </c>
      <c r="Z27" s="6">
        <f>SUM(NonNurse[[#This Row],[Physical Therapist (PT) Hours]],NonNurse[[#This Row],[PT Assistant Hours]],NonNurse[[#This Row],[PT Aide Hours]])/NonNurse[[#This Row],[MDS Census]]</f>
        <v>9.7951763201169356E-2</v>
      </c>
      <c r="AA27" s="6">
        <v>0</v>
      </c>
      <c r="AB27" s="6">
        <v>0</v>
      </c>
      <c r="AC27" s="6">
        <v>0</v>
      </c>
      <c r="AD27" s="6">
        <v>0</v>
      </c>
      <c r="AE27" s="6">
        <v>0</v>
      </c>
      <c r="AF27" s="6">
        <v>0</v>
      </c>
      <c r="AG27" s="6">
        <v>0</v>
      </c>
      <c r="AH27" s="1">
        <v>475057</v>
      </c>
      <c r="AI27">
        <v>1</v>
      </c>
    </row>
    <row r="28" spans="1:35" x14ac:dyDescent="0.25">
      <c r="A28" t="s">
        <v>79</v>
      </c>
      <c r="B28" t="s">
        <v>5</v>
      </c>
      <c r="C28" t="s">
        <v>106</v>
      </c>
      <c r="D28" t="s">
        <v>91</v>
      </c>
      <c r="E28" s="6">
        <v>108.96739130434783</v>
      </c>
      <c r="F28" s="6">
        <v>5.3043478260869561</v>
      </c>
      <c r="G28" s="6">
        <v>1.7826086956521738</v>
      </c>
      <c r="H28" s="6">
        <v>0.63315217391304346</v>
      </c>
      <c r="I28" s="6">
        <v>4.7826086956521738</v>
      </c>
      <c r="J28" s="6">
        <v>0</v>
      </c>
      <c r="K28" s="6">
        <v>0</v>
      </c>
      <c r="L28" s="6">
        <v>4.3315217391304346</v>
      </c>
      <c r="M28" s="6">
        <v>9.9130434782608692</v>
      </c>
      <c r="N28" s="6">
        <v>0</v>
      </c>
      <c r="O28" s="6">
        <f>SUM(NonNurse[[#This Row],[Qualified Social Work Staff Hours]],NonNurse[[#This Row],[Other Social Work Staff Hours]])/NonNurse[[#This Row],[MDS Census]]</f>
        <v>9.0972568578553611E-2</v>
      </c>
      <c r="P28" s="6">
        <v>12.671195652173912</v>
      </c>
      <c r="Q28" s="6">
        <v>0</v>
      </c>
      <c r="R28" s="6">
        <f>SUM(NonNurse[[#This Row],[Qualified Activities Professional Hours]],NonNurse[[#This Row],[Other Activities Professional Hours]])/NonNurse[[#This Row],[MDS Census]]</f>
        <v>0.11628428927680796</v>
      </c>
      <c r="S28" s="6">
        <v>7.2989130434782608</v>
      </c>
      <c r="T28" s="6">
        <v>5.3288043478260869</v>
      </c>
      <c r="U28" s="6">
        <v>0</v>
      </c>
      <c r="V28" s="6">
        <f>SUM(NonNurse[[#This Row],[Occupational Therapist Hours]],NonNurse[[#This Row],[OT Assistant Hours]],NonNurse[[#This Row],[OT Aide Hours]])/NonNurse[[#This Row],[MDS Census]]</f>
        <v>0.11588528678304238</v>
      </c>
      <c r="W28" s="6">
        <v>7.9592391304347823</v>
      </c>
      <c r="X28" s="6">
        <v>4.6603260869565215</v>
      </c>
      <c r="Y28" s="6">
        <v>0</v>
      </c>
      <c r="Z28" s="6">
        <f>SUM(NonNurse[[#This Row],[Physical Therapist (PT) Hours]],NonNurse[[#This Row],[PT Assistant Hours]],NonNurse[[#This Row],[PT Aide Hours]])/NonNurse[[#This Row],[MDS Census]]</f>
        <v>0.11581047381546135</v>
      </c>
      <c r="AA28" s="6">
        <v>0</v>
      </c>
      <c r="AB28" s="6">
        <v>0</v>
      </c>
      <c r="AC28" s="6">
        <v>0</v>
      </c>
      <c r="AD28" s="6">
        <v>0</v>
      </c>
      <c r="AE28" s="6">
        <v>8.6956521739130432E-2</v>
      </c>
      <c r="AF28" s="6">
        <v>0</v>
      </c>
      <c r="AG28" s="6">
        <v>0</v>
      </c>
      <c r="AH28" s="1">
        <v>475018</v>
      </c>
      <c r="AI28">
        <v>1</v>
      </c>
    </row>
    <row r="29" spans="1:35" x14ac:dyDescent="0.25">
      <c r="A29" t="s">
        <v>79</v>
      </c>
      <c r="B29" t="s">
        <v>30</v>
      </c>
      <c r="C29" t="s">
        <v>115</v>
      </c>
      <c r="D29" t="s">
        <v>85</v>
      </c>
      <c r="E29" s="6">
        <v>13.989130434782609</v>
      </c>
      <c r="F29" s="6">
        <v>0</v>
      </c>
      <c r="G29" s="6">
        <v>0</v>
      </c>
      <c r="H29" s="6">
        <v>0</v>
      </c>
      <c r="I29" s="6">
        <v>0</v>
      </c>
      <c r="J29" s="6">
        <v>0</v>
      </c>
      <c r="K29" s="6">
        <v>0</v>
      </c>
      <c r="L29" s="6">
        <v>1.441086956521739</v>
      </c>
      <c r="M29" s="6">
        <v>0</v>
      </c>
      <c r="N29" s="6">
        <v>3.5411956521739127</v>
      </c>
      <c r="O29" s="6">
        <f>SUM(NonNurse[[#This Row],[Qualified Social Work Staff Hours]],NonNurse[[#This Row],[Other Social Work Staff Hours]])/NonNurse[[#This Row],[MDS Census]]</f>
        <v>0.25313908313908312</v>
      </c>
      <c r="P29" s="6">
        <v>0</v>
      </c>
      <c r="Q29" s="6">
        <v>7.5733695652173934</v>
      </c>
      <c r="R29" s="6">
        <f>SUM(NonNurse[[#This Row],[Qualified Activities Professional Hours]],NonNurse[[#This Row],[Other Activities Professional Hours]])/NonNurse[[#This Row],[MDS Census]]</f>
        <v>0.5413752913752915</v>
      </c>
      <c r="S29" s="6">
        <v>2.0242391304347835</v>
      </c>
      <c r="T29" s="6">
        <v>2.9891304347826088E-2</v>
      </c>
      <c r="U29" s="6">
        <v>0</v>
      </c>
      <c r="V29" s="6">
        <f>SUM(NonNurse[[#This Row],[Occupational Therapist Hours]],NonNurse[[#This Row],[OT Assistant Hours]],NonNurse[[#This Row],[OT Aide Hours]])/NonNurse[[#This Row],[MDS Census]]</f>
        <v>0.14683760683760691</v>
      </c>
      <c r="W29" s="6">
        <v>1.1951086956521737</v>
      </c>
      <c r="X29" s="6">
        <v>4.9673913043478263E-2</v>
      </c>
      <c r="Y29" s="6">
        <v>0</v>
      </c>
      <c r="Z29" s="6">
        <f>SUM(NonNurse[[#This Row],[Physical Therapist (PT) Hours]],NonNurse[[#This Row],[PT Assistant Hours]],NonNurse[[#This Row],[PT Aide Hours]])/NonNurse[[#This Row],[MDS Census]]</f>
        <v>8.8982128982128955E-2</v>
      </c>
      <c r="AA29" s="6">
        <v>0</v>
      </c>
      <c r="AB29" s="6">
        <v>0</v>
      </c>
      <c r="AC29" s="6">
        <v>0</v>
      </c>
      <c r="AD29" s="6">
        <v>0.89054347826086944</v>
      </c>
      <c r="AE29" s="6">
        <v>0</v>
      </c>
      <c r="AF29" s="6">
        <v>0</v>
      </c>
      <c r="AG29" s="6">
        <v>0</v>
      </c>
      <c r="AH29" s="1">
        <v>475055</v>
      </c>
      <c r="AI29">
        <v>1</v>
      </c>
    </row>
    <row r="30" spans="1:35" x14ac:dyDescent="0.25">
      <c r="A30" t="s">
        <v>79</v>
      </c>
      <c r="B30" t="s">
        <v>27</v>
      </c>
      <c r="C30" t="s">
        <v>110</v>
      </c>
      <c r="D30" t="s">
        <v>88</v>
      </c>
      <c r="E30" s="6">
        <v>38.652173913043477</v>
      </c>
      <c r="F30" s="6">
        <v>10.664891304347824</v>
      </c>
      <c r="G30" s="6">
        <v>0</v>
      </c>
      <c r="H30" s="6">
        <v>0.20108695652173914</v>
      </c>
      <c r="I30" s="6">
        <v>0.59782608695652173</v>
      </c>
      <c r="J30" s="6">
        <v>0</v>
      </c>
      <c r="K30" s="6">
        <v>0</v>
      </c>
      <c r="L30" s="6">
        <v>2.156195652173913</v>
      </c>
      <c r="M30" s="6">
        <v>5.5815217391304346</v>
      </c>
      <c r="N30" s="6">
        <v>0</v>
      </c>
      <c r="O30" s="6">
        <f>SUM(NonNurse[[#This Row],[Qualified Social Work Staff Hours]],NonNurse[[#This Row],[Other Social Work Staff Hours]])/NonNurse[[#This Row],[MDS Census]]</f>
        <v>0.14440382452193476</v>
      </c>
      <c r="P30" s="6">
        <v>4.1657608695652177</v>
      </c>
      <c r="Q30" s="6">
        <v>5.4354347826086977</v>
      </c>
      <c r="R30" s="6">
        <f>SUM(NonNurse[[#This Row],[Qualified Activities Professional Hours]],NonNurse[[#This Row],[Other Activities Professional Hours]])/NonNurse[[#This Row],[MDS Census]]</f>
        <v>0.24839988751406081</v>
      </c>
      <c r="S30" s="6">
        <v>1.2400000000000002</v>
      </c>
      <c r="T30" s="6">
        <v>1.9181521739130432</v>
      </c>
      <c r="U30" s="6">
        <v>0</v>
      </c>
      <c r="V30" s="6">
        <f>SUM(NonNurse[[#This Row],[Occupational Therapist Hours]],NonNurse[[#This Row],[OT Assistant Hours]],NonNurse[[#This Row],[OT Aide Hours]])/NonNurse[[#This Row],[MDS Census]]</f>
        <v>8.1706974128233967E-2</v>
      </c>
      <c r="W30" s="6">
        <v>1.3033695652173913</v>
      </c>
      <c r="X30" s="6">
        <v>3.8126086956521736</v>
      </c>
      <c r="Y30" s="6">
        <v>0</v>
      </c>
      <c r="Z30" s="6">
        <f>SUM(NonNurse[[#This Row],[Physical Therapist (PT) Hours]],NonNurse[[#This Row],[PT Assistant Hours]],NonNurse[[#This Row],[PT Aide Hours]])/NonNurse[[#This Row],[MDS Census]]</f>
        <v>0.13235939257592802</v>
      </c>
      <c r="AA30" s="6">
        <v>0</v>
      </c>
      <c r="AB30" s="6">
        <v>0</v>
      </c>
      <c r="AC30" s="6">
        <v>0</v>
      </c>
      <c r="AD30" s="6">
        <v>0</v>
      </c>
      <c r="AE30" s="6">
        <v>0</v>
      </c>
      <c r="AF30" s="6">
        <v>0</v>
      </c>
      <c r="AG30" s="6">
        <v>0</v>
      </c>
      <c r="AH30" s="1">
        <v>475050</v>
      </c>
      <c r="AI30">
        <v>1</v>
      </c>
    </row>
    <row r="31" spans="1:35" x14ac:dyDescent="0.25">
      <c r="A31" t="s">
        <v>79</v>
      </c>
      <c r="B31" t="s">
        <v>17</v>
      </c>
      <c r="C31" t="s">
        <v>112</v>
      </c>
      <c r="D31" t="s">
        <v>89</v>
      </c>
      <c r="E31" s="6">
        <v>38.456521739130437</v>
      </c>
      <c r="F31" s="6">
        <v>5.3913043478260869</v>
      </c>
      <c r="G31" s="6">
        <v>0</v>
      </c>
      <c r="H31" s="6">
        <v>0.11608695652173913</v>
      </c>
      <c r="I31" s="6">
        <v>0.20652173913043478</v>
      </c>
      <c r="J31" s="6">
        <v>0</v>
      </c>
      <c r="K31" s="6">
        <v>0</v>
      </c>
      <c r="L31" s="6">
        <v>0.10967391304347826</v>
      </c>
      <c r="M31" s="6">
        <v>4.8072826086956528</v>
      </c>
      <c r="N31" s="6">
        <v>0</v>
      </c>
      <c r="O31" s="6">
        <f>SUM(NonNurse[[#This Row],[Qualified Social Work Staff Hours]],NonNurse[[#This Row],[Other Social Work Staff Hours]])/NonNurse[[#This Row],[MDS Census]]</f>
        <v>0.12500565291124929</v>
      </c>
      <c r="P31" s="6">
        <v>5.8688043478260843</v>
      </c>
      <c r="Q31" s="6">
        <v>12.442934782608694</v>
      </c>
      <c r="R31" s="6">
        <f>SUM(NonNurse[[#This Row],[Qualified Activities Professional Hours]],NonNurse[[#This Row],[Other Activities Professional Hours]])/NonNurse[[#This Row],[MDS Census]]</f>
        <v>0.47616732617297891</v>
      </c>
      <c r="S31" s="6">
        <v>1.2195652173913039</v>
      </c>
      <c r="T31" s="6">
        <v>2.391304347826087E-2</v>
      </c>
      <c r="U31" s="6">
        <v>0</v>
      </c>
      <c r="V31" s="6">
        <f>SUM(NonNurse[[#This Row],[Occupational Therapist Hours]],NonNurse[[#This Row],[OT Assistant Hours]],NonNurse[[#This Row],[OT Aide Hours]])/NonNurse[[#This Row],[MDS Census]]</f>
        <v>3.2334652345958149E-2</v>
      </c>
      <c r="W31" s="6">
        <v>0.79402173913043472</v>
      </c>
      <c r="X31" s="6">
        <v>2.0952173913043475</v>
      </c>
      <c r="Y31" s="6">
        <v>0</v>
      </c>
      <c r="Z31" s="6">
        <f>SUM(NonNurse[[#This Row],[Physical Therapist (PT) Hours]],NonNurse[[#This Row],[PT Assistant Hours]],NonNurse[[#This Row],[PT Aide Hours]])/NonNurse[[#This Row],[MDS Census]]</f>
        <v>7.5130016958733725E-2</v>
      </c>
      <c r="AA31" s="6">
        <v>0.52173913043478259</v>
      </c>
      <c r="AB31" s="6">
        <v>0</v>
      </c>
      <c r="AC31" s="6">
        <v>0</v>
      </c>
      <c r="AD31" s="6">
        <v>2.7819565217391307</v>
      </c>
      <c r="AE31" s="6">
        <v>0</v>
      </c>
      <c r="AF31" s="6">
        <v>0</v>
      </c>
      <c r="AG31" s="6">
        <v>0</v>
      </c>
      <c r="AH31" s="1">
        <v>475036</v>
      </c>
      <c r="AI31">
        <v>1</v>
      </c>
    </row>
    <row r="32" spans="1:35" x14ac:dyDescent="0.25">
      <c r="A32" t="s">
        <v>79</v>
      </c>
      <c r="B32" t="s">
        <v>15</v>
      </c>
      <c r="C32" t="s">
        <v>111</v>
      </c>
      <c r="D32" t="s">
        <v>95</v>
      </c>
      <c r="E32" s="6">
        <v>93.489130434782609</v>
      </c>
      <c r="F32" s="6">
        <v>40.827173913043467</v>
      </c>
      <c r="G32" s="6">
        <v>0</v>
      </c>
      <c r="H32" s="6">
        <v>0</v>
      </c>
      <c r="I32" s="6">
        <v>0</v>
      </c>
      <c r="J32" s="6">
        <v>0</v>
      </c>
      <c r="K32" s="6">
        <v>5.6054347826086941</v>
      </c>
      <c r="L32" s="6">
        <v>2.8451086956521738</v>
      </c>
      <c r="M32" s="6">
        <v>15.031521739130437</v>
      </c>
      <c r="N32" s="6">
        <v>0</v>
      </c>
      <c r="O32" s="6">
        <f>SUM(NonNurse[[#This Row],[Qualified Social Work Staff Hours]],NonNurse[[#This Row],[Other Social Work Staff Hours]])/NonNurse[[#This Row],[MDS Census]]</f>
        <v>0.16078362981048716</v>
      </c>
      <c r="P32" s="6">
        <v>0</v>
      </c>
      <c r="Q32" s="6">
        <v>26.516304347826086</v>
      </c>
      <c r="R32" s="6">
        <f>SUM(NonNurse[[#This Row],[Qualified Activities Professional Hours]],NonNurse[[#This Row],[Other Activities Professional Hours]])/NonNurse[[#This Row],[MDS Census]]</f>
        <v>0.28362981048715263</v>
      </c>
      <c r="S32" s="6">
        <v>9.1739130434782616</v>
      </c>
      <c r="T32" s="6">
        <v>0</v>
      </c>
      <c r="U32" s="6">
        <v>0</v>
      </c>
      <c r="V32" s="6">
        <f>SUM(NonNurse[[#This Row],[Occupational Therapist Hours]],NonNurse[[#This Row],[OT Assistant Hours]],NonNurse[[#This Row],[OT Aide Hours]])/NonNurse[[#This Row],[MDS Census]]</f>
        <v>9.8128124636670158E-2</v>
      </c>
      <c r="W32" s="6">
        <v>11.038043478260869</v>
      </c>
      <c r="X32" s="6">
        <v>0</v>
      </c>
      <c r="Y32" s="6">
        <v>0</v>
      </c>
      <c r="Z32" s="6">
        <f>SUM(NonNurse[[#This Row],[Physical Therapist (PT) Hours]],NonNurse[[#This Row],[PT Assistant Hours]],NonNurse[[#This Row],[PT Aide Hours]])/NonNurse[[#This Row],[MDS Census]]</f>
        <v>0.11806766655040112</v>
      </c>
      <c r="AA32" s="6">
        <v>0</v>
      </c>
      <c r="AB32" s="6">
        <v>8.7717391304347831</v>
      </c>
      <c r="AC32" s="6">
        <v>0</v>
      </c>
      <c r="AD32" s="6">
        <v>0</v>
      </c>
      <c r="AE32" s="6">
        <v>0</v>
      </c>
      <c r="AF32" s="6">
        <v>0</v>
      </c>
      <c r="AG32" s="6">
        <v>2.0445652173913045</v>
      </c>
      <c r="AH32" s="1">
        <v>475032</v>
      </c>
      <c r="AI32">
        <v>1</v>
      </c>
    </row>
    <row r="33" spans="1:35" x14ac:dyDescent="0.25">
      <c r="A33" t="s">
        <v>79</v>
      </c>
      <c r="B33" t="s">
        <v>1</v>
      </c>
      <c r="C33" t="s">
        <v>97</v>
      </c>
      <c r="D33" t="s">
        <v>88</v>
      </c>
      <c r="E33" s="6">
        <v>45.836956521739133</v>
      </c>
      <c r="F33" s="6">
        <v>0</v>
      </c>
      <c r="G33" s="6">
        <v>0</v>
      </c>
      <c r="H33" s="6">
        <v>0.21739130434782608</v>
      </c>
      <c r="I33" s="6">
        <v>0.44565217391304346</v>
      </c>
      <c r="J33" s="6">
        <v>0</v>
      </c>
      <c r="K33" s="6">
        <v>0</v>
      </c>
      <c r="L33" s="6">
        <v>0.43869565217391304</v>
      </c>
      <c r="M33" s="6">
        <v>0</v>
      </c>
      <c r="N33" s="6">
        <v>0</v>
      </c>
      <c r="O33" s="6">
        <f>SUM(NonNurse[[#This Row],[Qualified Social Work Staff Hours]],NonNurse[[#This Row],[Other Social Work Staff Hours]])/NonNurse[[#This Row],[MDS Census]]</f>
        <v>0</v>
      </c>
      <c r="P33" s="6">
        <v>0</v>
      </c>
      <c r="Q33" s="6">
        <v>0</v>
      </c>
      <c r="R33" s="6">
        <f>SUM(NonNurse[[#This Row],[Qualified Activities Professional Hours]],NonNurse[[#This Row],[Other Activities Professional Hours]])/NonNurse[[#This Row],[MDS Census]]</f>
        <v>0</v>
      </c>
      <c r="S33" s="6">
        <v>3.5842391304347831</v>
      </c>
      <c r="T33" s="6">
        <v>5.0853260869565222</v>
      </c>
      <c r="U33" s="6">
        <v>0</v>
      </c>
      <c r="V33" s="6">
        <f>SUM(NonNurse[[#This Row],[Occupational Therapist Hours]],NonNurse[[#This Row],[OT Assistant Hours]],NonNurse[[#This Row],[OT Aide Hours]])/NonNurse[[#This Row],[MDS Census]]</f>
        <v>0.18913919848233343</v>
      </c>
      <c r="W33" s="6">
        <v>2.8973913043478263</v>
      </c>
      <c r="X33" s="6">
        <v>1.1802173913043479</v>
      </c>
      <c r="Y33" s="6">
        <v>0</v>
      </c>
      <c r="Z33" s="6">
        <f>SUM(NonNurse[[#This Row],[Physical Therapist (PT) Hours]],NonNurse[[#This Row],[PT Assistant Hours]],NonNurse[[#This Row],[PT Aide Hours]])/NonNurse[[#This Row],[MDS Census]]</f>
        <v>8.8958975575053348E-2</v>
      </c>
      <c r="AA33" s="6">
        <v>0</v>
      </c>
      <c r="AB33" s="6">
        <v>0</v>
      </c>
      <c r="AC33" s="6">
        <v>0</v>
      </c>
      <c r="AD33" s="6">
        <v>0</v>
      </c>
      <c r="AE33" s="6">
        <v>0</v>
      </c>
      <c r="AF33" s="6">
        <v>0</v>
      </c>
      <c r="AG33" s="6">
        <v>0</v>
      </c>
      <c r="AH33" s="1">
        <v>475008</v>
      </c>
      <c r="AI33">
        <v>1</v>
      </c>
    </row>
    <row r="34" spans="1:35" x14ac:dyDescent="0.25">
      <c r="A34" t="s">
        <v>79</v>
      </c>
      <c r="B34" t="s">
        <v>31</v>
      </c>
      <c r="C34" t="s">
        <v>117</v>
      </c>
      <c r="D34" t="s">
        <v>90</v>
      </c>
      <c r="E34" s="6">
        <v>29.304347826086957</v>
      </c>
      <c r="F34" s="6">
        <v>2.6086956521739131</v>
      </c>
      <c r="G34" s="6">
        <v>0.10869565217391304</v>
      </c>
      <c r="H34" s="6">
        <v>0.28402173913043477</v>
      </c>
      <c r="I34" s="6">
        <v>0.36956521739130432</v>
      </c>
      <c r="J34" s="6">
        <v>0</v>
      </c>
      <c r="K34" s="6">
        <v>1.1929347826086956</v>
      </c>
      <c r="L34" s="6">
        <v>0.80434782608695654</v>
      </c>
      <c r="M34" s="6">
        <v>4.0788043478260869</v>
      </c>
      <c r="N34" s="6">
        <v>0</v>
      </c>
      <c r="O34" s="6">
        <f>SUM(NonNurse[[#This Row],[Qualified Social Work Staff Hours]],NonNurse[[#This Row],[Other Social Work Staff Hours]])/NonNurse[[#This Row],[MDS Census]]</f>
        <v>0.13918768545994065</v>
      </c>
      <c r="P34" s="6">
        <v>14.722826086956522</v>
      </c>
      <c r="Q34" s="6">
        <v>0</v>
      </c>
      <c r="R34" s="6">
        <f>SUM(NonNurse[[#This Row],[Qualified Activities Professional Hours]],NonNurse[[#This Row],[Other Activities Professional Hours]])/NonNurse[[#This Row],[MDS Census]]</f>
        <v>0.50241097922848665</v>
      </c>
      <c r="S34" s="6">
        <v>2.4570652173913046</v>
      </c>
      <c r="T34" s="6">
        <v>0</v>
      </c>
      <c r="U34" s="6">
        <v>0</v>
      </c>
      <c r="V34" s="6">
        <f>SUM(NonNurse[[#This Row],[Occupational Therapist Hours]],NonNurse[[#This Row],[OT Assistant Hours]],NonNurse[[#This Row],[OT Aide Hours]])/NonNurse[[#This Row],[MDS Census]]</f>
        <v>8.3846439169139475E-2</v>
      </c>
      <c r="W34" s="6">
        <v>3.4375</v>
      </c>
      <c r="X34" s="6">
        <v>0.59782608695652173</v>
      </c>
      <c r="Y34" s="6">
        <v>0</v>
      </c>
      <c r="Z34" s="6">
        <f>SUM(NonNurse[[#This Row],[Physical Therapist (PT) Hours]],NonNurse[[#This Row],[PT Assistant Hours]],NonNurse[[#This Row],[PT Aide Hours]])/NonNurse[[#This Row],[MDS Census]]</f>
        <v>0.1377040059347181</v>
      </c>
      <c r="AA34" s="6">
        <v>0</v>
      </c>
      <c r="AB34" s="6">
        <v>0</v>
      </c>
      <c r="AC34" s="6">
        <v>0</v>
      </c>
      <c r="AD34" s="6">
        <v>0</v>
      </c>
      <c r="AE34" s="6">
        <v>0</v>
      </c>
      <c r="AF34" s="6">
        <v>0</v>
      </c>
      <c r="AG34" s="6">
        <v>8.1521739130434784E-2</v>
      </c>
      <c r="AH34" s="1">
        <v>475056</v>
      </c>
      <c r="AI34">
        <v>1</v>
      </c>
    </row>
    <row r="35" spans="1:35" x14ac:dyDescent="0.25">
      <c r="A35" t="s">
        <v>79</v>
      </c>
      <c r="B35" t="s">
        <v>24</v>
      </c>
      <c r="C35" t="s">
        <v>108</v>
      </c>
      <c r="D35" t="s">
        <v>86</v>
      </c>
      <c r="E35" s="6">
        <v>118.83695652173913</v>
      </c>
      <c r="F35" s="6">
        <v>21.832173913043484</v>
      </c>
      <c r="G35" s="6">
        <v>1.4130434782608696</v>
      </c>
      <c r="H35" s="6">
        <v>0.39999999999999997</v>
      </c>
      <c r="I35" s="6">
        <v>3.3043478260869565</v>
      </c>
      <c r="J35" s="6">
        <v>0</v>
      </c>
      <c r="K35" s="6">
        <v>11.554565217391296</v>
      </c>
      <c r="L35" s="6">
        <v>0.10326086956521739</v>
      </c>
      <c r="M35" s="6">
        <v>9.4717391304347807</v>
      </c>
      <c r="N35" s="6">
        <v>5.4239130434782616</v>
      </c>
      <c r="O35" s="6">
        <f>SUM(NonNurse[[#This Row],[Qualified Social Work Staff Hours]],NonNurse[[#This Row],[Other Social Work Staff Hours]])/NonNurse[[#This Row],[MDS Census]]</f>
        <v>0.12534528491722308</v>
      </c>
      <c r="P35" s="6">
        <v>24.17173913043478</v>
      </c>
      <c r="Q35" s="6">
        <v>3.4358695652173923</v>
      </c>
      <c r="R35" s="6">
        <f>SUM(NonNurse[[#This Row],[Qualified Activities Professional Hours]],NonNurse[[#This Row],[Other Activities Professional Hours]])/NonNurse[[#This Row],[MDS Census]]</f>
        <v>0.23231500960395132</v>
      </c>
      <c r="S35" s="6">
        <v>18.546739130434784</v>
      </c>
      <c r="T35" s="6">
        <v>5.2413043478260866</v>
      </c>
      <c r="U35" s="6">
        <v>0</v>
      </c>
      <c r="V35" s="6">
        <f>SUM(NonNurse[[#This Row],[Occupational Therapist Hours]],NonNurse[[#This Row],[OT Assistant Hours]],NonNurse[[#This Row],[OT Aide Hours]])/NonNurse[[#This Row],[MDS Census]]</f>
        <v>0.20017378578615203</v>
      </c>
      <c r="W35" s="6">
        <v>35.876086956521739</v>
      </c>
      <c r="X35" s="6">
        <v>0</v>
      </c>
      <c r="Y35" s="6">
        <v>3.4565217391304346</v>
      </c>
      <c r="Z35" s="6">
        <f>SUM(NonNurse[[#This Row],[Physical Therapist (PT) Hours]],NonNurse[[#This Row],[PT Assistant Hours]],NonNurse[[#This Row],[PT Aide Hours]])/NonNurse[[#This Row],[MDS Census]]</f>
        <v>0.33097960303667801</v>
      </c>
      <c r="AA35" s="6">
        <v>1.5326086956521738</v>
      </c>
      <c r="AB35" s="6">
        <v>0</v>
      </c>
      <c r="AC35" s="6">
        <v>0</v>
      </c>
      <c r="AD35" s="6">
        <v>6.0086956521739125</v>
      </c>
      <c r="AE35" s="6">
        <v>0</v>
      </c>
      <c r="AF35" s="6">
        <v>0</v>
      </c>
      <c r="AG35" s="6">
        <v>0.15217391304347827</v>
      </c>
      <c r="AH35" s="1">
        <v>475045</v>
      </c>
      <c r="AI35">
        <v>1</v>
      </c>
    </row>
  </sheetData>
  <pageMargins left="0.7" right="0.7" top="0.75" bottom="0.75" header="0.3" footer="0.3"/>
  <pageSetup orientation="portrait" horizontalDpi="1200" verticalDpi="1200"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83E4C-2B42-4CBD-BCCC-6E227936B813}">
  <dimension ref="B2:AC54"/>
  <sheetViews>
    <sheetView zoomScale="80" zoomScaleNormal="80" workbookViewId="0">
      <pane ySplit="2" topLeftCell="A3" activePane="bottomLeft" state="frozen"/>
      <selection activeCell="C40" sqref="C40"/>
      <selection pane="bottomLeft"/>
    </sheetView>
  </sheetViews>
  <sheetFormatPr defaultColWidth="8.85546875" defaultRowHeight="15.75" x14ac:dyDescent="0.25"/>
  <cols>
    <col min="1" max="1" width="3" style="15" customWidth="1"/>
    <col min="2" max="2" width="27.28515625" style="15" customWidth="1"/>
    <col min="3" max="3" width="16.7109375" style="15" customWidth="1"/>
    <col min="4" max="4" width="11.5703125" style="15" customWidth="1"/>
    <col min="5" max="5" width="4.5703125" style="15" customWidth="1"/>
    <col min="6" max="6" width="10" style="15" customWidth="1"/>
    <col min="7" max="7" width="12.5703125" style="15" customWidth="1"/>
    <col min="8" max="10" width="8.5703125" style="15" customWidth="1"/>
    <col min="11" max="11" width="9.140625" style="15" customWidth="1"/>
    <col min="12" max="12" width="4.5703125" style="15" customWidth="1"/>
    <col min="13" max="13" width="7.5703125" style="15" customWidth="1"/>
    <col min="14" max="14" width="10.7109375" style="22" customWidth="1"/>
    <col min="15" max="18" width="8.5703125" style="15" customWidth="1"/>
    <col min="19" max="19" width="5.42578125" style="15" customWidth="1"/>
    <col min="20" max="20" width="40.5703125" style="15" customWidth="1"/>
    <col min="21" max="22" width="12.5703125" style="15" customWidth="1"/>
    <col min="23" max="25" width="8.85546875" style="15"/>
    <col min="26" max="26" width="37.140625" style="15" customWidth="1"/>
    <col min="27" max="27" width="11.5703125" style="15" customWidth="1"/>
    <col min="28" max="32" width="8.85546875" style="15"/>
    <col min="33" max="33" width="22.85546875" style="15" customWidth="1"/>
    <col min="34" max="34" width="16.42578125" style="15" customWidth="1"/>
    <col min="35" max="35" width="13.5703125" style="15" customWidth="1"/>
    <col min="36" max="16384" width="8.85546875" style="15"/>
  </cols>
  <sheetData>
    <row r="2" spans="2:29" ht="85.5" customHeight="1" x14ac:dyDescent="0.25">
      <c r="B2" s="11" t="s">
        <v>239</v>
      </c>
      <c r="C2" s="11" t="s">
        <v>119</v>
      </c>
      <c r="D2" s="11" t="s">
        <v>238</v>
      </c>
      <c r="E2" s="12"/>
      <c r="F2" s="13" t="s">
        <v>152</v>
      </c>
      <c r="G2" s="13" t="s">
        <v>168</v>
      </c>
      <c r="H2" s="13" t="s">
        <v>125</v>
      </c>
      <c r="I2" s="13" t="s">
        <v>169</v>
      </c>
      <c r="J2" s="14" t="s">
        <v>170</v>
      </c>
      <c r="K2" s="13" t="s">
        <v>171</v>
      </c>
      <c r="L2" s="13"/>
      <c r="M2" s="13" t="s">
        <v>119</v>
      </c>
      <c r="N2" s="13" t="s">
        <v>168</v>
      </c>
      <c r="O2" s="13" t="s">
        <v>125</v>
      </c>
      <c r="P2" s="13" t="s">
        <v>169</v>
      </c>
      <c r="Q2" s="14" t="s">
        <v>170</v>
      </c>
      <c r="R2" s="13" t="s">
        <v>171</v>
      </c>
      <c r="T2" s="15" t="s">
        <v>172</v>
      </c>
      <c r="U2" s="15" t="s">
        <v>271</v>
      </c>
      <c r="V2" s="16" t="s">
        <v>173</v>
      </c>
      <c r="W2" s="16" t="s">
        <v>174</v>
      </c>
    </row>
    <row r="3" spans="2:29" ht="15" customHeight="1" x14ac:dyDescent="0.25">
      <c r="B3" s="17" t="s">
        <v>175</v>
      </c>
      <c r="C3" s="49">
        <f>AVERAGE(Nurse[MDS Census])</f>
        <v>65.651854219948831</v>
      </c>
      <c r="D3" s="18">
        <v>77.233814336253971</v>
      </c>
      <c r="E3" s="18"/>
      <c r="F3" s="15">
        <v>1</v>
      </c>
      <c r="G3" s="19">
        <v>69376.123698714116</v>
      </c>
      <c r="H3" s="20">
        <v>3.585165701050407</v>
      </c>
      <c r="I3" s="19">
        <v>5</v>
      </c>
      <c r="J3" s="21">
        <v>0.67575468162975694</v>
      </c>
      <c r="K3" s="19">
        <v>5</v>
      </c>
      <c r="M3" t="s">
        <v>35</v>
      </c>
      <c r="N3" s="19">
        <v>536.8478260869565</v>
      </c>
      <c r="O3" s="20">
        <v>6.2660022271714926</v>
      </c>
      <c r="P3" s="22">
        <v>1</v>
      </c>
      <c r="Q3" s="21">
        <v>1.8396440575015187</v>
      </c>
      <c r="R3" s="22">
        <v>1</v>
      </c>
      <c r="T3" s="23" t="s">
        <v>176</v>
      </c>
      <c r="U3" s="19">
        <f>SUM(Nurse[Total Nurse Staff Hours])</f>
        <v>8735.9106521739122</v>
      </c>
      <c r="V3" s="24" t="s">
        <v>177</v>
      </c>
      <c r="W3" s="20">
        <f>Category[[#This Row],[State Total]]/D9</f>
        <v>7.7329542067542407E-3</v>
      </c>
    </row>
    <row r="4" spans="2:29" ht="15" customHeight="1" x14ac:dyDescent="0.25">
      <c r="B4" s="25" t="s">
        <v>125</v>
      </c>
      <c r="C4" s="26">
        <f>SUM(Nurse[Total Nurse Staff Hours])/SUM(Nurse[MDS Census])</f>
        <v>3.9136525791418939</v>
      </c>
      <c r="D4" s="26">
        <v>3.6146323434825098</v>
      </c>
      <c r="E4" s="18"/>
      <c r="F4" s="15">
        <v>2</v>
      </c>
      <c r="G4" s="19">
        <v>128365.44534598908</v>
      </c>
      <c r="H4" s="20">
        <v>3.4549500632802785</v>
      </c>
      <c r="I4" s="19">
        <v>9</v>
      </c>
      <c r="J4" s="21">
        <v>0.64433762203163525</v>
      </c>
      <c r="K4" s="19">
        <v>6</v>
      </c>
      <c r="M4" t="s">
        <v>34</v>
      </c>
      <c r="N4" s="19">
        <v>19423.242804654012</v>
      </c>
      <c r="O4" s="20">
        <v>3.6919809269804467</v>
      </c>
      <c r="P4" s="22">
        <v>25</v>
      </c>
      <c r="Q4" s="21">
        <v>0.53868769221148449</v>
      </c>
      <c r="R4" s="22">
        <v>40</v>
      </c>
      <c r="T4" s="19" t="s">
        <v>178</v>
      </c>
      <c r="U4" s="19">
        <f>SUM(Nurse[Total Direct Care Staff Hours])</f>
        <v>8099.7658695652171</v>
      </c>
      <c r="V4" s="24">
        <f>Category[[#This Row],[State Total]]/U3</f>
        <v>0.92718048433217526</v>
      </c>
      <c r="W4" s="20">
        <f>Category[[#This Row],[State Total]]/D9</f>
        <v>7.1698442267369286E-3</v>
      </c>
    </row>
    <row r="5" spans="2:29" ht="15" customHeight="1" x14ac:dyDescent="0.25">
      <c r="B5" s="27" t="s">
        <v>179</v>
      </c>
      <c r="C5" s="28">
        <f>SUM(Nurse[Total Direct Care Staff Hours])/SUM(Nurse[MDS Census])</f>
        <v>3.6286622938366482</v>
      </c>
      <c r="D5" s="28">
        <v>3.347724410414429</v>
      </c>
      <c r="E5" s="29"/>
      <c r="F5" s="15">
        <v>3</v>
      </c>
      <c r="G5" s="19">
        <v>124443.71892222908</v>
      </c>
      <c r="H5" s="20">
        <v>3.5696801497282227</v>
      </c>
      <c r="I5" s="19">
        <v>6</v>
      </c>
      <c r="J5" s="21">
        <v>0.67837118001727315</v>
      </c>
      <c r="K5" s="19">
        <v>4</v>
      </c>
      <c r="M5" t="s">
        <v>37</v>
      </c>
      <c r="N5" s="19">
        <v>14765.612676056329</v>
      </c>
      <c r="O5" s="20">
        <v>3.8700512739470958</v>
      </c>
      <c r="P5" s="22">
        <v>18</v>
      </c>
      <c r="Q5" s="21">
        <v>0.36267289415247567</v>
      </c>
      <c r="R5" s="22">
        <v>48</v>
      </c>
      <c r="T5" s="23" t="s">
        <v>180</v>
      </c>
      <c r="U5" s="19">
        <f>SUM(Nurse[Total RN Hours (w/ Admin, DON)])</f>
        <v>1556.9000000000003</v>
      </c>
      <c r="V5" s="24">
        <f>Category[[#This Row],[State Total]]/U3</f>
        <v>0.17821839782811527</v>
      </c>
      <c r="W5" s="20">
        <f>Category[[#This Row],[State Total]]/D9</f>
        <v>1.3781547092059248E-3</v>
      </c>
      <c r="X5" s="30"/>
      <c r="Y5" s="30"/>
      <c r="AB5" s="30"/>
      <c r="AC5" s="30"/>
    </row>
    <row r="6" spans="2:29" ht="15" customHeight="1" x14ac:dyDescent="0.25">
      <c r="B6" s="31" t="s">
        <v>127</v>
      </c>
      <c r="C6" s="28">
        <f>SUM(Nurse[Total RN Hours (w/ Admin, DON)])/SUM(Nurse[MDS Census])</f>
        <v>0.69748489231053945</v>
      </c>
      <c r="D6" s="28">
        <v>0.60780873997534479</v>
      </c>
      <c r="E6"/>
      <c r="F6" s="15">
        <v>4</v>
      </c>
      <c r="G6" s="19">
        <v>216891.50627679119</v>
      </c>
      <c r="H6" s="20">
        <v>3.71816551616583</v>
      </c>
      <c r="I6" s="19">
        <v>4</v>
      </c>
      <c r="J6" s="21">
        <v>0.5592343612490972</v>
      </c>
      <c r="K6" s="19">
        <v>9</v>
      </c>
      <c r="M6" t="s">
        <v>36</v>
      </c>
      <c r="N6" s="19">
        <v>10619.366350275568</v>
      </c>
      <c r="O6" s="20">
        <v>3.9203935832782837</v>
      </c>
      <c r="P6" s="22">
        <v>14</v>
      </c>
      <c r="Q6" s="21">
        <v>0.6428263273804441</v>
      </c>
      <c r="R6" s="22">
        <v>30</v>
      </c>
      <c r="T6" s="32" t="s">
        <v>181</v>
      </c>
      <c r="U6" s="19">
        <f>SUM(Nurse[RN Hours (excl. Admin, DON)])</f>
        <v>1148.8655434782609</v>
      </c>
      <c r="V6" s="24">
        <f>Category[[#This Row],[State Total]]/U3</f>
        <v>0.13151067922064522</v>
      </c>
      <c r="W6" s="20">
        <f>Category[[#This Row],[State Total]]/D9</f>
        <v>1.0169660601123958E-3</v>
      </c>
      <c r="X6" s="30"/>
      <c r="Y6" s="30"/>
      <c r="AB6" s="30"/>
      <c r="AC6" s="30"/>
    </row>
    <row r="7" spans="2:29" ht="15" customHeight="1" thickBot="1" x14ac:dyDescent="0.3">
      <c r="B7" s="33" t="s">
        <v>182</v>
      </c>
      <c r="C7" s="28">
        <f>SUM(Nurse[RN Hours (excl. Admin, DON)])/SUM(Nurse[MDS Census])</f>
        <v>0.51468710891658043</v>
      </c>
      <c r="D7" s="28">
        <v>0.41441568490090208</v>
      </c>
      <c r="E7"/>
      <c r="F7" s="15">
        <v>5</v>
      </c>
      <c r="G7" s="19">
        <v>218161.62905695051</v>
      </c>
      <c r="H7" s="20">
        <v>3.471756650011959</v>
      </c>
      <c r="I7" s="19">
        <v>8</v>
      </c>
      <c r="J7" s="21">
        <v>0.68815139377795254</v>
      </c>
      <c r="K7" s="19">
        <v>3</v>
      </c>
      <c r="M7" t="s">
        <v>38</v>
      </c>
      <c r="N7" s="19">
        <v>90304.505664421289</v>
      </c>
      <c r="O7" s="20">
        <v>4.0950436576657667</v>
      </c>
      <c r="P7" s="22">
        <v>8</v>
      </c>
      <c r="Q7" s="21">
        <v>0.53846761894166961</v>
      </c>
      <c r="R7" s="22">
        <v>41</v>
      </c>
      <c r="T7" s="32" t="s">
        <v>183</v>
      </c>
      <c r="U7" s="19">
        <f>SUM(Nurse[RN Admin Hours])</f>
        <v>263.6697826086957</v>
      </c>
      <c r="V7" s="24">
        <f>Category[[#This Row],[State Total]]/U3</f>
        <v>3.0182289300667475E-2</v>
      </c>
      <c r="W7" s="20">
        <f>Category[[#This Row],[State Total]]/D9</f>
        <v>2.3339826101707005E-4</v>
      </c>
      <c r="X7" s="30"/>
      <c r="Y7" s="30"/>
      <c r="Z7" s="30"/>
      <c r="AA7" s="30"/>
      <c r="AB7" s="30"/>
      <c r="AC7" s="30"/>
    </row>
    <row r="8" spans="2:29" ht="15" customHeight="1" thickTop="1" x14ac:dyDescent="0.25">
      <c r="B8" s="34" t="s">
        <v>184</v>
      </c>
      <c r="C8" s="35">
        <f>COUNTA(Nurse[Provider])</f>
        <v>34</v>
      </c>
      <c r="D8" s="35">
        <v>14627</v>
      </c>
      <c r="F8" s="15">
        <v>6</v>
      </c>
      <c r="G8" s="19">
        <v>133738.05679730567</v>
      </c>
      <c r="H8" s="20">
        <v>3.4421626203964988</v>
      </c>
      <c r="I8" s="19">
        <v>10</v>
      </c>
      <c r="J8" s="21">
        <v>0.34690920997212554</v>
      </c>
      <c r="K8" s="19">
        <v>10</v>
      </c>
      <c r="M8" t="s">
        <v>39</v>
      </c>
      <c r="N8" s="19">
        <v>13996.251684017152</v>
      </c>
      <c r="O8" s="20">
        <v>3.5742923169789274</v>
      </c>
      <c r="P8" s="22">
        <v>34</v>
      </c>
      <c r="Q8" s="21">
        <v>0.85380187117283868</v>
      </c>
      <c r="R8" s="22">
        <v>11</v>
      </c>
      <c r="T8" s="32" t="s">
        <v>185</v>
      </c>
      <c r="U8" s="19">
        <f>SUM(Nurse[RN DON Hours])</f>
        <v>144.36467391304348</v>
      </c>
      <c r="V8" s="24">
        <f>Category[[#This Row],[State Total]]/U3</f>
        <v>1.6525429306802564E-2</v>
      </c>
      <c r="W8" s="20">
        <f>Category[[#This Row],[State Total]]/D9</f>
        <v>1.2779038807645871E-4</v>
      </c>
      <c r="X8" s="30"/>
      <c r="Y8" s="30"/>
      <c r="Z8" s="30"/>
      <c r="AA8" s="30"/>
      <c r="AB8" s="30"/>
      <c r="AC8" s="30"/>
    </row>
    <row r="9" spans="2:29" ht="15" customHeight="1" x14ac:dyDescent="0.25">
      <c r="B9" s="34" t="s">
        <v>186</v>
      </c>
      <c r="C9" s="35">
        <f>SUM(Nurse[MDS Census])</f>
        <v>2232.1630434782601</v>
      </c>
      <c r="D9" s="35">
        <v>1129699.0022963868</v>
      </c>
      <c r="F9" s="15">
        <v>7</v>
      </c>
      <c r="G9" s="19">
        <v>73847.771586037998</v>
      </c>
      <c r="H9" s="20">
        <v>3.4771723639610803</v>
      </c>
      <c r="I9" s="19">
        <v>7</v>
      </c>
      <c r="J9" s="21">
        <v>0.57887406787921447</v>
      </c>
      <c r="K9" s="19">
        <v>8</v>
      </c>
      <c r="M9" t="s">
        <v>40</v>
      </c>
      <c r="N9" s="19">
        <v>18800.971524800971</v>
      </c>
      <c r="O9" s="20">
        <v>3.379841237553149</v>
      </c>
      <c r="P9" s="22">
        <v>47</v>
      </c>
      <c r="Q9" s="21">
        <v>0.62562655856161031</v>
      </c>
      <c r="R9" s="22">
        <v>35</v>
      </c>
      <c r="T9" s="23" t="s">
        <v>187</v>
      </c>
      <c r="U9" s="19">
        <f>SUM(Nurse[Total LPN Hours (w/ Admin)])</f>
        <v>2306.1163043478268</v>
      </c>
      <c r="V9" s="24">
        <f>Category[[#This Row],[State Total]]/U3</f>
        <v>0.26398121457136869</v>
      </c>
      <c r="W9" s="20">
        <f>Category[[#This Row],[State Total]]/D9</f>
        <v>2.0413546437237592E-3</v>
      </c>
      <c r="X9" s="30"/>
      <c r="Y9" s="30"/>
      <c r="Z9" s="30"/>
      <c r="AA9" s="30"/>
      <c r="AB9" s="30"/>
      <c r="AC9" s="30"/>
    </row>
    <row r="10" spans="2:29" ht="15" customHeight="1" x14ac:dyDescent="0.25">
      <c r="F10" s="15">
        <v>8</v>
      </c>
      <c r="G10" s="19">
        <v>33298.427587262697</v>
      </c>
      <c r="H10" s="20">
        <v>3.7381932825195308</v>
      </c>
      <c r="I10" s="19">
        <v>3</v>
      </c>
      <c r="J10" s="21">
        <v>0.87940662888310206</v>
      </c>
      <c r="K10" s="19">
        <v>1</v>
      </c>
      <c r="M10" t="s">
        <v>42</v>
      </c>
      <c r="N10" s="19">
        <v>2001.0333741579916</v>
      </c>
      <c r="O10" s="20">
        <v>3.9151059449534258</v>
      </c>
      <c r="P10" s="22">
        <v>15</v>
      </c>
      <c r="Q10" s="21">
        <v>1.0911259376852895</v>
      </c>
      <c r="R10" s="22">
        <v>3</v>
      </c>
      <c r="T10" s="32" t="s">
        <v>188</v>
      </c>
      <c r="U10" s="19">
        <f>SUM(Nurse[LPN Hours (excl. Admin)])</f>
        <v>2078.0059782608701</v>
      </c>
      <c r="V10" s="24">
        <f>Category[[#This Row],[State Total]]/U3</f>
        <v>0.2378694175110139</v>
      </c>
      <c r="W10" s="20">
        <f>Category[[#This Row],[State Total]]/D9</f>
        <v>1.8394333127999757E-3</v>
      </c>
      <c r="X10" s="30"/>
      <c r="Y10" s="30"/>
      <c r="Z10" s="30"/>
      <c r="AA10" s="30"/>
      <c r="AB10" s="30"/>
      <c r="AC10" s="30"/>
    </row>
    <row r="11" spans="2:29" ht="15" customHeight="1" x14ac:dyDescent="0.25">
      <c r="F11" s="15">
        <v>9</v>
      </c>
      <c r="G11" s="19">
        <v>109332.77602571936</v>
      </c>
      <c r="H11" s="20">
        <v>4.0754949217501784</v>
      </c>
      <c r="I11" s="19">
        <v>2</v>
      </c>
      <c r="J11" s="21">
        <v>0.58405330055976667</v>
      </c>
      <c r="K11" s="19">
        <v>7</v>
      </c>
      <c r="M11" t="s">
        <v>41</v>
      </c>
      <c r="N11" s="19">
        <v>3447.8586956521731</v>
      </c>
      <c r="O11" s="20">
        <v>3.9688255155216066</v>
      </c>
      <c r="P11" s="22">
        <v>11</v>
      </c>
      <c r="Q11" s="21">
        <v>0.94962364794784426</v>
      </c>
      <c r="R11" s="22">
        <v>8</v>
      </c>
      <c r="T11" s="32" t="s">
        <v>189</v>
      </c>
      <c r="U11" s="19">
        <f>SUM(Nurse[LPN Admin Hours])</f>
        <v>228.11032608695658</v>
      </c>
      <c r="V11" s="24">
        <f>Category[[#This Row],[State Total]]/U3</f>
        <v>2.6111797060354758E-2</v>
      </c>
      <c r="W11" s="20">
        <f>Category[[#This Row],[State Total]]/D9</f>
        <v>2.0192133092378334E-4</v>
      </c>
      <c r="X11" s="30"/>
      <c r="Y11" s="30"/>
      <c r="Z11" s="30"/>
      <c r="AA11" s="30"/>
      <c r="AB11" s="30"/>
      <c r="AC11" s="30"/>
    </row>
    <row r="12" spans="2:29" ht="15" customHeight="1" x14ac:dyDescent="0.25">
      <c r="F12" s="15">
        <v>10</v>
      </c>
      <c r="G12" s="19">
        <v>22243.546999387629</v>
      </c>
      <c r="H12" s="20">
        <v>4.3144138862761752</v>
      </c>
      <c r="I12" s="19">
        <v>1</v>
      </c>
      <c r="J12" s="21">
        <v>0.85085378711532988</v>
      </c>
      <c r="K12" s="19">
        <v>2</v>
      </c>
      <c r="M12" t="s">
        <v>43</v>
      </c>
      <c r="N12" s="19">
        <v>66629.00734843839</v>
      </c>
      <c r="O12" s="20">
        <v>4.0461510158814251</v>
      </c>
      <c r="P12" s="22">
        <v>10</v>
      </c>
      <c r="Q12" s="21">
        <v>0.65170667436305396</v>
      </c>
      <c r="R12" s="22">
        <v>29</v>
      </c>
      <c r="T12" s="23" t="s">
        <v>190</v>
      </c>
      <c r="U12" s="19">
        <f>SUM(Nurse[Total CNA, NA TR, Med Aide/Tech Hours])</f>
        <v>4872.8943478260862</v>
      </c>
      <c r="V12" s="24">
        <f>Category[[#This Row],[State Total]]/U3</f>
        <v>0.5578003876005162</v>
      </c>
      <c r="W12" s="20">
        <f>Category[[#This Row],[State Total]]/D9</f>
        <v>4.3134448538245575E-3</v>
      </c>
      <c r="X12" s="30"/>
      <c r="Y12" s="30"/>
      <c r="Z12" s="30"/>
      <c r="AA12" s="30"/>
      <c r="AB12" s="30"/>
      <c r="AC12" s="30"/>
    </row>
    <row r="13" spans="2:29" ht="15" customHeight="1" x14ac:dyDescent="0.25">
      <c r="I13" s="19"/>
      <c r="J13" s="19"/>
      <c r="K13" s="19"/>
      <c r="M13" t="s">
        <v>44</v>
      </c>
      <c r="N13" s="19">
        <v>27047.194427434184</v>
      </c>
      <c r="O13" s="20">
        <v>3.3334159425604026</v>
      </c>
      <c r="P13" s="22">
        <v>48</v>
      </c>
      <c r="Q13" s="21">
        <v>0.4036688437032282</v>
      </c>
      <c r="R13" s="22">
        <v>46</v>
      </c>
      <c r="T13" s="32" t="s">
        <v>191</v>
      </c>
      <c r="U13" s="19">
        <f>SUM(Nurse[CNA Hours])</f>
        <v>4713.4118478260871</v>
      </c>
      <c r="V13" s="24">
        <f>Category[[#This Row],[State Total]]/U3</f>
        <v>0.53954442020914728</v>
      </c>
      <c r="W13" s="20">
        <f>Category[[#This Row],[State Total]]/D9</f>
        <v>4.1722722939871032E-3</v>
      </c>
      <c r="X13" s="30"/>
      <c r="Y13" s="30"/>
      <c r="Z13" s="30"/>
      <c r="AA13" s="30"/>
      <c r="AB13" s="30"/>
      <c r="AC13" s="30"/>
    </row>
    <row r="14" spans="2:29" ht="15" customHeight="1" x14ac:dyDescent="0.25">
      <c r="G14" s="20"/>
      <c r="I14" s="19"/>
      <c r="J14" s="19"/>
      <c r="K14" s="19"/>
      <c r="M14" t="s">
        <v>45</v>
      </c>
      <c r="N14" s="19">
        <v>3263.663043478261</v>
      </c>
      <c r="O14" s="20">
        <v>4.4084708100060954</v>
      </c>
      <c r="P14" s="22">
        <v>4</v>
      </c>
      <c r="Q14" s="21">
        <v>1.4454388074216427</v>
      </c>
      <c r="R14" s="22">
        <v>2</v>
      </c>
      <c r="T14" s="32" t="s">
        <v>192</v>
      </c>
      <c r="U14" s="19">
        <f>SUM(Nurse[NA TR Hours])</f>
        <v>124.78163043478261</v>
      </c>
      <c r="V14" s="24">
        <f>Category[[#This Row],[State Total]]/U3</f>
        <v>1.4283757630205498E-2</v>
      </c>
      <c r="W14" s="20">
        <f>Category[[#This Row],[State Total]]/D9</f>
        <v>1.1045564365475559E-4</v>
      </c>
    </row>
    <row r="15" spans="2:29" ht="15" customHeight="1" x14ac:dyDescent="0.25">
      <c r="I15" s="19"/>
      <c r="J15" s="19"/>
      <c r="K15" s="19"/>
      <c r="M15" t="s">
        <v>49</v>
      </c>
      <c r="N15" s="19">
        <v>19016.558481322707</v>
      </c>
      <c r="O15" s="20">
        <v>3.6135143049020404</v>
      </c>
      <c r="P15" s="22">
        <v>31</v>
      </c>
      <c r="Q15" s="21">
        <v>0.70210559181671839</v>
      </c>
      <c r="R15" s="22">
        <v>21</v>
      </c>
      <c r="T15" s="36" t="s">
        <v>193</v>
      </c>
      <c r="U15" s="37">
        <f>SUM(Nurse[Med Aide/Tech Hours])</f>
        <v>34.700869565217388</v>
      </c>
      <c r="V15" s="24">
        <f>Category[[#This Row],[State Total]]/U3</f>
        <v>3.9722097611634977E-3</v>
      </c>
      <c r="W15" s="20">
        <f>Category[[#This Row],[State Total]]/D9</f>
        <v>3.0716916182699526E-5</v>
      </c>
    </row>
    <row r="16" spans="2:29" ht="15" customHeight="1" x14ac:dyDescent="0.25">
      <c r="I16" s="19"/>
      <c r="J16" s="19"/>
      <c r="K16" s="19"/>
      <c r="M16" t="s">
        <v>46</v>
      </c>
      <c r="N16" s="19">
        <v>3575.7164727495401</v>
      </c>
      <c r="O16" s="20">
        <v>4.1596000463252762</v>
      </c>
      <c r="P16" s="22">
        <v>7</v>
      </c>
      <c r="Q16" s="21">
        <v>0.89615304423849729</v>
      </c>
      <c r="R16" s="22">
        <v>9</v>
      </c>
    </row>
    <row r="17" spans="9:23" ht="15" customHeight="1" x14ac:dyDescent="0.25">
      <c r="I17" s="19"/>
      <c r="J17" s="19"/>
      <c r="K17" s="19"/>
      <c r="M17" t="s">
        <v>47</v>
      </c>
      <c r="N17" s="19">
        <v>55939.917483159865</v>
      </c>
      <c r="O17" s="20">
        <v>2.9656991045590826</v>
      </c>
      <c r="P17" s="22">
        <v>51</v>
      </c>
      <c r="Q17" s="21">
        <v>0.65815085334220447</v>
      </c>
      <c r="R17" s="22">
        <v>28</v>
      </c>
    </row>
    <row r="18" spans="9:23" ht="15" customHeight="1" x14ac:dyDescent="0.25">
      <c r="I18" s="19"/>
      <c r="J18" s="19"/>
      <c r="K18" s="19"/>
      <c r="M18" t="s">
        <v>48</v>
      </c>
      <c r="N18" s="19">
        <v>34295.675137783197</v>
      </c>
      <c r="O18" s="20">
        <v>3.4285543140358197</v>
      </c>
      <c r="P18" s="22">
        <v>43</v>
      </c>
      <c r="Q18" s="21">
        <v>0.57097472562080043</v>
      </c>
      <c r="R18" s="22">
        <v>37</v>
      </c>
      <c r="T18" s="15" t="s">
        <v>194</v>
      </c>
      <c r="U18" s="15" t="s">
        <v>271</v>
      </c>
    </row>
    <row r="19" spans="9:23" ht="15" customHeight="1" x14ac:dyDescent="0.25">
      <c r="M19" t="s">
        <v>50</v>
      </c>
      <c r="N19" s="19">
        <v>14478.901255358249</v>
      </c>
      <c r="O19" s="20">
        <v>3.8209594408139687</v>
      </c>
      <c r="P19" s="22">
        <v>20</v>
      </c>
      <c r="Q19" s="21">
        <v>0.68653707149505028</v>
      </c>
      <c r="R19" s="22">
        <v>26</v>
      </c>
      <c r="T19" s="15" t="s">
        <v>195</v>
      </c>
      <c r="U19" s="19">
        <f>SUM(Nurse[RN Hours Contract (excl. Admin, DON)])</f>
        <v>158.44413043478266</v>
      </c>
    </row>
    <row r="20" spans="9:23" ht="15" customHeight="1" x14ac:dyDescent="0.25">
      <c r="M20" t="s">
        <v>51</v>
      </c>
      <c r="N20" s="19">
        <v>20179.736834047766</v>
      </c>
      <c r="O20" s="20">
        <v>3.6234626550899827</v>
      </c>
      <c r="P20" s="22">
        <v>30</v>
      </c>
      <c r="Q20" s="21">
        <v>0.63141179459022878</v>
      </c>
      <c r="R20" s="22">
        <v>33</v>
      </c>
      <c r="T20" s="15" t="s">
        <v>196</v>
      </c>
      <c r="U20" s="19">
        <f>SUM(Nurse[RN Admin Hours Contract])</f>
        <v>0.16304347826086957</v>
      </c>
      <c r="W20" s="19"/>
    </row>
    <row r="21" spans="9:23" ht="15" customHeight="1" x14ac:dyDescent="0.25">
      <c r="M21" t="s">
        <v>52</v>
      </c>
      <c r="N21" s="19">
        <v>21713.855174525426</v>
      </c>
      <c r="O21" s="20">
        <v>3.4276349481314496</v>
      </c>
      <c r="P21" s="22">
        <v>44</v>
      </c>
      <c r="Q21" s="21">
        <v>0.22995066355388311</v>
      </c>
      <c r="R21" s="22">
        <v>51</v>
      </c>
      <c r="T21" s="15" t="s">
        <v>197</v>
      </c>
      <c r="U21" s="19">
        <f>SUM(Nurse[RN DON Hours Contract])</f>
        <v>1.5652173913043479</v>
      </c>
    </row>
    <row r="22" spans="9:23" ht="15" customHeight="1" x14ac:dyDescent="0.25">
      <c r="M22" t="s">
        <v>55</v>
      </c>
      <c r="N22" s="19">
        <v>31609.482088181256</v>
      </c>
      <c r="O22" s="20">
        <v>3.5766830777603746</v>
      </c>
      <c r="P22" s="22">
        <v>33</v>
      </c>
      <c r="Q22" s="21">
        <v>0.63151705366882682</v>
      </c>
      <c r="R22" s="22">
        <v>32</v>
      </c>
      <c r="T22" s="15" t="s">
        <v>198</v>
      </c>
      <c r="U22" s="19">
        <f>SUM(Nurse[LPN Hours Contract (excl. Admin)])</f>
        <v>758.48282608695649</v>
      </c>
    </row>
    <row r="23" spans="9:23" ht="15" customHeight="1" x14ac:dyDescent="0.25">
      <c r="M23" t="s">
        <v>54</v>
      </c>
      <c r="N23" s="19">
        <v>21067.939375382732</v>
      </c>
      <c r="O23" s="20">
        <v>3.702235346411582</v>
      </c>
      <c r="P23" s="22">
        <v>24</v>
      </c>
      <c r="Q23" s="21">
        <v>0.76651287635763865</v>
      </c>
      <c r="R23" s="22">
        <v>16</v>
      </c>
      <c r="T23" s="15" t="s">
        <v>199</v>
      </c>
      <c r="U23" s="19">
        <f>SUM(Nurse[LPN Admin Hours Contract])</f>
        <v>4.7826086956521738</v>
      </c>
    </row>
    <row r="24" spans="9:23" ht="15" customHeight="1" x14ac:dyDescent="0.25">
      <c r="M24" t="s">
        <v>53</v>
      </c>
      <c r="N24" s="19">
        <v>4706.4853031230869</v>
      </c>
      <c r="O24" s="20">
        <v>4.2908077351670615</v>
      </c>
      <c r="P24" s="22">
        <v>5</v>
      </c>
      <c r="Q24" s="21">
        <v>1.0535412211824036</v>
      </c>
      <c r="R24" s="22">
        <v>6</v>
      </c>
      <c r="T24" s="15" t="s">
        <v>200</v>
      </c>
      <c r="U24" s="19">
        <f>SUM(Nurse[CNA Hours Contract])</f>
        <v>894.16706521739138</v>
      </c>
    </row>
    <row r="25" spans="9:23" ht="15" customHeight="1" x14ac:dyDescent="0.25">
      <c r="M25" t="s">
        <v>56</v>
      </c>
      <c r="N25" s="19">
        <v>29784.779087568884</v>
      </c>
      <c r="O25" s="20">
        <v>3.8152594065353851</v>
      </c>
      <c r="P25" s="22">
        <v>21</v>
      </c>
      <c r="Q25" s="21">
        <v>0.72680523692894061</v>
      </c>
      <c r="R25" s="22">
        <v>19</v>
      </c>
      <c r="T25" s="15" t="s">
        <v>201</v>
      </c>
      <c r="U25" s="19">
        <f>SUM(Nurse[NA TR Hours Contract])</f>
        <v>13.483695652173914</v>
      </c>
    </row>
    <row r="26" spans="9:23" ht="15" customHeight="1" x14ac:dyDescent="0.25">
      <c r="M26" t="s">
        <v>57</v>
      </c>
      <c r="N26" s="19">
        <v>18654.419320269433</v>
      </c>
      <c r="O26" s="20">
        <v>4.1827830651924156</v>
      </c>
      <c r="P26" s="22">
        <v>6</v>
      </c>
      <c r="Q26" s="21">
        <v>1.0685266044542867</v>
      </c>
      <c r="R26" s="22">
        <v>5</v>
      </c>
      <c r="T26" s="15" t="s">
        <v>202</v>
      </c>
      <c r="U26" s="19">
        <f>SUM(Nurse[Med Aide/Tech Hours Contract])</f>
        <v>0</v>
      </c>
    </row>
    <row r="27" spans="9:23" ht="15" customHeight="1" x14ac:dyDescent="0.25">
      <c r="M27" t="s">
        <v>59</v>
      </c>
      <c r="N27" s="19">
        <v>30915.301745254106</v>
      </c>
      <c r="O27" s="20">
        <v>3.0868578483482887</v>
      </c>
      <c r="P27" s="22">
        <v>50</v>
      </c>
      <c r="Q27" s="21">
        <v>0.40359827435993229</v>
      </c>
      <c r="R27" s="22">
        <v>47</v>
      </c>
      <c r="T27" s="15" t="s">
        <v>120</v>
      </c>
      <c r="U27" s="19">
        <f>SUM(Nurse[Total Contract Hours])</f>
        <v>1831.0885869565216</v>
      </c>
    </row>
    <row r="28" spans="9:23" ht="15" customHeight="1" x14ac:dyDescent="0.25">
      <c r="M28" t="s">
        <v>58</v>
      </c>
      <c r="N28" s="19">
        <v>13613.024341702383</v>
      </c>
      <c r="O28" s="20">
        <v>3.8706506835477068</v>
      </c>
      <c r="P28" s="22">
        <v>17</v>
      </c>
      <c r="Q28" s="21">
        <v>0.54461092917222786</v>
      </c>
      <c r="R28" s="22">
        <v>39</v>
      </c>
      <c r="T28" s="15" t="s">
        <v>203</v>
      </c>
      <c r="U28" s="19">
        <f>SUM(Nurse[Total Nurse Staff Hours])</f>
        <v>8735.9106521739122</v>
      </c>
    </row>
    <row r="29" spans="9:23" ht="15" customHeight="1" x14ac:dyDescent="0.25">
      <c r="M29" t="s">
        <v>60</v>
      </c>
      <c r="N29" s="19">
        <v>3142.4673913043484</v>
      </c>
      <c r="O29" s="20">
        <v>3.5161153137073806</v>
      </c>
      <c r="P29" s="22">
        <v>39</v>
      </c>
      <c r="Q29" s="21">
        <v>0.79674798603977071</v>
      </c>
      <c r="R29" s="22">
        <v>15</v>
      </c>
      <c r="T29" s="15" t="s">
        <v>204</v>
      </c>
      <c r="U29" s="38">
        <f>U27/U28</f>
        <v>0.20960477503291075</v>
      </c>
    </row>
    <row r="30" spans="9:23" ht="15" customHeight="1" x14ac:dyDescent="0.25">
      <c r="M30" t="s">
        <v>67</v>
      </c>
      <c r="N30" s="19">
        <v>31397.817207593369</v>
      </c>
      <c r="O30" s="20">
        <v>3.4417155121175713</v>
      </c>
      <c r="P30" s="22">
        <v>42</v>
      </c>
      <c r="Q30" s="21">
        <v>0.50629516352831194</v>
      </c>
      <c r="R30" s="22">
        <v>45</v>
      </c>
    </row>
    <row r="31" spans="9:23" ht="15" customHeight="1" x14ac:dyDescent="0.25">
      <c r="M31" t="s">
        <v>68</v>
      </c>
      <c r="N31" s="19">
        <v>4392.4673913043471</v>
      </c>
      <c r="O31" s="20">
        <v>4.4756414019059303</v>
      </c>
      <c r="P31" s="22">
        <v>3</v>
      </c>
      <c r="Q31" s="21">
        <v>0.83480991420589112</v>
      </c>
      <c r="R31" s="22">
        <v>13</v>
      </c>
      <c r="U31" s="19"/>
    </row>
    <row r="32" spans="9:23" ht="15" customHeight="1" x14ac:dyDescent="0.25">
      <c r="M32" t="s">
        <v>61</v>
      </c>
      <c r="N32" s="19">
        <v>9437.0101041028774</v>
      </c>
      <c r="O32" s="20">
        <v>3.9536238400260872</v>
      </c>
      <c r="P32" s="22">
        <v>12</v>
      </c>
      <c r="Q32" s="21">
        <v>0.73956294588721605</v>
      </c>
      <c r="R32" s="22">
        <v>18</v>
      </c>
    </row>
    <row r="33" spans="13:23" ht="15" customHeight="1" x14ac:dyDescent="0.25">
      <c r="M33" t="s">
        <v>63</v>
      </c>
      <c r="N33" s="19">
        <v>5478.8913043478278</v>
      </c>
      <c r="O33" s="20">
        <v>3.6689014954628241</v>
      </c>
      <c r="P33" s="22">
        <v>26</v>
      </c>
      <c r="Q33" s="21">
        <v>0.69069482083411027</v>
      </c>
      <c r="R33" s="22">
        <v>25</v>
      </c>
      <c r="T33" s="15" t="s">
        <v>172</v>
      </c>
      <c r="U33" s="16" t="s">
        <v>174</v>
      </c>
    </row>
    <row r="34" spans="13:23" ht="15" customHeight="1" x14ac:dyDescent="0.25">
      <c r="M34" t="s">
        <v>64</v>
      </c>
      <c r="N34" s="19">
        <v>37141.731475811372</v>
      </c>
      <c r="O34" s="20">
        <v>3.6107114278034693</v>
      </c>
      <c r="P34" s="22">
        <v>32</v>
      </c>
      <c r="Q34" s="21">
        <v>0.6783616567987637</v>
      </c>
      <c r="R34" s="22">
        <v>27</v>
      </c>
      <c r="T34" s="23" t="s">
        <v>205</v>
      </c>
      <c r="U34" s="20">
        <v>3.7466213862576487</v>
      </c>
    </row>
    <row r="35" spans="13:23" ht="15" customHeight="1" x14ac:dyDescent="0.25">
      <c r="M35" t="s">
        <v>65</v>
      </c>
      <c r="N35" s="19">
        <v>4791.5774647887329</v>
      </c>
      <c r="O35" s="20">
        <v>3.478749758455526</v>
      </c>
      <c r="P35" s="22">
        <v>41</v>
      </c>
      <c r="Q35" s="21">
        <v>0.63604079500848976</v>
      </c>
      <c r="R35" s="22">
        <v>31</v>
      </c>
      <c r="T35" s="19" t="s">
        <v>206</v>
      </c>
      <c r="U35" s="28">
        <f>SUM(Nurse[Total RN Hours (w/ Admin, DON)])/SUM(Nurse[MDS Census])</f>
        <v>0.69748489231053945</v>
      </c>
    </row>
    <row r="36" spans="13:23" ht="15" customHeight="1" x14ac:dyDescent="0.25">
      <c r="M36" t="s">
        <v>62</v>
      </c>
      <c r="N36" s="19">
        <v>5145.2409675443978</v>
      </c>
      <c r="O36" s="20">
        <v>3.8413014005831938</v>
      </c>
      <c r="P36" s="22">
        <v>19</v>
      </c>
      <c r="Q36" s="21">
        <v>0.71644517490315163</v>
      </c>
      <c r="R36" s="22">
        <v>20</v>
      </c>
      <c r="T36" s="19" t="s">
        <v>207</v>
      </c>
      <c r="U36" s="28">
        <f>SUM(Nurse[RN Hours (excl. Admin, DON)])/SUM(Nurse[MDS Census])</f>
        <v>0.51468710891658043</v>
      </c>
    </row>
    <row r="37" spans="13:23" ht="15" customHeight="1" x14ac:dyDescent="0.25">
      <c r="M37" t="s">
        <v>66</v>
      </c>
      <c r="N37" s="19">
        <v>91093.670391916734</v>
      </c>
      <c r="O37" s="20">
        <v>3.3920817889897901</v>
      </c>
      <c r="P37" s="22">
        <v>46</v>
      </c>
      <c r="Q37" s="21">
        <v>0.62838777517583722</v>
      </c>
      <c r="R37" s="22">
        <v>34</v>
      </c>
      <c r="T37" s="19" t="s">
        <v>208</v>
      </c>
      <c r="U37" s="28">
        <f>SUM(Nurse[Total CNA, NA TR, Med Aide/Tech Hours])/SUM(Nurse[MDS Census])</f>
        <v>2.1830369255791084</v>
      </c>
      <c r="W37" s="20"/>
    </row>
    <row r="38" spans="13:23" ht="15" customHeight="1" x14ac:dyDescent="0.25">
      <c r="M38" t="s">
        <v>69</v>
      </c>
      <c r="N38" s="19">
        <v>62098.361298224219</v>
      </c>
      <c r="O38" s="20">
        <v>3.4827578464943199</v>
      </c>
      <c r="P38" s="22">
        <v>40</v>
      </c>
      <c r="Q38" s="21">
        <v>0.57093758118305848</v>
      </c>
      <c r="R38" s="22">
        <v>38</v>
      </c>
    </row>
    <row r="39" spans="13:23" ht="15" customHeight="1" x14ac:dyDescent="0.25">
      <c r="M39" t="s">
        <v>70</v>
      </c>
      <c r="N39" s="19">
        <v>15314.761022657687</v>
      </c>
      <c r="O39" s="20">
        <v>3.7048972593561507</v>
      </c>
      <c r="P39" s="22">
        <v>23</v>
      </c>
      <c r="Q39" s="21">
        <v>0.34739869296478082</v>
      </c>
      <c r="R39" s="22">
        <v>50</v>
      </c>
    </row>
    <row r="40" spans="13:23" ht="15" customHeight="1" x14ac:dyDescent="0.25">
      <c r="M40" t="s">
        <v>71</v>
      </c>
      <c r="N40" s="19">
        <v>6050.0549601959565</v>
      </c>
      <c r="O40" s="20">
        <v>4.6872022066674388</v>
      </c>
      <c r="P40" s="22">
        <v>2</v>
      </c>
      <c r="Q40" s="21">
        <v>0.69411304457690826</v>
      </c>
      <c r="R40" s="22">
        <v>24</v>
      </c>
    </row>
    <row r="41" spans="13:23" ht="15" customHeight="1" x14ac:dyDescent="0.25">
      <c r="M41" t="s">
        <v>72</v>
      </c>
      <c r="N41" s="19">
        <v>63705.130128597702</v>
      </c>
      <c r="O41" s="20">
        <v>3.5464409930734</v>
      </c>
      <c r="P41" s="22">
        <v>36</v>
      </c>
      <c r="Q41" s="21">
        <v>0.69528611620089797</v>
      </c>
      <c r="R41" s="22">
        <v>23</v>
      </c>
    </row>
    <row r="42" spans="13:23" ht="15" customHeight="1" x14ac:dyDescent="0.25">
      <c r="M42" t="s">
        <v>73</v>
      </c>
      <c r="N42" s="19">
        <v>6548.130434782609</v>
      </c>
      <c r="O42" s="20">
        <v>3.5264193563380197</v>
      </c>
      <c r="P42" s="22">
        <v>38</v>
      </c>
      <c r="Q42" s="21">
        <v>0.74178549137822269</v>
      </c>
      <c r="R42" s="22">
        <v>17</v>
      </c>
    </row>
    <row r="43" spans="13:23" ht="15" customHeight="1" x14ac:dyDescent="0.25">
      <c r="M43" t="s">
        <v>74</v>
      </c>
      <c r="N43" s="19">
        <v>15013.476117575008</v>
      </c>
      <c r="O43" s="20">
        <v>3.6477515116904691</v>
      </c>
      <c r="P43" s="22">
        <v>28</v>
      </c>
      <c r="Q43" s="21">
        <v>0.53383004079229701</v>
      </c>
      <c r="R43" s="22">
        <v>42</v>
      </c>
    </row>
    <row r="44" spans="13:23" ht="15" customHeight="1" x14ac:dyDescent="0.25">
      <c r="M44" t="s">
        <v>75</v>
      </c>
      <c r="N44" s="19">
        <v>4556.4399877526012</v>
      </c>
      <c r="O44" s="20">
        <v>3.5445452329438498</v>
      </c>
      <c r="P44" s="22">
        <v>37</v>
      </c>
      <c r="Q44" s="21">
        <v>0.83146373211324598</v>
      </c>
      <c r="R44" s="22">
        <v>14</v>
      </c>
    </row>
    <row r="45" spans="13:23" ht="15" customHeight="1" x14ac:dyDescent="0.25">
      <c r="M45" t="s">
        <v>76</v>
      </c>
      <c r="N45" s="19">
        <v>23588.007195346021</v>
      </c>
      <c r="O45" s="20">
        <v>3.6602554979328654</v>
      </c>
      <c r="P45" s="22">
        <v>27</v>
      </c>
      <c r="Q45" s="21">
        <v>0.52665362034272378</v>
      </c>
      <c r="R45" s="22">
        <v>43</v>
      </c>
    </row>
    <row r="46" spans="13:23" ht="15" customHeight="1" x14ac:dyDescent="0.25">
      <c r="M46" t="s">
        <v>77</v>
      </c>
      <c r="N46" s="19">
        <v>77152.250459277362</v>
      </c>
      <c r="O46" s="20">
        <v>3.3099355679287084</v>
      </c>
      <c r="P46" s="22">
        <v>49</v>
      </c>
      <c r="Q46" s="21">
        <v>0.35875549800231565</v>
      </c>
      <c r="R46" s="22">
        <v>49</v>
      </c>
    </row>
    <row r="47" spans="13:23" ht="15" customHeight="1" x14ac:dyDescent="0.25">
      <c r="M47" t="s">
        <v>78</v>
      </c>
      <c r="N47" s="19">
        <v>5291.7033067973089</v>
      </c>
      <c r="O47" s="20">
        <v>3.9247848395010867</v>
      </c>
      <c r="P47" s="22">
        <v>13</v>
      </c>
      <c r="Q47" s="21">
        <v>1.0879953653661694</v>
      </c>
      <c r="R47" s="22">
        <v>4</v>
      </c>
    </row>
    <row r="48" spans="13:23" ht="15" customHeight="1" x14ac:dyDescent="0.25">
      <c r="M48" t="s">
        <v>80</v>
      </c>
      <c r="N48" s="19">
        <v>25489.041028781343</v>
      </c>
      <c r="O48" s="20">
        <v>3.4141958363336409</v>
      </c>
      <c r="P48" s="22">
        <v>45</v>
      </c>
      <c r="Q48" s="21">
        <v>0.51625486340635118</v>
      </c>
      <c r="R48" s="22">
        <v>44</v>
      </c>
    </row>
    <row r="49" spans="13:18" ht="15" customHeight="1" x14ac:dyDescent="0.25">
      <c r="M49" t="s">
        <v>79</v>
      </c>
      <c r="N49" s="19">
        <v>2232.1630434782601</v>
      </c>
      <c r="O49" s="20">
        <v>3.9136525791418939</v>
      </c>
      <c r="P49" s="22">
        <v>16</v>
      </c>
      <c r="Q49" s="21">
        <v>0.69748489231053945</v>
      </c>
      <c r="R49" s="22">
        <v>22</v>
      </c>
    </row>
    <row r="50" spans="13:18" ht="15" customHeight="1" x14ac:dyDescent="0.25">
      <c r="M50" t="s">
        <v>81</v>
      </c>
      <c r="N50" s="19">
        <v>12080.927740355173</v>
      </c>
      <c r="O50" s="20">
        <v>4.0868216477922026</v>
      </c>
      <c r="P50" s="22">
        <v>9</v>
      </c>
      <c r="Q50" s="21">
        <v>0.87200140966045714</v>
      </c>
      <c r="R50" s="22">
        <v>10</v>
      </c>
    </row>
    <row r="51" spans="13:18" ht="15" customHeight="1" x14ac:dyDescent="0.25">
      <c r="M51" t="s">
        <v>83</v>
      </c>
      <c r="N51" s="19">
        <v>17388.476729944887</v>
      </c>
      <c r="O51" s="20">
        <v>3.7945207317598215</v>
      </c>
      <c r="P51" s="22">
        <v>22</v>
      </c>
      <c r="Q51" s="21">
        <v>0.96009537140413648</v>
      </c>
      <c r="R51" s="22">
        <v>7</v>
      </c>
    </row>
    <row r="52" spans="13:18" ht="15" customHeight="1" x14ac:dyDescent="0.25">
      <c r="M52" t="s">
        <v>82</v>
      </c>
      <c r="N52" s="19">
        <v>8732.7163196570727</v>
      </c>
      <c r="O52" s="20">
        <v>3.6365012061354052</v>
      </c>
      <c r="P52" s="22">
        <v>29</v>
      </c>
      <c r="Q52" s="21">
        <v>0.61384155542091412</v>
      </c>
      <c r="R52" s="22">
        <v>36</v>
      </c>
    </row>
    <row r="53" spans="13:18" ht="15" customHeight="1" x14ac:dyDescent="0.25">
      <c r="M53" t="s">
        <v>84</v>
      </c>
      <c r="N53" s="19">
        <v>1919.0978260869563</v>
      </c>
      <c r="O53" s="20">
        <v>3.554572461018255</v>
      </c>
      <c r="P53" s="22">
        <v>35</v>
      </c>
      <c r="Q53" s="21">
        <v>0.84223893700051566</v>
      </c>
      <c r="R53" s="22">
        <v>12</v>
      </c>
    </row>
    <row r="54" spans="13:18" ht="15" customHeight="1" x14ac:dyDescent="0.25"/>
  </sheetData>
  <phoneticPr fontId="10" type="noConversion"/>
  <pageMargins left="0.7" right="0.7" top="0.75" bottom="0.75" header="0.3" footer="0.3"/>
  <pageSetup orientation="portrait" horizontalDpi="300" verticalDpi="300" r:id="rId1"/>
  <ignoredErrors>
    <ignoredError sqref="V3:W15 U19:U29" calculatedColumn="1"/>
  </ignoredErrors>
  <drawing r:id="rId2"/>
  <tableParts count="6">
    <tablePart r:id="rId3"/>
    <tablePart r:id="rId4"/>
    <tablePart r:id="rId5"/>
    <tablePart r:id="rId6"/>
    <tablePart r:id="rId7"/>
    <tablePart r:id="rId8"/>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D2367-F88A-42A2-B1BD-DD58CA84D9C2}">
  <dimension ref="B2:D28"/>
  <sheetViews>
    <sheetView zoomScale="70" zoomScaleNormal="70" workbookViewId="0"/>
  </sheetViews>
  <sheetFormatPr defaultColWidth="8.85546875" defaultRowHeight="15.75" x14ac:dyDescent="0.25"/>
  <cols>
    <col min="1" max="1" width="100.140625" style="15" customWidth="1"/>
    <col min="2" max="2" width="4.140625" style="15" customWidth="1"/>
    <col min="3" max="3" width="21.5703125" style="15" customWidth="1"/>
    <col min="4" max="4" width="66.85546875" style="15" customWidth="1"/>
    <col min="5" max="16384" width="8.85546875" style="15"/>
  </cols>
  <sheetData>
    <row r="2" spans="2:4" ht="23.25" x14ac:dyDescent="0.35">
      <c r="C2" s="39" t="s">
        <v>240</v>
      </c>
      <c r="D2" s="40"/>
    </row>
    <row r="3" spans="2:4" x14ac:dyDescent="0.25">
      <c r="C3" s="41" t="s">
        <v>191</v>
      </c>
      <c r="D3" s="42" t="s">
        <v>241</v>
      </c>
    </row>
    <row r="4" spans="2:4" x14ac:dyDescent="0.25">
      <c r="C4" s="43" t="s">
        <v>174</v>
      </c>
      <c r="D4" s="44" t="s">
        <v>242</v>
      </c>
    </row>
    <row r="5" spans="2:4" x14ac:dyDescent="0.25">
      <c r="C5" s="43" t="s">
        <v>243</v>
      </c>
      <c r="D5" s="44" t="s">
        <v>244</v>
      </c>
    </row>
    <row r="6" spans="2:4" ht="15.6" customHeight="1" x14ac:dyDescent="0.25">
      <c r="C6" s="43" t="s">
        <v>193</v>
      </c>
      <c r="D6" s="44" t="s">
        <v>245</v>
      </c>
    </row>
    <row r="7" spans="2:4" ht="15.6" customHeight="1" x14ac:dyDescent="0.25">
      <c r="C7" s="43" t="s">
        <v>192</v>
      </c>
      <c r="D7" s="44" t="s">
        <v>246</v>
      </c>
    </row>
    <row r="8" spans="2:4" x14ac:dyDescent="0.25">
      <c r="C8" s="43" t="s">
        <v>247</v>
      </c>
      <c r="D8" s="44" t="s">
        <v>248</v>
      </c>
    </row>
    <row r="9" spans="2:4" x14ac:dyDescent="0.25">
      <c r="C9" s="45" t="s">
        <v>249</v>
      </c>
      <c r="D9" s="43" t="s">
        <v>250</v>
      </c>
    </row>
    <row r="10" spans="2:4" x14ac:dyDescent="0.25">
      <c r="B10" s="46"/>
      <c r="C10" s="43" t="s">
        <v>251</v>
      </c>
      <c r="D10" s="44" t="s">
        <v>252</v>
      </c>
    </row>
    <row r="11" spans="2:4" x14ac:dyDescent="0.25">
      <c r="C11" s="43" t="s">
        <v>72</v>
      </c>
      <c r="D11" s="44" t="s">
        <v>253</v>
      </c>
    </row>
    <row r="12" spans="2:4" x14ac:dyDescent="0.25">
      <c r="C12" s="43" t="s">
        <v>254</v>
      </c>
      <c r="D12" s="44" t="s">
        <v>255</v>
      </c>
    </row>
    <row r="13" spans="2:4" x14ac:dyDescent="0.25">
      <c r="C13" s="43" t="s">
        <v>251</v>
      </c>
      <c r="D13" s="44" t="s">
        <v>252</v>
      </c>
    </row>
    <row r="14" spans="2:4" x14ac:dyDescent="0.25">
      <c r="C14" s="43" t="s">
        <v>72</v>
      </c>
      <c r="D14" s="44" t="s">
        <v>256</v>
      </c>
    </row>
    <row r="15" spans="2:4" x14ac:dyDescent="0.25">
      <c r="C15" s="47" t="s">
        <v>254</v>
      </c>
      <c r="D15" s="48" t="s">
        <v>255</v>
      </c>
    </row>
    <row r="17" spans="3:4" ht="23.25" x14ac:dyDescent="0.35">
      <c r="C17" s="39" t="s">
        <v>257</v>
      </c>
      <c r="D17" s="40"/>
    </row>
    <row r="18" spans="3:4" x14ac:dyDescent="0.25">
      <c r="C18" s="43" t="s">
        <v>174</v>
      </c>
      <c r="D18" s="44" t="s">
        <v>258</v>
      </c>
    </row>
    <row r="19" spans="3:4" x14ac:dyDescent="0.25">
      <c r="C19" s="43" t="s">
        <v>205</v>
      </c>
      <c r="D19" s="44" t="s">
        <v>259</v>
      </c>
    </row>
    <row r="20" spans="3:4" x14ac:dyDescent="0.25">
      <c r="C20" s="45" t="s">
        <v>260</v>
      </c>
      <c r="D20" s="43" t="s">
        <v>261</v>
      </c>
    </row>
    <row r="21" spans="3:4" x14ac:dyDescent="0.25">
      <c r="C21" s="43" t="s">
        <v>262</v>
      </c>
      <c r="D21" s="44" t="s">
        <v>263</v>
      </c>
    </row>
    <row r="22" spans="3:4" x14ac:dyDescent="0.25">
      <c r="C22" s="43" t="s">
        <v>264</v>
      </c>
      <c r="D22" s="44" t="s">
        <v>265</v>
      </c>
    </row>
    <row r="23" spans="3:4" x14ac:dyDescent="0.25">
      <c r="C23" s="43" t="s">
        <v>266</v>
      </c>
      <c r="D23" s="44" t="s">
        <v>267</v>
      </c>
    </row>
    <row r="24" spans="3:4" x14ac:dyDescent="0.25">
      <c r="C24" s="43" t="s">
        <v>268</v>
      </c>
      <c r="D24" s="44" t="s">
        <v>269</v>
      </c>
    </row>
    <row r="25" spans="3:4" x14ac:dyDescent="0.25">
      <c r="C25" s="43" t="s">
        <v>180</v>
      </c>
      <c r="D25" s="44" t="s">
        <v>270</v>
      </c>
    </row>
    <row r="26" spans="3:4" x14ac:dyDescent="0.25">
      <c r="C26" s="43" t="s">
        <v>264</v>
      </c>
      <c r="D26" s="44" t="s">
        <v>265</v>
      </c>
    </row>
    <row r="27" spans="3:4" x14ac:dyDescent="0.25">
      <c r="C27" s="43" t="s">
        <v>266</v>
      </c>
      <c r="D27" s="44" t="s">
        <v>267</v>
      </c>
    </row>
    <row r="28" spans="3:4" x14ac:dyDescent="0.25">
      <c r="C28" s="47" t="s">
        <v>268</v>
      </c>
      <c r="D28" s="48" t="s">
        <v>269</v>
      </c>
    </row>
  </sheetData>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m o D G V A N 4 j Q + k A A A A 9 g A A A B I A H A B D b 2 5 m a W c v U G F j a 2 F n Z S 5 4 b W w g o h g A K K A U A A A A A A A A A A A A A A A A A A A A A A A A A A A A h Y 8 x D o I w G I W v Q r r T l q K J I a U M r p K Y E I 1 r U y o 0 w o + h x X I 3 B 4 / k F c Q o 6 u b 4 v v c N 7 9 2 v N 5 6 N b R N c d G 9 N B y m K M E W B B t W V B q o U D e 4 Y r l A m + F a q k 6 x 0 M M l g k 9 G W K a q d O y e E e O + x j 3 H X V 4 R R G p F D v i l U r V u J P r L 5 L 4 c G r J O g N B J 8 / x o j G I 7 o E s c L h i k n M + S 5 g a / A p r 3 P 9 g f y 9 d C 4 o d d C Q 7 g r O J k j J + 8 P 4 g F Q S w M E F A A C A A g A m o D G 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J q A x l Q o i k e 4 D g A A A B E A A A A T A B w A R m 9 y b X V s Y X M v U 2 V j d G l v b j E u b S C i G A A o o B Q A A A A A A A A A A A A A A A A A A A A A A A A A A A A r T k 0 u y c z P U w i G 0 I b W A F B L A Q I t A B Q A A g A I A J q A x l Q D e I 0 P p A A A A P Y A A A A S A A A A A A A A A A A A A A A A A A A A A A B D b 2 5 m a W c v U G F j a 2 F n Z S 5 4 b W x Q S w E C L Q A U A A I A C A C a g M Z U D 8 r p q 6 Q A A A D p A A A A E w A A A A A A A A A A A A A A A A D w A A A A W 0 N v b n R l b n R f V H l w Z X N d L n h t b F B L A Q I t A B Q A A g A I A J q A x l Q 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B L y H m + 1 k p M R 5 j S z x F W 9 6 b x A A A A A A I A A A A A A B B m A A A A A Q A A I A A A A G + b 7 f 7 r e q A u a X 4 z U 5 1 N 4 X a 0 C d f o J x N 4 e Y B v x 7 a u / E N E A A A A A A 6 A A A A A A g A A I A A A A G Y q B g 3 D e t h v h 4 / X h M A / L Z K q 3 f o J J A g l k + 7 8 F l R h e F n 0 U A A A A G d M K j M f f F g O E E i n h g P h k M E 3 i 1 y r u 4 p 1 x r 0 p 1 O y 1 2 O j 5 x h g 6 j U 2 6 7 o O x 8 c d x C P M g D W 3 7 O L z 6 m n N W A T 3 T z D z I i m r n W x G 7 I / v m r t e z p B b 2 k M n s Q A A A A L r y H I U U G z Y u e 6 a 7 N v 6 Y M r h l + N W R a p e 4 Y m x V a e 3 2 v u N 5 W G g Q Z T d C h n 1 7 Y A 8 n / T E S F E n Z 5 F f w W g q / / X D E V t t H H Q U = < / D a t a M a s h u p > 
</file>

<file path=customXml/itemProps1.xml><?xml version="1.0" encoding="utf-8"?>
<ds:datastoreItem xmlns:ds="http://schemas.openxmlformats.org/officeDocument/2006/customXml" ds:itemID="{813E278D-4020-4CEB-AD01-1DFC1942BC4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vt:lpstr>
      <vt:lpstr>Contract</vt:lpstr>
      <vt:lpstr>Non-Nurse</vt:lpstr>
      <vt:lpstr>Summary Data</vt:lpstr>
      <vt:lpstr>Notes &amp; 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2015-06-05T18:17:20Z</dcterms:created>
  <dcterms:modified xsi:type="dcterms:W3CDTF">2022-06-08T20:31:13Z</dcterms:modified>
</cp:coreProperties>
</file>