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17D6A03D-28CC-4E00-9DCA-7E3A0F18BA34}"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224" i="4" l="1"/>
  <c r="S190" i="4"/>
  <c r="S202" i="4"/>
  <c r="S208" i="4"/>
  <c r="S278" i="4"/>
  <c r="S142" i="4"/>
  <c r="S157" i="4"/>
  <c r="S195" i="4"/>
  <c r="S176" i="4"/>
  <c r="S106" i="4"/>
  <c r="S217" i="4"/>
  <c r="S239" i="4"/>
  <c r="S194" i="4"/>
  <c r="S118" i="4"/>
  <c r="S204" i="4"/>
  <c r="S23" i="4"/>
  <c r="S211" i="4"/>
  <c r="S101" i="4"/>
  <c r="S117" i="4"/>
  <c r="S271" i="4"/>
  <c r="S182" i="4"/>
  <c r="S91" i="4"/>
  <c r="S191" i="4"/>
  <c r="S155" i="4"/>
  <c r="S185" i="4"/>
  <c r="S54" i="4"/>
  <c r="S245" i="4"/>
  <c r="S113" i="4"/>
  <c r="S137" i="4"/>
  <c r="S200" i="4"/>
  <c r="S64" i="4"/>
  <c r="S147" i="4"/>
  <c r="S207" i="4"/>
  <c r="S270" i="4"/>
  <c r="S53" i="4"/>
  <c r="S277" i="4"/>
  <c r="S262" i="4"/>
  <c r="S272" i="4"/>
  <c r="S168" i="4"/>
  <c r="S257" i="4"/>
  <c r="S203" i="4"/>
  <c r="S123" i="4"/>
  <c r="S152" i="4"/>
  <c r="S209" i="4"/>
  <c r="S4" i="4"/>
  <c r="S90" i="4"/>
  <c r="S159" i="4"/>
  <c r="S183" i="4"/>
  <c r="S57" i="4"/>
  <c r="S60" i="4"/>
  <c r="S187" i="4"/>
  <c r="S33" i="4"/>
  <c r="S58" i="4"/>
  <c r="S132" i="4"/>
  <c r="S49" i="4"/>
  <c r="S6" i="4"/>
  <c r="S59" i="4"/>
  <c r="S225" i="4"/>
  <c r="S199" i="4"/>
  <c r="S215" i="4"/>
  <c r="S228" i="4"/>
  <c r="S281" i="4"/>
  <c r="S214" i="4"/>
  <c r="S107" i="4"/>
  <c r="S264" i="4"/>
  <c r="S78" i="4"/>
  <c r="S66" i="4"/>
  <c r="S50" i="4"/>
  <c r="S188" i="4"/>
  <c r="S241" i="4"/>
  <c r="S279" i="4"/>
  <c r="S266" i="4"/>
  <c r="S31" i="4"/>
  <c r="S136" i="4"/>
  <c r="S7" i="4"/>
  <c r="S201" i="4"/>
  <c r="S70" i="4"/>
  <c r="S35" i="4"/>
  <c r="S84" i="4"/>
  <c r="S119" i="4"/>
  <c r="S20" i="4"/>
  <c r="S15" i="4"/>
  <c r="S28" i="4"/>
  <c r="S111" i="4"/>
  <c r="S275" i="4"/>
  <c r="S186" i="4"/>
  <c r="S112" i="4"/>
  <c r="S83" i="4"/>
  <c r="S177" i="4"/>
  <c r="S11" i="4"/>
  <c r="S171" i="4"/>
  <c r="S99" i="4"/>
  <c r="S198" i="4"/>
  <c r="S169" i="4"/>
  <c r="S161" i="4"/>
  <c r="S24" i="4"/>
  <c r="S13" i="4"/>
  <c r="S175" i="4"/>
  <c r="S227" i="4"/>
  <c r="S192" i="4"/>
  <c r="S40" i="4"/>
  <c r="S249" i="4"/>
  <c r="S234" i="4"/>
  <c r="S269" i="4"/>
  <c r="S267" i="4"/>
  <c r="S274" i="4"/>
  <c r="S82" i="4"/>
  <c r="S141" i="4"/>
  <c r="S95" i="4"/>
  <c r="S74" i="4"/>
  <c r="S87" i="4"/>
  <c r="S81" i="4"/>
  <c r="S259" i="4"/>
  <c r="S100" i="4"/>
  <c r="S233" i="4"/>
  <c r="S120" i="4"/>
  <c r="S85" i="4"/>
  <c r="S17" i="4"/>
  <c r="S280" i="4"/>
  <c r="S165" i="4"/>
  <c r="S43" i="4"/>
  <c r="S94" i="4"/>
  <c r="S104" i="4"/>
  <c r="S22" i="4"/>
  <c r="S19" i="4"/>
  <c r="S65" i="4"/>
  <c r="S221" i="4"/>
  <c r="S16" i="4"/>
  <c r="S246" i="4"/>
  <c r="S21" i="4"/>
  <c r="S128" i="4"/>
  <c r="S26" i="4"/>
  <c r="S130" i="4"/>
  <c r="S213" i="4"/>
  <c r="S25" i="4"/>
  <c r="S115" i="4"/>
  <c r="S42" i="4"/>
  <c r="S273" i="4"/>
  <c r="S242" i="4"/>
  <c r="S210" i="4"/>
  <c r="S44" i="4"/>
  <c r="S67" i="4"/>
  <c r="S260" i="4"/>
  <c r="S153" i="4"/>
  <c r="S263" i="4"/>
  <c r="S166" i="4"/>
  <c r="S73" i="4"/>
  <c r="S268" i="4"/>
  <c r="S154" i="4"/>
  <c r="S193" i="4"/>
  <c r="S139" i="4"/>
  <c r="S114" i="4"/>
  <c r="S238" i="4"/>
  <c r="S32" i="4"/>
  <c r="S29" i="4"/>
  <c r="S196" i="4"/>
  <c r="S205" i="4"/>
  <c r="S71" i="4"/>
  <c r="S38" i="4"/>
  <c r="S79" i="4"/>
  <c r="S129" i="4"/>
  <c r="S121" i="4"/>
  <c r="S96" i="4"/>
  <c r="S255" i="4"/>
  <c r="S62" i="4"/>
  <c r="S36" i="4"/>
  <c r="S265" i="4"/>
  <c r="S173" i="4"/>
  <c r="S178" i="4"/>
  <c r="S140" i="4"/>
  <c r="S69" i="4"/>
  <c r="S156" i="4"/>
  <c r="S127" i="4"/>
  <c r="S30" i="4"/>
  <c r="S252" i="4"/>
  <c r="S126" i="4"/>
  <c r="S131" i="4"/>
  <c r="S122" i="4"/>
  <c r="S212" i="4"/>
  <c r="S184" i="4"/>
  <c r="S160" i="4"/>
  <c r="S86" i="4"/>
  <c r="S48" i="4"/>
  <c r="S109" i="4"/>
  <c r="S108" i="4"/>
  <c r="S206" i="4"/>
  <c r="S135" i="4"/>
  <c r="S216" i="4"/>
  <c r="S14" i="4"/>
  <c r="S12" i="4"/>
  <c r="S55" i="4"/>
  <c r="S138" i="4"/>
  <c r="S167" i="4"/>
  <c r="S282" i="4"/>
  <c r="S56" i="4"/>
  <c r="S143" i="4"/>
  <c r="S149" i="4"/>
  <c r="S68" i="4"/>
  <c r="S219" i="4"/>
  <c r="S47" i="4"/>
  <c r="S133" i="4"/>
  <c r="S150" i="4"/>
  <c r="S125" i="4"/>
  <c r="S110" i="4"/>
  <c r="S197" i="4"/>
  <c r="S124" i="4"/>
  <c r="S181" i="4"/>
  <c r="S5" i="4"/>
  <c r="S77" i="4"/>
  <c r="S253" i="4"/>
  <c r="S89" i="4"/>
  <c r="S10" i="4"/>
  <c r="S92" i="4"/>
  <c r="S172" i="4"/>
  <c r="S158" i="4"/>
  <c r="S146" i="4"/>
  <c r="S170" i="4"/>
  <c r="S247" i="4"/>
  <c r="S236" i="4"/>
  <c r="S41" i="4"/>
  <c r="S134" i="4"/>
  <c r="S223" i="4"/>
  <c r="S39" i="4"/>
  <c r="S163" i="4"/>
  <c r="S80" i="4"/>
  <c r="S244" i="4"/>
  <c r="S226" i="4"/>
  <c r="S61" i="4"/>
  <c r="S51" i="4"/>
  <c r="S229" i="4"/>
  <c r="S98" i="4"/>
  <c r="S97" i="4"/>
  <c r="S261" i="4"/>
  <c r="S46" i="4"/>
  <c r="S231" i="4"/>
  <c r="S103" i="4"/>
  <c r="S88" i="4"/>
  <c r="S34" i="4"/>
  <c r="S105" i="4"/>
  <c r="S63" i="4"/>
  <c r="S218" i="4"/>
  <c r="S243" i="4"/>
  <c r="S116" i="4"/>
  <c r="S45" i="4"/>
  <c r="S235" i="4"/>
  <c r="S75" i="4"/>
  <c r="S52" i="4"/>
  <c r="S237" i="4"/>
  <c r="S256" i="4"/>
  <c r="S276" i="4"/>
  <c r="S148" i="4"/>
  <c r="S240" i="4"/>
  <c r="S230" i="4"/>
  <c r="S254" i="4"/>
  <c r="S93" i="4"/>
  <c r="S144" i="4"/>
  <c r="S2" i="4"/>
  <c r="S8" i="4"/>
  <c r="S151" i="4"/>
  <c r="S174" i="4"/>
  <c r="S18" i="4"/>
  <c r="S250" i="4"/>
  <c r="S9" i="4"/>
  <c r="S189" i="4"/>
  <c r="S72" i="4"/>
  <c r="S3" i="4"/>
  <c r="S102" i="4"/>
  <c r="S76" i="4"/>
  <c r="S37" i="4"/>
  <c r="S145" i="4"/>
  <c r="S248" i="4"/>
  <c r="S164" i="4"/>
  <c r="S179" i="4"/>
  <c r="S258" i="4"/>
  <c r="S27" i="4"/>
  <c r="S162" i="4"/>
  <c r="S220" i="4"/>
  <c r="S222" i="4"/>
  <c r="S251" i="4"/>
  <c r="S232" i="4"/>
  <c r="S180" i="4"/>
  <c r="P224" i="4"/>
  <c r="P190" i="4"/>
  <c r="P202" i="4"/>
  <c r="P208" i="4"/>
  <c r="P278" i="4"/>
  <c r="P142" i="4"/>
  <c r="P157" i="4"/>
  <c r="P195" i="4"/>
  <c r="P176" i="4"/>
  <c r="P106" i="4"/>
  <c r="P217" i="4"/>
  <c r="P239" i="4"/>
  <c r="P194" i="4"/>
  <c r="P118" i="4"/>
  <c r="P204" i="4"/>
  <c r="P23" i="4"/>
  <c r="P211" i="4"/>
  <c r="P101" i="4"/>
  <c r="P117" i="4"/>
  <c r="P271" i="4"/>
  <c r="P182" i="4"/>
  <c r="P91" i="4"/>
  <c r="P191" i="4"/>
  <c r="P155" i="4"/>
  <c r="P185" i="4"/>
  <c r="P54" i="4"/>
  <c r="P245" i="4"/>
  <c r="P113" i="4"/>
  <c r="P137" i="4"/>
  <c r="P200" i="4"/>
  <c r="P64" i="4"/>
  <c r="P147" i="4"/>
  <c r="P207" i="4"/>
  <c r="P270" i="4"/>
  <c r="P53" i="4"/>
  <c r="P277" i="4"/>
  <c r="P262" i="4"/>
  <c r="P272" i="4"/>
  <c r="P168" i="4"/>
  <c r="P257" i="4"/>
  <c r="P203" i="4"/>
  <c r="P123" i="4"/>
  <c r="P152" i="4"/>
  <c r="P209" i="4"/>
  <c r="P4" i="4"/>
  <c r="P90" i="4"/>
  <c r="P159" i="4"/>
  <c r="P183" i="4"/>
  <c r="P57" i="4"/>
  <c r="P60" i="4"/>
  <c r="P187" i="4"/>
  <c r="P33" i="4"/>
  <c r="P58" i="4"/>
  <c r="P132" i="4"/>
  <c r="P49" i="4"/>
  <c r="P6" i="4"/>
  <c r="P59" i="4"/>
  <c r="P225" i="4"/>
  <c r="P199" i="4"/>
  <c r="P215" i="4"/>
  <c r="P228" i="4"/>
  <c r="P281" i="4"/>
  <c r="P214" i="4"/>
  <c r="P107" i="4"/>
  <c r="P264" i="4"/>
  <c r="P78" i="4"/>
  <c r="P66" i="4"/>
  <c r="P50" i="4"/>
  <c r="P188" i="4"/>
  <c r="P241" i="4"/>
  <c r="P279" i="4"/>
  <c r="P266" i="4"/>
  <c r="P31" i="4"/>
  <c r="P136" i="4"/>
  <c r="P7" i="4"/>
  <c r="P201" i="4"/>
  <c r="P70" i="4"/>
  <c r="P35" i="4"/>
  <c r="P84" i="4"/>
  <c r="P119" i="4"/>
  <c r="P20" i="4"/>
  <c r="P15" i="4"/>
  <c r="P28" i="4"/>
  <c r="P111" i="4"/>
  <c r="P275" i="4"/>
  <c r="P186" i="4"/>
  <c r="P112" i="4"/>
  <c r="P83" i="4"/>
  <c r="P177" i="4"/>
  <c r="P11" i="4"/>
  <c r="P171" i="4"/>
  <c r="P99" i="4"/>
  <c r="P198" i="4"/>
  <c r="P169" i="4"/>
  <c r="P161" i="4"/>
  <c r="P24" i="4"/>
  <c r="P13" i="4"/>
  <c r="P175" i="4"/>
  <c r="P227" i="4"/>
  <c r="P192" i="4"/>
  <c r="P40" i="4"/>
  <c r="P249" i="4"/>
  <c r="P234" i="4"/>
  <c r="P269" i="4"/>
  <c r="P267" i="4"/>
  <c r="P274" i="4"/>
  <c r="P82" i="4"/>
  <c r="P141" i="4"/>
  <c r="P95" i="4"/>
  <c r="P74" i="4"/>
  <c r="P87" i="4"/>
  <c r="P81" i="4"/>
  <c r="P259" i="4"/>
  <c r="P100" i="4"/>
  <c r="P233" i="4"/>
  <c r="P120" i="4"/>
  <c r="P85" i="4"/>
  <c r="P17" i="4"/>
  <c r="P280" i="4"/>
  <c r="P165" i="4"/>
  <c r="P43" i="4"/>
  <c r="P94" i="4"/>
  <c r="P104" i="4"/>
  <c r="P22" i="4"/>
  <c r="P19" i="4"/>
  <c r="P65" i="4"/>
  <c r="P221" i="4"/>
  <c r="P16" i="4"/>
  <c r="P246" i="4"/>
  <c r="P21" i="4"/>
  <c r="P128" i="4"/>
  <c r="P26" i="4"/>
  <c r="P130" i="4"/>
  <c r="P213" i="4"/>
  <c r="P25" i="4"/>
  <c r="P115" i="4"/>
  <c r="P42" i="4"/>
  <c r="P273" i="4"/>
  <c r="P242" i="4"/>
  <c r="P210" i="4"/>
  <c r="P44" i="4"/>
  <c r="P67" i="4"/>
  <c r="P260" i="4"/>
  <c r="P153" i="4"/>
  <c r="P263" i="4"/>
  <c r="P166" i="4"/>
  <c r="P73" i="4"/>
  <c r="P268" i="4"/>
  <c r="P154" i="4"/>
  <c r="P193" i="4"/>
  <c r="P139" i="4"/>
  <c r="P114" i="4"/>
  <c r="P238" i="4"/>
  <c r="P32" i="4"/>
  <c r="P29" i="4"/>
  <c r="P196" i="4"/>
  <c r="P205" i="4"/>
  <c r="P71" i="4"/>
  <c r="P38" i="4"/>
  <c r="P79" i="4"/>
  <c r="P129" i="4"/>
  <c r="P121" i="4"/>
  <c r="P96" i="4"/>
  <c r="P255" i="4"/>
  <c r="P62" i="4"/>
  <c r="P36" i="4"/>
  <c r="P265" i="4"/>
  <c r="P173" i="4"/>
  <c r="P178" i="4"/>
  <c r="P140" i="4"/>
  <c r="P69" i="4"/>
  <c r="P156" i="4"/>
  <c r="P127" i="4"/>
  <c r="P30" i="4"/>
  <c r="P252" i="4"/>
  <c r="P126" i="4"/>
  <c r="P131" i="4"/>
  <c r="P122" i="4"/>
  <c r="P212" i="4"/>
  <c r="P184" i="4"/>
  <c r="P160" i="4"/>
  <c r="P86" i="4"/>
  <c r="P48" i="4"/>
  <c r="P109" i="4"/>
  <c r="P108" i="4"/>
  <c r="P206" i="4"/>
  <c r="P135" i="4"/>
  <c r="P216" i="4"/>
  <c r="P14" i="4"/>
  <c r="P12" i="4"/>
  <c r="P55" i="4"/>
  <c r="P138" i="4"/>
  <c r="P167" i="4"/>
  <c r="P282" i="4"/>
  <c r="P56" i="4"/>
  <c r="P143" i="4"/>
  <c r="P149" i="4"/>
  <c r="P68" i="4"/>
  <c r="P219" i="4"/>
  <c r="P47" i="4"/>
  <c r="P133" i="4"/>
  <c r="P150" i="4"/>
  <c r="P125" i="4"/>
  <c r="P110" i="4"/>
  <c r="P197" i="4"/>
  <c r="P124" i="4"/>
  <c r="P181" i="4"/>
  <c r="P5" i="4"/>
  <c r="P77" i="4"/>
  <c r="P253" i="4"/>
  <c r="P89" i="4"/>
  <c r="P10" i="4"/>
  <c r="P92" i="4"/>
  <c r="P172" i="4"/>
  <c r="P158" i="4"/>
  <c r="P146" i="4"/>
  <c r="P170" i="4"/>
  <c r="P247" i="4"/>
  <c r="P236" i="4"/>
  <c r="P41" i="4"/>
  <c r="P134" i="4"/>
  <c r="P223" i="4"/>
  <c r="P39" i="4"/>
  <c r="P163" i="4"/>
  <c r="P80" i="4"/>
  <c r="P244" i="4"/>
  <c r="P226" i="4"/>
  <c r="P61" i="4"/>
  <c r="P51" i="4"/>
  <c r="P229" i="4"/>
  <c r="P98" i="4"/>
  <c r="P97" i="4"/>
  <c r="P261" i="4"/>
  <c r="P46" i="4"/>
  <c r="P231" i="4"/>
  <c r="P103" i="4"/>
  <c r="P88" i="4"/>
  <c r="P34" i="4"/>
  <c r="P105" i="4"/>
  <c r="P63" i="4"/>
  <c r="P218" i="4"/>
  <c r="P243" i="4"/>
  <c r="P116" i="4"/>
  <c r="P45" i="4"/>
  <c r="P235" i="4"/>
  <c r="P75" i="4"/>
  <c r="P52" i="4"/>
  <c r="P237" i="4"/>
  <c r="P256" i="4"/>
  <c r="P276" i="4"/>
  <c r="P148" i="4"/>
  <c r="P240" i="4"/>
  <c r="P230" i="4"/>
  <c r="P254" i="4"/>
  <c r="P93" i="4"/>
  <c r="P144" i="4"/>
  <c r="P2" i="4"/>
  <c r="P8" i="4"/>
  <c r="P151" i="4"/>
  <c r="P174" i="4"/>
  <c r="P18" i="4"/>
  <c r="P250" i="4"/>
  <c r="P9" i="4"/>
  <c r="P189" i="4"/>
  <c r="P72" i="4"/>
  <c r="P3" i="4"/>
  <c r="P102" i="4"/>
  <c r="P76" i="4"/>
  <c r="P37" i="4"/>
  <c r="P145" i="4"/>
  <c r="P248" i="4"/>
  <c r="P164" i="4"/>
  <c r="P179" i="4"/>
  <c r="P258" i="4"/>
  <c r="P27" i="4"/>
  <c r="P162" i="4"/>
  <c r="P220" i="4"/>
  <c r="P222" i="4"/>
  <c r="P251" i="4"/>
  <c r="P232" i="4"/>
  <c r="P180" i="4"/>
  <c r="L224" i="4"/>
  <c r="L190" i="4"/>
  <c r="L202" i="4"/>
  <c r="L208" i="4"/>
  <c r="L278" i="4"/>
  <c r="H278" i="4" s="1"/>
  <c r="L142" i="4"/>
  <c r="H142" i="4" s="1"/>
  <c r="L157" i="4"/>
  <c r="L195" i="4"/>
  <c r="L176" i="4"/>
  <c r="L106" i="4"/>
  <c r="L217" i="4"/>
  <c r="L239" i="4"/>
  <c r="L194" i="4"/>
  <c r="H194" i="4" s="1"/>
  <c r="L118" i="4"/>
  <c r="H118" i="4" s="1"/>
  <c r="L204" i="4"/>
  <c r="L23" i="4"/>
  <c r="L211" i="4"/>
  <c r="L101" i="4"/>
  <c r="L117" i="4"/>
  <c r="L271" i="4"/>
  <c r="L182" i="4"/>
  <c r="H182" i="4" s="1"/>
  <c r="L91" i="4"/>
  <c r="H91" i="4" s="1"/>
  <c r="L191" i="4"/>
  <c r="L155" i="4"/>
  <c r="L185" i="4"/>
  <c r="L54" i="4"/>
  <c r="L245" i="4"/>
  <c r="L113" i="4"/>
  <c r="L137" i="4"/>
  <c r="H137" i="4" s="1"/>
  <c r="L200" i="4"/>
  <c r="H200" i="4" s="1"/>
  <c r="L64" i="4"/>
  <c r="L147" i="4"/>
  <c r="L207" i="4"/>
  <c r="L270" i="4"/>
  <c r="L53" i="4"/>
  <c r="L277" i="4"/>
  <c r="L262" i="4"/>
  <c r="L272" i="4"/>
  <c r="H272" i="4" s="1"/>
  <c r="L168" i="4"/>
  <c r="L257" i="4"/>
  <c r="L203" i="4"/>
  <c r="L123" i="4"/>
  <c r="L152" i="4"/>
  <c r="L209" i="4"/>
  <c r="L4" i="4"/>
  <c r="L90" i="4"/>
  <c r="H90" i="4" s="1"/>
  <c r="L159" i="4"/>
  <c r="L183" i="4"/>
  <c r="L57" i="4"/>
  <c r="L60" i="4"/>
  <c r="L187" i="4"/>
  <c r="L33" i="4"/>
  <c r="L58" i="4"/>
  <c r="H58" i="4" s="1"/>
  <c r="L132" i="4"/>
  <c r="H132" i="4" s="1"/>
  <c r="L49" i="4"/>
  <c r="L6" i="4"/>
  <c r="L59" i="4"/>
  <c r="L225" i="4"/>
  <c r="L199" i="4"/>
  <c r="L215" i="4"/>
  <c r="L228" i="4"/>
  <c r="H228" i="4" s="1"/>
  <c r="L281" i="4"/>
  <c r="H281" i="4" s="1"/>
  <c r="L214" i="4"/>
  <c r="L107" i="4"/>
  <c r="L264" i="4"/>
  <c r="L78" i="4"/>
  <c r="L66" i="4"/>
  <c r="L50" i="4"/>
  <c r="L188" i="4"/>
  <c r="H188" i="4" s="1"/>
  <c r="L241" i="4"/>
  <c r="H241" i="4" s="1"/>
  <c r="L279" i="4"/>
  <c r="L266" i="4"/>
  <c r="L31" i="4"/>
  <c r="L136" i="4"/>
  <c r="L7" i="4"/>
  <c r="L201" i="4"/>
  <c r="L70" i="4"/>
  <c r="H70" i="4" s="1"/>
  <c r="L35" i="4"/>
  <c r="H35" i="4" s="1"/>
  <c r="L84" i="4"/>
  <c r="L119" i="4"/>
  <c r="L20" i="4"/>
  <c r="L15" i="4"/>
  <c r="L28" i="4"/>
  <c r="L111" i="4"/>
  <c r="L275" i="4"/>
  <c r="H275" i="4" s="1"/>
  <c r="L186" i="4"/>
  <c r="H186" i="4" s="1"/>
  <c r="L112" i="4"/>
  <c r="L83" i="4"/>
  <c r="L177" i="4"/>
  <c r="L11" i="4"/>
  <c r="L171" i="4"/>
  <c r="L99" i="4"/>
  <c r="L198" i="4"/>
  <c r="H198" i="4" s="1"/>
  <c r="L169" i="4"/>
  <c r="H169" i="4" s="1"/>
  <c r="L161" i="4"/>
  <c r="L24" i="4"/>
  <c r="L13" i="4"/>
  <c r="L175" i="4"/>
  <c r="L227" i="4"/>
  <c r="L192" i="4"/>
  <c r="L40" i="4"/>
  <c r="L249" i="4"/>
  <c r="H249" i="4" s="1"/>
  <c r="L234" i="4"/>
  <c r="L269" i="4"/>
  <c r="L267" i="4"/>
  <c r="L274" i="4"/>
  <c r="L82" i="4"/>
  <c r="L141" i="4"/>
  <c r="L95" i="4"/>
  <c r="L74" i="4"/>
  <c r="H74" i="4" s="1"/>
  <c r="L87" i="4"/>
  <c r="L81" i="4"/>
  <c r="L259" i="4"/>
  <c r="L100" i="4"/>
  <c r="L233" i="4"/>
  <c r="L120" i="4"/>
  <c r="L85" i="4"/>
  <c r="H85" i="4" s="1"/>
  <c r="L17" i="4"/>
  <c r="H17" i="4" s="1"/>
  <c r="L280" i="4"/>
  <c r="L165" i="4"/>
  <c r="L43" i="4"/>
  <c r="L94" i="4"/>
  <c r="L104" i="4"/>
  <c r="L22" i="4"/>
  <c r="L19" i="4"/>
  <c r="H19" i="4" s="1"/>
  <c r="L65" i="4"/>
  <c r="H65" i="4" s="1"/>
  <c r="L221" i="4"/>
  <c r="L16" i="4"/>
  <c r="L246" i="4"/>
  <c r="L21" i="4"/>
  <c r="L128" i="4"/>
  <c r="L26" i="4"/>
  <c r="L130" i="4"/>
  <c r="H130" i="4" s="1"/>
  <c r="L213" i="4"/>
  <c r="H213" i="4" s="1"/>
  <c r="L25" i="4"/>
  <c r="L115" i="4"/>
  <c r="L42" i="4"/>
  <c r="L273" i="4"/>
  <c r="L242" i="4"/>
  <c r="L210" i="4"/>
  <c r="L44" i="4"/>
  <c r="H44" i="4" s="1"/>
  <c r="L67" i="4"/>
  <c r="H67" i="4" s="1"/>
  <c r="L260" i="4"/>
  <c r="L153" i="4"/>
  <c r="L263" i="4"/>
  <c r="L166" i="4"/>
  <c r="L73" i="4"/>
  <c r="L268" i="4"/>
  <c r="L154" i="4"/>
  <c r="H154" i="4" s="1"/>
  <c r="L193" i="4"/>
  <c r="H193" i="4" s="1"/>
  <c r="L139" i="4"/>
  <c r="L114" i="4"/>
  <c r="L238" i="4"/>
  <c r="L32" i="4"/>
  <c r="L29" i="4"/>
  <c r="L196" i="4"/>
  <c r="L205" i="4"/>
  <c r="H205" i="4" s="1"/>
  <c r="L71" i="4"/>
  <c r="H71" i="4" s="1"/>
  <c r="L38" i="4"/>
  <c r="L79" i="4"/>
  <c r="L129" i="4"/>
  <c r="L121" i="4"/>
  <c r="L96" i="4"/>
  <c r="L255" i="4"/>
  <c r="L62" i="4"/>
  <c r="L36" i="4"/>
  <c r="H36" i="4" s="1"/>
  <c r="L265" i="4"/>
  <c r="L173" i="4"/>
  <c r="L178" i="4"/>
  <c r="L140" i="4"/>
  <c r="L69" i="4"/>
  <c r="L156" i="4"/>
  <c r="L127" i="4"/>
  <c r="L30" i="4"/>
  <c r="H30" i="4" s="1"/>
  <c r="L252" i="4"/>
  <c r="L126" i="4"/>
  <c r="L131" i="4"/>
  <c r="L122" i="4"/>
  <c r="L212" i="4"/>
  <c r="L184" i="4"/>
  <c r="L160" i="4"/>
  <c r="H160" i="4" s="1"/>
  <c r="L86" i="4"/>
  <c r="H86" i="4" s="1"/>
  <c r="L48" i="4"/>
  <c r="L109" i="4"/>
  <c r="L108" i="4"/>
  <c r="L206" i="4"/>
  <c r="L135" i="4"/>
  <c r="L216" i="4"/>
  <c r="L14" i="4"/>
  <c r="H14" i="4" s="1"/>
  <c r="L12" i="4"/>
  <c r="H12" i="4" s="1"/>
  <c r="L55" i="4"/>
  <c r="L138" i="4"/>
  <c r="L167" i="4"/>
  <c r="L282" i="4"/>
  <c r="L56" i="4"/>
  <c r="L143" i="4"/>
  <c r="L149" i="4"/>
  <c r="H149" i="4" s="1"/>
  <c r="L68" i="4"/>
  <c r="H68" i="4" s="1"/>
  <c r="L219" i="4"/>
  <c r="L47" i="4"/>
  <c r="L133" i="4"/>
  <c r="L150" i="4"/>
  <c r="L125" i="4"/>
  <c r="L110" i="4"/>
  <c r="L197" i="4"/>
  <c r="H197" i="4" s="1"/>
  <c r="L124" i="4"/>
  <c r="H124" i="4" s="1"/>
  <c r="L181" i="4"/>
  <c r="L5" i="4"/>
  <c r="L77" i="4"/>
  <c r="L253" i="4"/>
  <c r="L89" i="4"/>
  <c r="L10" i="4"/>
  <c r="L92" i="4"/>
  <c r="H92" i="4" s="1"/>
  <c r="L172" i="4"/>
  <c r="H172" i="4" s="1"/>
  <c r="L158" i="4"/>
  <c r="L146" i="4"/>
  <c r="L170" i="4"/>
  <c r="L247" i="4"/>
  <c r="L236" i="4"/>
  <c r="L41" i="4"/>
  <c r="L134" i="4"/>
  <c r="H134" i="4" s="1"/>
  <c r="L223" i="4"/>
  <c r="H223" i="4" s="1"/>
  <c r="L39" i="4"/>
  <c r="L163" i="4"/>
  <c r="L80" i="4"/>
  <c r="L244" i="4"/>
  <c r="L226" i="4"/>
  <c r="L61" i="4"/>
  <c r="L51" i="4"/>
  <c r="L229" i="4"/>
  <c r="H229" i="4" s="1"/>
  <c r="L98" i="4"/>
  <c r="L97" i="4"/>
  <c r="L261" i="4"/>
  <c r="L46" i="4"/>
  <c r="L231" i="4"/>
  <c r="L103" i="4"/>
  <c r="L88" i="4"/>
  <c r="L34" i="4"/>
  <c r="H34" i="4" s="1"/>
  <c r="L105" i="4"/>
  <c r="L63" i="4"/>
  <c r="L218" i="4"/>
  <c r="L243" i="4"/>
  <c r="L116" i="4"/>
  <c r="L45" i="4"/>
  <c r="L235" i="4"/>
  <c r="H235" i="4" s="1"/>
  <c r="L75" i="4"/>
  <c r="H75" i="4" s="1"/>
  <c r="L52" i="4"/>
  <c r="L237" i="4"/>
  <c r="L256" i="4"/>
  <c r="L276" i="4"/>
  <c r="L148" i="4"/>
  <c r="L240" i="4"/>
  <c r="L230" i="4"/>
  <c r="H230" i="4" s="1"/>
  <c r="L254" i="4"/>
  <c r="H254" i="4" s="1"/>
  <c r="L93" i="4"/>
  <c r="L144" i="4"/>
  <c r="L2" i="4"/>
  <c r="L8" i="4"/>
  <c r="L151" i="4"/>
  <c r="L174" i="4"/>
  <c r="L18" i="4"/>
  <c r="H18" i="4" s="1"/>
  <c r="L250" i="4"/>
  <c r="H250" i="4" s="1"/>
  <c r="L9" i="4"/>
  <c r="L189" i="4"/>
  <c r="L72" i="4"/>
  <c r="L3" i="4"/>
  <c r="L102" i="4"/>
  <c r="L76" i="4"/>
  <c r="L37" i="4"/>
  <c r="H37" i="4" s="1"/>
  <c r="L145" i="4"/>
  <c r="H145" i="4" s="1"/>
  <c r="L248" i="4"/>
  <c r="L164" i="4"/>
  <c r="L179" i="4"/>
  <c r="L258" i="4"/>
  <c r="L27" i="4"/>
  <c r="L162" i="4"/>
  <c r="L220" i="4"/>
  <c r="H220" i="4" s="1"/>
  <c r="L222" i="4"/>
  <c r="H222" i="4" s="1"/>
  <c r="L251" i="4"/>
  <c r="L232" i="4"/>
  <c r="L180" i="4"/>
  <c r="K224" i="4"/>
  <c r="K190" i="4"/>
  <c r="K202" i="4"/>
  <c r="G202" i="4" s="1"/>
  <c r="K208" i="4"/>
  <c r="K278" i="4"/>
  <c r="G278" i="4" s="1"/>
  <c r="K142" i="4"/>
  <c r="K157" i="4"/>
  <c r="K195" i="4"/>
  <c r="K176" i="4"/>
  <c r="K106" i="4"/>
  <c r="K217" i="4"/>
  <c r="G217" i="4" s="1"/>
  <c r="K239" i="4"/>
  <c r="G239" i="4" s="1"/>
  <c r="K194" i="4"/>
  <c r="G194" i="4" s="1"/>
  <c r="K118" i="4"/>
  <c r="K204" i="4"/>
  <c r="K23" i="4"/>
  <c r="K211" i="4"/>
  <c r="K101" i="4"/>
  <c r="K117" i="4"/>
  <c r="G117" i="4" s="1"/>
  <c r="K271" i="4"/>
  <c r="G271" i="4" s="1"/>
  <c r="K182" i="4"/>
  <c r="G182" i="4" s="1"/>
  <c r="K91" i="4"/>
  <c r="K191" i="4"/>
  <c r="K155" i="4"/>
  <c r="K185" i="4"/>
  <c r="K54" i="4"/>
  <c r="K245" i="4"/>
  <c r="G245" i="4" s="1"/>
  <c r="K113" i="4"/>
  <c r="G113" i="4" s="1"/>
  <c r="K137" i="4"/>
  <c r="G137" i="4" s="1"/>
  <c r="K200" i="4"/>
  <c r="K64" i="4"/>
  <c r="K147" i="4"/>
  <c r="K207" i="4"/>
  <c r="K270" i="4"/>
  <c r="K53" i="4"/>
  <c r="G53" i="4" s="1"/>
  <c r="K277" i="4"/>
  <c r="K262" i="4"/>
  <c r="G262" i="4" s="1"/>
  <c r="K272" i="4"/>
  <c r="K168" i="4"/>
  <c r="K257" i="4"/>
  <c r="K203" i="4"/>
  <c r="K123" i="4"/>
  <c r="K152" i="4"/>
  <c r="G152" i="4" s="1"/>
  <c r="K209" i="4"/>
  <c r="K4" i="4"/>
  <c r="G4" i="4" s="1"/>
  <c r="K90" i="4"/>
  <c r="K159" i="4"/>
  <c r="K183" i="4"/>
  <c r="K57" i="4"/>
  <c r="K60" i="4"/>
  <c r="K187" i="4"/>
  <c r="G187" i="4" s="1"/>
  <c r="K33" i="4"/>
  <c r="G33" i="4" s="1"/>
  <c r="K58" i="4"/>
  <c r="G58" i="4" s="1"/>
  <c r="K132" i="4"/>
  <c r="K49" i="4"/>
  <c r="K6" i="4"/>
  <c r="K59" i="4"/>
  <c r="K225" i="4"/>
  <c r="K199" i="4"/>
  <c r="G199" i="4" s="1"/>
  <c r="K215" i="4"/>
  <c r="G215" i="4" s="1"/>
  <c r="K228" i="4"/>
  <c r="G228" i="4" s="1"/>
  <c r="K281" i="4"/>
  <c r="K214" i="4"/>
  <c r="K107" i="4"/>
  <c r="K264" i="4"/>
  <c r="K78" i="4"/>
  <c r="K66" i="4"/>
  <c r="G66" i="4" s="1"/>
  <c r="K50" i="4"/>
  <c r="G50" i="4" s="1"/>
  <c r="K188" i="4"/>
  <c r="G188" i="4" s="1"/>
  <c r="K241" i="4"/>
  <c r="K279" i="4"/>
  <c r="K266" i="4"/>
  <c r="K31" i="4"/>
  <c r="K136" i="4"/>
  <c r="K7" i="4"/>
  <c r="G7" i="4" s="1"/>
  <c r="K201" i="4"/>
  <c r="K70" i="4"/>
  <c r="G70" i="4" s="1"/>
  <c r="K35" i="4"/>
  <c r="K84" i="4"/>
  <c r="K119" i="4"/>
  <c r="K20" i="4"/>
  <c r="K15" i="4"/>
  <c r="K28" i="4"/>
  <c r="G28" i="4" s="1"/>
  <c r="K111" i="4"/>
  <c r="G111" i="4" s="1"/>
  <c r="K275" i="4"/>
  <c r="G275" i="4" s="1"/>
  <c r="K186" i="4"/>
  <c r="K112" i="4"/>
  <c r="K83" i="4"/>
  <c r="K177" i="4"/>
  <c r="K11" i="4"/>
  <c r="K171" i="4"/>
  <c r="G171" i="4" s="1"/>
  <c r="K99" i="4"/>
  <c r="G99" i="4" s="1"/>
  <c r="K198" i="4"/>
  <c r="G198" i="4" s="1"/>
  <c r="K169" i="4"/>
  <c r="K161" i="4"/>
  <c r="K24" i="4"/>
  <c r="K13" i="4"/>
  <c r="K175" i="4"/>
  <c r="K227" i="4"/>
  <c r="G227" i="4" s="1"/>
  <c r="K192" i="4"/>
  <c r="G192" i="4" s="1"/>
  <c r="K40" i="4"/>
  <c r="G40" i="4" s="1"/>
  <c r="K249" i="4"/>
  <c r="K234" i="4"/>
  <c r="K269" i="4"/>
  <c r="K267" i="4"/>
  <c r="K274" i="4"/>
  <c r="K82" i="4"/>
  <c r="G82" i="4" s="1"/>
  <c r="K141" i="4"/>
  <c r="K95" i="4"/>
  <c r="G95" i="4" s="1"/>
  <c r="K74" i="4"/>
  <c r="K87" i="4"/>
  <c r="K81" i="4"/>
  <c r="K259" i="4"/>
  <c r="K100" i="4"/>
  <c r="K233" i="4"/>
  <c r="G233" i="4" s="1"/>
  <c r="K120" i="4"/>
  <c r="G120" i="4" s="1"/>
  <c r="K85" i="4"/>
  <c r="G85" i="4" s="1"/>
  <c r="K17" i="4"/>
  <c r="K280" i="4"/>
  <c r="K165" i="4"/>
  <c r="K43" i="4"/>
  <c r="K94" i="4"/>
  <c r="K104" i="4"/>
  <c r="G104" i="4" s="1"/>
  <c r="K22" i="4"/>
  <c r="G22" i="4" s="1"/>
  <c r="K19" i="4"/>
  <c r="G19" i="4" s="1"/>
  <c r="K65" i="4"/>
  <c r="K221" i="4"/>
  <c r="K16" i="4"/>
  <c r="K246" i="4"/>
  <c r="K21" i="4"/>
  <c r="K128" i="4"/>
  <c r="G128" i="4" s="1"/>
  <c r="K26" i="4"/>
  <c r="G26" i="4" s="1"/>
  <c r="K130" i="4"/>
  <c r="G130" i="4" s="1"/>
  <c r="K213" i="4"/>
  <c r="K25" i="4"/>
  <c r="K115" i="4"/>
  <c r="K42" i="4"/>
  <c r="K273" i="4"/>
  <c r="K242" i="4"/>
  <c r="G242" i="4" s="1"/>
  <c r="K210" i="4"/>
  <c r="K44" i="4"/>
  <c r="G44" i="4" s="1"/>
  <c r="K67" i="4"/>
  <c r="K260" i="4"/>
  <c r="K153" i="4"/>
  <c r="K263" i="4"/>
  <c r="K166" i="4"/>
  <c r="K73" i="4"/>
  <c r="G73" i="4" s="1"/>
  <c r="K268" i="4"/>
  <c r="G268" i="4" s="1"/>
  <c r="K154" i="4"/>
  <c r="G154" i="4" s="1"/>
  <c r="K193" i="4"/>
  <c r="K139" i="4"/>
  <c r="K114" i="4"/>
  <c r="K238" i="4"/>
  <c r="K32" i="4"/>
  <c r="K29" i="4"/>
  <c r="G29" i="4" s="1"/>
  <c r="K196" i="4"/>
  <c r="G196" i="4" s="1"/>
  <c r="K205" i="4"/>
  <c r="G205" i="4" s="1"/>
  <c r="K71" i="4"/>
  <c r="K38" i="4"/>
  <c r="K79" i="4"/>
  <c r="K129" i="4"/>
  <c r="K121" i="4"/>
  <c r="K96" i="4"/>
  <c r="G96" i="4" s="1"/>
  <c r="K255" i="4"/>
  <c r="G255" i="4" s="1"/>
  <c r="K62" i="4"/>
  <c r="G62" i="4" s="1"/>
  <c r="K36" i="4"/>
  <c r="K265" i="4"/>
  <c r="K173" i="4"/>
  <c r="K178" i="4"/>
  <c r="K140" i="4"/>
  <c r="K69" i="4"/>
  <c r="G69" i="4" s="1"/>
  <c r="K156" i="4"/>
  <c r="G156" i="4" s="1"/>
  <c r="K127" i="4"/>
  <c r="G127" i="4" s="1"/>
  <c r="K30" i="4"/>
  <c r="K252" i="4"/>
  <c r="K126" i="4"/>
  <c r="K131" i="4"/>
  <c r="K122" i="4"/>
  <c r="K212" i="4"/>
  <c r="G212" i="4" s="1"/>
  <c r="K184" i="4"/>
  <c r="K160" i="4"/>
  <c r="G160" i="4" s="1"/>
  <c r="K86" i="4"/>
  <c r="K48" i="4"/>
  <c r="K109" i="4"/>
  <c r="K108" i="4"/>
  <c r="K206" i="4"/>
  <c r="K135" i="4"/>
  <c r="G135" i="4" s="1"/>
  <c r="K216" i="4"/>
  <c r="G216" i="4" s="1"/>
  <c r="K14" i="4"/>
  <c r="G14" i="4" s="1"/>
  <c r="K12" i="4"/>
  <c r="K55" i="4"/>
  <c r="K138" i="4"/>
  <c r="K167" i="4"/>
  <c r="K282" i="4"/>
  <c r="K56" i="4"/>
  <c r="G56" i="4" s="1"/>
  <c r="K143" i="4"/>
  <c r="G143" i="4" s="1"/>
  <c r="K149" i="4"/>
  <c r="G149" i="4" s="1"/>
  <c r="K68" i="4"/>
  <c r="K219" i="4"/>
  <c r="K47" i="4"/>
  <c r="K133" i="4"/>
  <c r="K150" i="4"/>
  <c r="K125" i="4"/>
  <c r="G125" i="4" s="1"/>
  <c r="K110" i="4"/>
  <c r="G110" i="4" s="1"/>
  <c r="K197" i="4"/>
  <c r="G197" i="4" s="1"/>
  <c r="K124" i="4"/>
  <c r="K181" i="4"/>
  <c r="K5" i="4"/>
  <c r="K77" i="4"/>
  <c r="K253" i="4"/>
  <c r="K89" i="4"/>
  <c r="G89" i="4" s="1"/>
  <c r="K10" i="4"/>
  <c r="K92" i="4"/>
  <c r="G92" i="4" s="1"/>
  <c r="K172" i="4"/>
  <c r="K158" i="4"/>
  <c r="K146" i="4"/>
  <c r="K170" i="4"/>
  <c r="K247" i="4"/>
  <c r="K236" i="4"/>
  <c r="G236" i="4" s="1"/>
  <c r="K41" i="4"/>
  <c r="G41" i="4" s="1"/>
  <c r="K134" i="4"/>
  <c r="G134" i="4" s="1"/>
  <c r="K223" i="4"/>
  <c r="K39" i="4"/>
  <c r="K163" i="4"/>
  <c r="K80" i="4"/>
  <c r="K244" i="4"/>
  <c r="K226" i="4"/>
  <c r="G226" i="4" s="1"/>
  <c r="K61" i="4"/>
  <c r="G61" i="4" s="1"/>
  <c r="K51" i="4"/>
  <c r="G51" i="4" s="1"/>
  <c r="K229" i="4"/>
  <c r="K98" i="4"/>
  <c r="K97" i="4"/>
  <c r="K261" i="4"/>
  <c r="K46" i="4"/>
  <c r="K231" i="4"/>
  <c r="G231" i="4" s="1"/>
  <c r="K103" i="4"/>
  <c r="G103" i="4" s="1"/>
  <c r="K88" i="4"/>
  <c r="G88" i="4" s="1"/>
  <c r="K34" i="4"/>
  <c r="K105" i="4"/>
  <c r="K63" i="4"/>
  <c r="K218" i="4"/>
  <c r="K243" i="4"/>
  <c r="K116" i="4"/>
  <c r="G116" i="4" s="1"/>
  <c r="K45" i="4"/>
  <c r="K235" i="4"/>
  <c r="G235" i="4" s="1"/>
  <c r="K75" i="4"/>
  <c r="K52" i="4"/>
  <c r="K237" i="4"/>
  <c r="K256" i="4"/>
  <c r="K276" i="4"/>
  <c r="K148" i="4"/>
  <c r="G148" i="4" s="1"/>
  <c r="K240" i="4"/>
  <c r="G240" i="4" s="1"/>
  <c r="K230" i="4"/>
  <c r="G230" i="4" s="1"/>
  <c r="K254" i="4"/>
  <c r="K93" i="4"/>
  <c r="K144" i="4"/>
  <c r="K2" i="4"/>
  <c r="K8" i="4"/>
  <c r="K151" i="4"/>
  <c r="G151" i="4" s="1"/>
  <c r="K174" i="4"/>
  <c r="G174" i="4" s="1"/>
  <c r="K18" i="4"/>
  <c r="G18" i="4" s="1"/>
  <c r="K250" i="4"/>
  <c r="K9" i="4"/>
  <c r="K189" i="4"/>
  <c r="K72" i="4"/>
  <c r="K3" i="4"/>
  <c r="K102" i="4"/>
  <c r="G102" i="4" s="1"/>
  <c r="K76" i="4"/>
  <c r="G76" i="4" s="1"/>
  <c r="K37" i="4"/>
  <c r="G37" i="4" s="1"/>
  <c r="K145" i="4"/>
  <c r="K248" i="4"/>
  <c r="K164" i="4"/>
  <c r="K179" i="4"/>
  <c r="K258" i="4"/>
  <c r="K27" i="4"/>
  <c r="G27" i="4" s="1"/>
  <c r="K162" i="4"/>
  <c r="K220" i="4"/>
  <c r="G220" i="4" s="1"/>
  <c r="K222" i="4"/>
  <c r="K251" i="4"/>
  <c r="K232" i="4"/>
  <c r="K180" i="4"/>
  <c r="W224" i="4"/>
  <c r="W190" i="4"/>
  <c r="W202" i="4"/>
  <c r="W208" i="4"/>
  <c r="W278" i="4"/>
  <c r="W142" i="4"/>
  <c r="W157" i="4"/>
  <c r="W195" i="4"/>
  <c r="W176" i="4"/>
  <c r="W106" i="4"/>
  <c r="W217" i="4"/>
  <c r="W239" i="4"/>
  <c r="W194" i="4"/>
  <c r="W118" i="4"/>
  <c r="W204" i="4"/>
  <c r="W23" i="4"/>
  <c r="W211" i="4"/>
  <c r="W101" i="4"/>
  <c r="W117" i="4"/>
  <c r="W271" i="4"/>
  <c r="W182" i="4"/>
  <c r="W91" i="4"/>
  <c r="W191" i="4"/>
  <c r="W155" i="4"/>
  <c r="W185" i="4"/>
  <c r="W54" i="4"/>
  <c r="W245" i="4"/>
  <c r="W113" i="4"/>
  <c r="W137" i="4"/>
  <c r="W200" i="4"/>
  <c r="W64" i="4"/>
  <c r="W147" i="4"/>
  <c r="W207" i="4"/>
  <c r="W270" i="4"/>
  <c r="W53" i="4"/>
  <c r="W277" i="4"/>
  <c r="W262" i="4"/>
  <c r="W272" i="4"/>
  <c r="W168" i="4"/>
  <c r="W257" i="4"/>
  <c r="W203" i="4"/>
  <c r="W123" i="4"/>
  <c r="W152" i="4"/>
  <c r="W209" i="4"/>
  <c r="W4" i="4"/>
  <c r="W90" i="4"/>
  <c r="W159" i="4"/>
  <c r="W183" i="4"/>
  <c r="W57" i="4"/>
  <c r="W60" i="4"/>
  <c r="W187" i="4"/>
  <c r="W33" i="4"/>
  <c r="W58" i="4"/>
  <c r="W132" i="4"/>
  <c r="W49" i="4"/>
  <c r="W6" i="4"/>
  <c r="W59" i="4"/>
  <c r="W225" i="4"/>
  <c r="W199" i="4"/>
  <c r="W215" i="4"/>
  <c r="W228" i="4"/>
  <c r="W281" i="4"/>
  <c r="W214" i="4"/>
  <c r="W107" i="4"/>
  <c r="W264" i="4"/>
  <c r="W78" i="4"/>
  <c r="W66" i="4"/>
  <c r="W50" i="4"/>
  <c r="W188" i="4"/>
  <c r="W241" i="4"/>
  <c r="W279" i="4"/>
  <c r="W266" i="4"/>
  <c r="W31" i="4"/>
  <c r="W136" i="4"/>
  <c r="W7" i="4"/>
  <c r="W201" i="4"/>
  <c r="W70" i="4"/>
  <c r="W35" i="4"/>
  <c r="W84" i="4"/>
  <c r="W119" i="4"/>
  <c r="W20" i="4"/>
  <c r="W15" i="4"/>
  <c r="W28" i="4"/>
  <c r="W111" i="4"/>
  <c r="W275" i="4"/>
  <c r="W186" i="4"/>
  <c r="W112" i="4"/>
  <c r="W83" i="4"/>
  <c r="W177" i="4"/>
  <c r="W11" i="4"/>
  <c r="W171" i="4"/>
  <c r="W99" i="4"/>
  <c r="W198" i="4"/>
  <c r="W169" i="4"/>
  <c r="W161" i="4"/>
  <c r="W24" i="4"/>
  <c r="W13" i="4"/>
  <c r="W175" i="4"/>
  <c r="W227" i="4"/>
  <c r="W192" i="4"/>
  <c r="W40" i="4"/>
  <c r="W249" i="4"/>
  <c r="W234" i="4"/>
  <c r="W269" i="4"/>
  <c r="W267" i="4"/>
  <c r="W274" i="4"/>
  <c r="W82" i="4"/>
  <c r="W141" i="4"/>
  <c r="W95" i="4"/>
  <c r="W74" i="4"/>
  <c r="W87" i="4"/>
  <c r="W81" i="4"/>
  <c r="W259" i="4"/>
  <c r="W100" i="4"/>
  <c r="W233" i="4"/>
  <c r="W120" i="4"/>
  <c r="W85" i="4"/>
  <c r="W17" i="4"/>
  <c r="W280" i="4"/>
  <c r="W165" i="4"/>
  <c r="W43" i="4"/>
  <c r="W94" i="4"/>
  <c r="W104" i="4"/>
  <c r="W22" i="4"/>
  <c r="W19" i="4"/>
  <c r="W65" i="4"/>
  <c r="W221" i="4"/>
  <c r="W16" i="4"/>
  <c r="W246" i="4"/>
  <c r="W21" i="4"/>
  <c r="W128" i="4"/>
  <c r="W26" i="4"/>
  <c r="W130" i="4"/>
  <c r="W213" i="4"/>
  <c r="W25" i="4"/>
  <c r="W115" i="4"/>
  <c r="W42" i="4"/>
  <c r="W273" i="4"/>
  <c r="W242" i="4"/>
  <c r="W210" i="4"/>
  <c r="W44" i="4"/>
  <c r="W67" i="4"/>
  <c r="W260" i="4"/>
  <c r="W153" i="4"/>
  <c r="W263" i="4"/>
  <c r="W166" i="4"/>
  <c r="W73" i="4"/>
  <c r="W268" i="4"/>
  <c r="W154" i="4"/>
  <c r="W193" i="4"/>
  <c r="W139" i="4"/>
  <c r="W114" i="4"/>
  <c r="W238" i="4"/>
  <c r="W32" i="4"/>
  <c r="W29" i="4"/>
  <c r="W196" i="4"/>
  <c r="W205" i="4"/>
  <c r="W71" i="4"/>
  <c r="W38" i="4"/>
  <c r="W79" i="4"/>
  <c r="W129" i="4"/>
  <c r="W121" i="4"/>
  <c r="W96" i="4"/>
  <c r="W255" i="4"/>
  <c r="W62" i="4"/>
  <c r="W36" i="4"/>
  <c r="W265" i="4"/>
  <c r="W173" i="4"/>
  <c r="W178" i="4"/>
  <c r="W140" i="4"/>
  <c r="W69" i="4"/>
  <c r="W156" i="4"/>
  <c r="W127" i="4"/>
  <c r="W30" i="4"/>
  <c r="W252" i="4"/>
  <c r="W126" i="4"/>
  <c r="W131" i="4"/>
  <c r="W122" i="4"/>
  <c r="W212" i="4"/>
  <c r="W184" i="4"/>
  <c r="W160" i="4"/>
  <c r="W86" i="4"/>
  <c r="W48" i="4"/>
  <c r="W109" i="4"/>
  <c r="W108" i="4"/>
  <c r="W206" i="4"/>
  <c r="W135" i="4"/>
  <c r="W216" i="4"/>
  <c r="W14" i="4"/>
  <c r="W12" i="4"/>
  <c r="W55" i="4"/>
  <c r="W138" i="4"/>
  <c r="W167" i="4"/>
  <c r="W282" i="4"/>
  <c r="W56" i="4"/>
  <c r="W143" i="4"/>
  <c r="W149" i="4"/>
  <c r="W68" i="4"/>
  <c r="W219" i="4"/>
  <c r="W47" i="4"/>
  <c r="W133" i="4"/>
  <c r="W150" i="4"/>
  <c r="W125" i="4"/>
  <c r="W110" i="4"/>
  <c r="W197" i="4"/>
  <c r="W124" i="4"/>
  <c r="W181" i="4"/>
  <c r="W5" i="4"/>
  <c r="W77" i="4"/>
  <c r="W253" i="4"/>
  <c r="W89" i="4"/>
  <c r="W10" i="4"/>
  <c r="W92" i="4"/>
  <c r="W172" i="4"/>
  <c r="W158" i="4"/>
  <c r="W146" i="4"/>
  <c r="W170" i="4"/>
  <c r="W247" i="4"/>
  <c r="W236" i="4"/>
  <c r="W41" i="4"/>
  <c r="W134" i="4"/>
  <c r="W223" i="4"/>
  <c r="W39" i="4"/>
  <c r="W163" i="4"/>
  <c r="W80" i="4"/>
  <c r="W244" i="4"/>
  <c r="W226" i="4"/>
  <c r="W61" i="4"/>
  <c r="W51" i="4"/>
  <c r="W229" i="4"/>
  <c r="W98" i="4"/>
  <c r="W97" i="4"/>
  <c r="W261" i="4"/>
  <c r="W46" i="4"/>
  <c r="W231" i="4"/>
  <c r="W103" i="4"/>
  <c r="W88" i="4"/>
  <c r="W34" i="4"/>
  <c r="W105" i="4"/>
  <c r="W63" i="4"/>
  <c r="W218" i="4"/>
  <c r="W243" i="4"/>
  <c r="W116" i="4"/>
  <c r="W45" i="4"/>
  <c r="W235" i="4"/>
  <c r="W75" i="4"/>
  <c r="W52" i="4"/>
  <c r="W237" i="4"/>
  <c r="W256" i="4"/>
  <c r="W276" i="4"/>
  <c r="W148" i="4"/>
  <c r="W240" i="4"/>
  <c r="W230" i="4"/>
  <c r="W254" i="4"/>
  <c r="W93" i="4"/>
  <c r="W144" i="4"/>
  <c r="W2" i="4"/>
  <c r="W8" i="4"/>
  <c r="W151" i="4"/>
  <c r="W174" i="4"/>
  <c r="W18" i="4"/>
  <c r="W250" i="4"/>
  <c r="W9" i="4"/>
  <c r="W189" i="4"/>
  <c r="W72" i="4"/>
  <c r="W3" i="4"/>
  <c r="W102" i="4"/>
  <c r="W76" i="4"/>
  <c r="W37" i="4"/>
  <c r="W145" i="4"/>
  <c r="W248" i="4"/>
  <c r="W164" i="4"/>
  <c r="W179" i="4"/>
  <c r="W258" i="4"/>
  <c r="W27" i="4"/>
  <c r="W162" i="4"/>
  <c r="W220" i="4"/>
  <c r="W222" i="4"/>
  <c r="W251" i="4"/>
  <c r="W232" i="4"/>
  <c r="W180" i="4"/>
  <c r="I224" i="4"/>
  <c r="I190" i="4"/>
  <c r="I202" i="4"/>
  <c r="I208" i="4"/>
  <c r="I278" i="4"/>
  <c r="I142" i="4"/>
  <c r="I157" i="4"/>
  <c r="I195" i="4"/>
  <c r="I176" i="4"/>
  <c r="I106" i="4"/>
  <c r="I217" i="4"/>
  <c r="I239" i="4"/>
  <c r="I194" i="4"/>
  <c r="I118" i="4"/>
  <c r="I204" i="4"/>
  <c r="I23" i="4"/>
  <c r="I211" i="4"/>
  <c r="I101" i="4"/>
  <c r="I117" i="4"/>
  <c r="I271" i="4"/>
  <c r="I182" i="4"/>
  <c r="I91" i="4"/>
  <c r="I191" i="4"/>
  <c r="I155" i="4"/>
  <c r="I185" i="4"/>
  <c r="I54" i="4"/>
  <c r="I245" i="4"/>
  <c r="I113" i="4"/>
  <c r="I137" i="4"/>
  <c r="I200" i="4"/>
  <c r="I64" i="4"/>
  <c r="I147" i="4"/>
  <c r="I207" i="4"/>
  <c r="I270" i="4"/>
  <c r="I53" i="4"/>
  <c r="I277" i="4"/>
  <c r="I262" i="4"/>
  <c r="I272" i="4"/>
  <c r="I168" i="4"/>
  <c r="I257" i="4"/>
  <c r="I203" i="4"/>
  <c r="I123" i="4"/>
  <c r="I152" i="4"/>
  <c r="I209" i="4"/>
  <c r="I4" i="4"/>
  <c r="I90" i="4"/>
  <c r="I159" i="4"/>
  <c r="I183" i="4"/>
  <c r="I57" i="4"/>
  <c r="I60" i="4"/>
  <c r="I187" i="4"/>
  <c r="I33" i="4"/>
  <c r="I58" i="4"/>
  <c r="I132" i="4"/>
  <c r="I49" i="4"/>
  <c r="I6" i="4"/>
  <c r="I59" i="4"/>
  <c r="I225" i="4"/>
  <c r="I199" i="4"/>
  <c r="I215" i="4"/>
  <c r="I228" i="4"/>
  <c r="I281" i="4"/>
  <c r="I214" i="4"/>
  <c r="I107" i="4"/>
  <c r="I264" i="4"/>
  <c r="I78" i="4"/>
  <c r="I66" i="4"/>
  <c r="I50" i="4"/>
  <c r="I188" i="4"/>
  <c r="I241" i="4"/>
  <c r="I279" i="4"/>
  <c r="I266" i="4"/>
  <c r="I31" i="4"/>
  <c r="I136" i="4"/>
  <c r="I7" i="4"/>
  <c r="I201" i="4"/>
  <c r="I70" i="4"/>
  <c r="I35" i="4"/>
  <c r="I84" i="4"/>
  <c r="I119" i="4"/>
  <c r="I20" i="4"/>
  <c r="I15" i="4"/>
  <c r="I28" i="4"/>
  <c r="I111" i="4"/>
  <c r="I275" i="4"/>
  <c r="I186" i="4"/>
  <c r="I112" i="4"/>
  <c r="I83" i="4"/>
  <c r="I177" i="4"/>
  <c r="I11" i="4"/>
  <c r="I171" i="4"/>
  <c r="I99" i="4"/>
  <c r="I198" i="4"/>
  <c r="I169" i="4"/>
  <c r="I161" i="4"/>
  <c r="I24" i="4"/>
  <c r="I13" i="4"/>
  <c r="I175" i="4"/>
  <c r="I227" i="4"/>
  <c r="I192" i="4"/>
  <c r="I40" i="4"/>
  <c r="I249" i="4"/>
  <c r="I234" i="4"/>
  <c r="I269" i="4"/>
  <c r="I267" i="4"/>
  <c r="I274" i="4"/>
  <c r="I82" i="4"/>
  <c r="I141" i="4"/>
  <c r="I95" i="4"/>
  <c r="I74" i="4"/>
  <c r="I87" i="4"/>
  <c r="I81" i="4"/>
  <c r="I259" i="4"/>
  <c r="I100" i="4"/>
  <c r="I233" i="4"/>
  <c r="I120" i="4"/>
  <c r="I85" i="4"/>
  <c r="I17" i="4"/>
  <c r="I280" i="4"/>
  <c r="I165" i="4"/>
  <c r="I43" i="4"/>
  <c r="I94" i="4"/>
  <c r="I104" i="4"/>
  <c r="I22" i="4"/>
  <c r="I19" i="4"/>
  <c r="I65" i="4"/>
  <c r="I221" i="4"/>
  <c r="I16" i="4"/>
  <c r="I246" i="4"/>
  <c r="I21" i="4"/>
  <c r="I128" i="4"/>
  <c r="I26" i="4"/>
  <c r="I130" i="4"/>
  <c r="I213" i="4"/>
  <c r="I25" i="4"/>
  <c r="I115" i="4"/>
  <c r="I42" i="4"/>
  <c r="I273" i="4"/>
  <c r="I242" i="4"/>
  <c r="I210" i="4"/>
  <c r="I44" i="4"/>
  <c r="I67" i="4"/>
  <c r="I260" i="4"/>
  <c r="I153" i="4"/>
  <c r="I263" i="4"/>
  <c r="I166" i="4"/>
  <c r="I73" i="4"/>
  <c r="I268" i="4"/>
  <c r="I154" i="4"/>
  <c r="I193" i="4"/>
  <c r="I139" i="4"/>
  <c r="I114" i="4"/>
  <c r="I238" i="4"/>
  <c r="I32" i="4"/>
  <c r="I29" i="4"/>
  <c r="I196" i="4"/>
  <c r="I205" i="4"/>
  <c r="I71" i="4"/>
  <c r="I38" i="4"/>
  <c r="I79" i="4"/>
  <c r="I129" i="4"/>
  <c r="I121" i="4"/>
  <c r="I96" i="4"/>
  <c r="I255" i="4"/>
  <c r="I62" i="4"/>
  <c r="I36" i="4"/>
  <c r="I265" i="4"/>
  <c r="I173" i="4"/>
  <c r="I178" i="4"/>
  <c r="I140" i="4"/>
  <c r="I69" i="4"/>
  <c r="I156" i="4"/>
  <c r="I127" i="4"/>
  <c r="I30" i="4"/>
  <c r="I252" i="4"/>
  <c r="I126" i="4"/>
  <c r="I131" i="4"/>
  <c r="I122" i="4"/>
  <c r="I212" i="4"/>
  <c r="I184" i="4"/>
  <c r="I160" i="4"/>
  <c r="I86" i="4"/>
  <c r="I48" i="4"/>
  <c r="I109" i="4"/>
  <c r="I108" i="4"/>
  <c r="I206" i="4"/>
  <c r="I135" i="4"/>
  <c r="I216" i="4"/>
  <c r="I14" i="4"/>
  <c r="I12" i="4"/>
  <c r="I55" i="4"/>
  <c r="I138" i="4"/>
  <c r="I167" i="4"/>
  <c r="I282" i="4"/>
  <c r="I56" i="4"/>
  <c r="I143" i="4"/>
  <c r="I149" i="4"/>
  <c r="I68" i="4"/>
  <c r="I219" i="4"/>
  <c r="I47" i="4"/>
  <c r="I133" i="4"/>
  <c r="I150" i="4"/>
  <c r="I125" i="4"/>
  <c r="I110" i="4"/>
  <c r="I197" i="4"/>
  <c r="I124" i="4"/>
  <c r="I181" i="4"/>
  <c r="I5" i="4"/>
  <c r="I77" i="4"/>
  <c r="I253" i="4"/>
  <c r="I89" i="4"/>
  <c r="I10" i="4"/>
  <c r="I92" i="4"/>
  <c r="I172" i="4"/>
  <c r="I158" i="4"/>
  <c r="I146" i="4"/>
  <c r="I170" i="4"/>
  <c r="I247" i="4"/>
  <c r="I236" i="4"/>
  <c r="I41" i="4"/>
  <c r="I134" i="4"/>
  <c r="I223" i="4"/>
  <c r="I39" i="4"/>
  <c r="I163" i="4"/>
  <c r="I80" i="4"/>
  <c r="I244" i="4"/>
  <c r="I226" i="4"/>
  <c r="I61" i="4"/>
  <c r="I51" i="4"/>
  <c r="I229" i="4"/>
  <c r="I98" i="4"/>
  <c r="I97" i="4"/>
  <c r="I261" i="4"/>
  <c r="I46" i="4"/>
  <c r="I231" i="4"/>
  <c r="I103" i="4"/>
  <c r="I88" i="4"/>
  <c r="I34" i="4"/>
  <c r="I105" i="4"/>
  <c r="I63" i="4"/>
  <c r="I218" i="4"/>
  <c r="I243" i="4"/>
  <c r="I116" i="4"/>
  <c r="I45" i="4"/>
  <c r="I235" i="4"/>
  <c r="I75" i="4"/>
  <c r="I52" i="4"/>
  <c r="I237" i="4"/>
  <c r="I256" i="4"/>
  <c r="I276" i="4"/>
  <c r="I148" i="4"/>
  <c r="I240" i="4"/>
  <c r="I230" i="4"/>
  <c r="I254" i="4"/>
  <c r="I93" i="4"/>
  <c r="I144" i="4"/>
  <c r="I2" i="4"/>
  <c r="I8" i="4"/>
  <c r="I151" i="4"/>
  <c r="I174" i="4"/>
  <c r="I18" i="4"/>
  <c r="I250" i="4"/>
  <c r="I9" i="4"/>
  <c r="I189" i="4"/>
  <c r="I72" i="4"/>
  <c r="I3" i="4"/>
  <c r="I102" i="4"/>
  <c r="I76" i="4"/>
  <c r="I37" i="4"/>
  <c r="I145" i="4"/>
  <c r="I248" i="4"/>
  <c r="I164" i="4"/>
  <c r="I179" i="4"/>
  <c r="I258" i="4"/>
  <c r="I27" i="4"/>
  <c r="I162" i="4"/>
  <c r="I220" i="4"/>
  <c r="I222" i="4"/>
  <c r="I251" i="4"/>
  <c r="I232" i="4"/>
  <c r="I180" i="4"/>
  <c r="J224" i="4"/>
  <c r="F224" i="4" s="1"/>
  <c r="J190" i="4"/>
  <c r="F190" i="4" s="1"/>
  <c r="J202" i="4"/>
  <c r="F202" i="4" s="1"/>
  <c r="J208" i="4"/>
  <c r="F208" i="4" s="1"/>
  <c r="J278" i="4"/>
  <c r="F278" i="4" s="1"/>
  <c r="J142" i="4"/>
  <c r="F142" i="4" s="1"/>
  <c r="J157" i="4"/>
  <c r="F157" i="4" s="1"/>
  <c r="J195" i="4"/>
  <c r="F195" i="4" s="1"/>
  <c r="J176" i="4"/>
  <c r="F176" i="4" s="1"/>
  <c r="J106" i="4"/>
  <c r="F106" i="4" s="1"/>
  <c r="J217" i="4"/>
  <c r="F217" i="4" s="1"/>
  <c r="J239" i="4"/>
  <c r="F239" i="4" s="1"/>
  <c r="J194" i="4"/>
  <c r="F194" i="4" s="1"/>
  <c r="J118" i="4"/>
  <c r="F118" i="4" s="1"/>
  <c r="J204" i="4"/>
  <c r="F204" i="4" s="1"/>
  <c r="J23" i="4"/>
  <c r="F23" i="4" s="1"/>
  <c r="J211" i="4"/>
  <c r="F211" i="4" s="1"/>
  <c r="J101" i="4"/>
  <c r="F101" i="4" s="1"/>
  <c r="J117" i="4"/>
  <c r="F117" i="4" s="1"/>
  <c r="J271" i="4"/>
  <c r="F271" i="4" s="1"/>
  <c r="J182" i="4"/>
  <c r="F182" i="4" s="1"/>
  <c r="J91" i="4"/>
  <c r="F91" i="4" s="1"/>
  <c r="J191" i="4"/>
  <c r="F191" i="4" s="1"/>
  <c r="J155" i="4"/>
  <c r="F155" i="4" s="1"/>
  <c r="J185" i="4"/>
  <c r="F185" i="4" s="1"/>
  <c r="J54" i="4"/>
  <c r="F54" i="4" s="1"/>
  <c r="J245" i="4"/>
  <c r="F245" i="4" s="1"/>
  <c r="J113" i="4"/>
  <c r="F113" i="4" s="1"/>
  <c r="J137" i="4"/>
  <c r="F137" i="4" s="1"/>
  <c r="J200" i="4"/>
  <c r="F200" i="4" s="1"/>
  <c r="J64" i="4"/>
  <c r="F64" i="4" s="1"/>
  <c r="J147" i="4"/>
  <c r="F147" i="4" s="1"/>
  <c r="J207" i="4"/>
  <c r="F207" i="4" s="1"/>
  <c r="J270" i="4"/>
  <c r="F270" i="4" s="1"/>
  <c r="J53" i="4"/>
  <c r="F53" i="4" s="1"/>
  <c r="J277" i="4"/>
  <c r="F277" i="4" s="1"/>
  <c r="J262" i="4"/>
  <c r="F262" i="4" s="1"/>
  <c r="J272" i="4"/>
  <c r="F272" i="4" s="1"/>
  <c r="J168" i="4"/>
  <c r="F168" i="4" s="1"/>
  <c r="J257" i="4"/>
  <c r="F257" i="4" s="1"/>
  <c r="J203" i="4"/>
  <c r="F203" i="4" s="1"/>
  <c r="J123" i="4"/>
  <c r="F123" i="4" s="1"/>
  <c r="J152" i="4"/>
  <c r="F152" i="4" s="1"/>
  <c r="J209" i="4"/>
  <c r="F209" i="4" s="1"/>
  <c r="J4" i="4"/>
  <c r="F4" i="4" s="1"/>
  <c r="J90" i="4"/>
  <c r="F90" i="4" s="1"/>
  <c r="J159" i="4"/>
  <c r="F159" i="4" s="1"/>
  <c r="J183" i="4"/>
  <c r="F183" i="4" s="1"/>
  <c r="J57" i="4"/>
  <c r="F57" i="4" s="1"/>
  <c r="J60" i="4"/>
  <c r="F60" i="4" s="1"/>
  <c r="J187" i="4"/>
  <c r="F187" i="4" s="1"/>
  <c r="J33" i="4"/>
  <c r="F33" i="4" s="1"/>
  <c r="J58" i="4"/>
  <c r="F58" i="4" s="1"/>
  <c r="J132" i="4"/>
  <c r="F132" i="4" s="1"/>
  <c r="J49" i="4"/>
  <c r="F49" i="4" s="1"/>
  <c r="J6" i="4"/>
  <c r="F6" i="4" s="1"/>
  <c r="J59" i="4"/>
  <c r="F59" i="4" s="1"/>
  <c r="J225" i="4"/>
  <c r="F225" i="4" s="1"/>
  <c r="J199" i="4"/>
  <c r="F199" i="4" s="1"/>
  <c r="J215" i="4"/>
  <c r="F215" i="4" s="1"/>
  <c r="J228" i="4"/>
  <c r="F228" i="4" s="1"/>
  <c r="J281" i="4"/>
  <c r="F281" i="4" s="1"/>
  <c r="J214" i="4"/>
  <c r="F214" i="4" s="1"/>
  <c r="J107" i="4"/>
  <c r="F107" i="4" s="1"/>
  <c r="J264" i="4"/>
  <c r="F264" i="4" s="1"/>
  <c r="J78" i="4"/>
  <c r="F78" i="4" s="1"/>
  <c r="J66" i="4"/>
  <c r="F66" i="4" s="1"/>
  <c r="J50" i="4"/>
  <c r="F50" i="4" s="1"/>
  <c r="J188" i="4"/>
  <c r="F188" i="4" s="1"/>
  <c r="J241" i="4"/>
  <c r="F241" i="4" s="1"/>
  <c r="J279" i="4"/>
  <c r="F279" i="4" s="1"/>
  <c r="J266" i="4"/>
  <c r="F266" i="4" s="1"/>
  <c r="J31" i="4"/>
  <c r="F31" i="4" s="1"/>
  <c r="J136" i="4"/>
  <c r="F136" i="4" s="1"/>
  <c r="J7" i="4"/>
  <c r="F7" i="4" s="1"/>
  <c r="J201" i="4"/>
  <c r="F201" i="4" s="1"/>
  <c r="J70" i="4"/>
  <c r="F70" i="4" s="1"/>
  <c r="J35" i="4"/>
  <c r="F35" i="4" s="1"/>
  <c r="J84" i="4"/>
  <c r="F84" i="4" s="1"/>
  <c r="J119" i="4"/>
  <c r="F119" i="4" s="1"/>
  <c r="J20" i="4"/>
  <c r="F20" i="4" s="1"/>
  <c r="J15" i="4"/>
  <c r="F15" i="4" s="1"/>
  <c r="J28" i="4"/>
  <c r="F28" i="4" s="1"/>
  <c r="J111" i="4"/>
  <c r="F111" i="4" s="1"/>
  <c r="J275" i="4"/>
  <c r="F275" i="4" s="1"/>
  <c r="J186" i="4"/>
  <c r="F186" i="4" s="1"/>
  <c r="J112" i="4"/>
  <c r="F112" i="4" s="1"/>
  <c r="J83" i="4"/>
  <c r="F83" i="4" s="1"/>
  <c r="J177" i="4"/>
  <c r="F177" i="4" s="1"/>
  <c r="J11" i="4"/>
  <c r="F11" i="4" s="1"/>
  <c r="J171" i="4"/>
  <c r="F171" i="4" s="1"/>
  <c r="J99" i="4"/>
  <c r="F99" i="4" s="1"/>
  <c r="J198" i="4"/>
  <c r="F198" i="4" s="1"/>
  <c r="J169" i="4"/>
  <c r="F169" i="4" s="1"/>
  <c r="J161" i="4"/>
  <c r="F161" i="4" s="1"/>
  <c r="J24" i="4"/>
  <c r="F24" i="4" s="1"/>
  <c r="J13" i="4"/>
  <c r="F13" i="4" s="1"/>
  <c r="J175" i="4"/>
  <c r="F175" i="4" s="1"/>
  <c r="J227" i="4"/>
  <c r="F227" i="4" s="1"/>
  <c r="J192" i="4"/>
  <c r="F192" i="4" s="1"/>
  <c r="J40" i="4"/>
  <c r="F40" i="4" s="1"/>
  <c r="J249" i="4"/>
  <c r="F249" i="4" s="1"/>
  <c r="J234" i="4"/>
  <c r="F234" i="4" s="1"/>
  <c r="J269" i="4"/>
  <c r="F269" i="4" s="1"/>
  <c r="J267" i="4"/>
  <c r="F267" i="4" s="1"/>
  <c r="J274" i="4"/>
  <c r="F274" i="4" s="1"/>
  <c r="J82" i="4"/>
  <c r="F82" i="4" s="1"/>
  <c r="J141" i="4"/>
  <c r="F141" i="4" s="1"/>
  <c r="J95" i="4"/>
  <c r="F95" i="4" s="1"/>
  <c r="J74" i="4"/>
  <c r="F74" i="4" s="1"/>
  <c r="J87" i="4"/>
  <c r="F87" i="4" s="1"/>
  <c r="J81" i="4"/>
  <c r="F81" i="4" s="1"/>
  <c r="J259" i="4"/>
  <c r="F259" i="4" s="1"/>
  <c r="J100" i="4"/>
  <c r="F100" i="4" s="1"/>
  <c r="J233" i="4"/>
  <c r="F233" i="4" s="1"/>
  <c r="J120" i="4"/>
  <c r="F120" i="4" s="1"/>
  <c r="J85" i="4"/>
  <c r="F85" i="4" s="1"/>
  <c r="J17" i="4"/>
  <c r="F17" i="4" s="1"/>
  <c r="J280" i="4"/>
  <c r="F280" i="4" s="1"/>
  <c r="J165" i="4"/>
  <c r="F165" i="4" s="1"/>
  <c r="J43" i="4"/>
  <c r="F43" i="4" s="1"/>
  <c r="J94" i="4"/>
  <c r="F94" i="4" s="1"/>
  <c r="J104" i="4"/>
  <c r="F104" i="4" s="1"/>
  <c r="J22" i="4"/>
  <c r="F22" i="4" s="1"/>
  <c r="J19" i="4"/>
  <c r="F19" i="4" s="1"/>
  <c r="J65" i="4"/>
  <c r="F65" i="4" s="1"/>
  <c r="J221" i="4"/>
  <c r="F221" i="4" s="1"/>
  <c r="J16" i="4"/>
  <c r="F16" i="4" s="1"/>
  <c r="J246" i="4"/>
  <c r="F246" i="4" s="1"/>
  <c r="J21" i="4"/>
  <c r="F21" i="4" s="1"/>
  <c r="J128" i="4"/>
  <c r="F128" i="4" s="1"/>
  <c r="J26" i="4"/>
  <c r="F26" i="4" s="1"/>
  <c r="J130" i="4"/>
  <c r="F130" i="4" s="1"/>
  <c r="J213" i="4"/>
  <c r="F213" i="4" s="1"/>
  <c r="J25" i="4"/>
  <c r="F25" i="4" s="1"/>
  <c r="J115" i="4"/>
  <c r="F115" i="4" s="1"/>
  <c r="J42" i="4"/>
  <c r="F42" i="4" s="1"/>
  <c r="J273" i="4"/>
  <c r="F273" i="4" s="1"/>
  <c r="J242" i="4"/>
  <c r="F242" i="4" s="1"/>
  <c r="J210" i="4"/>
  <c r="F210" i="4" s="1"/>
  <c r="J44" i="4"/>
  <c r="F44" i="4" s="1"/>
  <c r="J67" i="4"/>
  <c r="F67" i="4" s="1"/>
  <c r="J260" i="4"/>
  <c r="F260" i="4" s="1"/>
  <c r="J153" i="4"/>
  <c r="F153" i="4" s="1"/>
  <c r="J263" i="4"/>
  <c r="F263" i="4" s="1"/>
  <c r="J166" i="4"/>
  <c r="F166" i="4" s="1"/>
  <c r="J73" i="4"/>
  <c r="F73" i="4" s="1"/>
  <c r="J268" i="4"/>
  <c r="F268" i="4" s="1"/>
  <c r="J154" i="4"/>
  <c r="F154" i="4" s="1"/>
  <c r="J193" i="4"/>
  <c r="F193" i="4" s="1"/>
  <c r="J139" i="4"/>
  <c r="F139" i="4" s="1"/>
  <c r="J114" i="4"/>
  <c r="F114" i="4" s="1"/>
  <c r="J238" i="4"/>
  <c r="F238" i="4" s="1"/>
  <c r="J32" i="4"/>
  <c r="F32" i="4" s="1"/>
  <c r="J29" i="4"/>
  <c r="F29" i="4" s="1"/>
  <c r="J196" i="4"/>
  <c r="F196" i="4" s="1"/>
  <c r="J205" i="4"/>
  <c r="F205" i="4" s="1"/>
  <c r="J71" i="4"/>
  <c r="F71" i="4" s="1"/>
  <c r="J38" i="4"/>
  <c r="F38" i="4" s="1"/>
  <c r="J79" i="4"/>
  <c r="F79" i="4" s="1"/>
  <c r="J129" i="4"/>
  <c r="F129" i="4" s="1"/>
  <c r="J121" i="4"/>
  <c r="F121" i="4" s="1"/>
  <c r="J96" i="4"/>
  <c r="F96" i="4" s="1"/>
  <c r="J255" i="4"/>
  <c r="F255" i="4" s="1"/>
  <c r="J62" i="4"/>
  <c r="F62" i="4" s="1"/>
  <c r="J36" i="4"/>
  <c r="F36" i="4" s="1"/>
  <c r="J265" i="4"/>
  <c r="F265" i="4" s="1"/>
  <c r="J173" i="4"/>
  <c r="F173" i="4" s="1"/>
  <c r="J178" i="4"/>
  <c r="F178" i="4" s="1"/>
  <c r="J140" i="4"/>
  <c r="F140" i="4" s="1"/>
  <c r="J69" i="4"/>
  <c r="F69" i="4" s="1"/>
  <c r="J156" i="4"/>
  <c r="F156" i="4" s="1"/>
  <c r="J127" i="4"/>
  <c r="F127" i="4" s="1"/>
  <c r="J30" i="4"/>
  <c r="F30" i="4" s="1"/>
  <c r="J252" i="4"/>
  <c r="F252" i="4" s="1"/>
  <c r="J126" i="4"/>
  <c r="F126" i="4" s="1"/>
  <c r="J131" i="4"/>
  <c r="F131" i="4" s="1"/>
  <c r="J122" i="4"/>
  <c r="F122" i="4" s="1"/>
  <c r="J212" i="4"/>
  <c r="F212" i="4" s="1"/>
  <c r="J184" i="4"/>
  <c r="F184" i="4" s="1"/>
  <c r="J160" i="4"/>
  <c r="F160" i="4" s="1"/>
  <c r="J86" i="4"/>
  <c r="F86" i="4" s="1"/>
  <c r="J48" i="4"/>
  <c r="F48" i="4" s="1"/>
  <c r="J109" i="4"/>
  <c r="F109" i="4" s="1"/>
  <c r="J108" i="4"/>
  <c r="F108" i="4" s="1"/>
  <c r="J206" i="4"/>
  <c r="F206" i="4" s="1"/>
  <c r="J135" i="4"/>
  <c r="F135" i="4" s="1"/>
  <c r="J216" i="4"/>
  <c r="F216" i="4" s="1"/>
  <c r="J14" i="4"/>
  <c r="F14" i="4" s="1"/>
  <c r="J12" i="4"/>
  <c r="F12" i="4" s="1"/>
  <c r="J55" i="4"/>
  <c r="F55" i="4" s="1"/>
  <c r="J138" i="4"/>
  <c r="F138" i="4" s="1"/>
  <c r="J167" i="4"/>
  <c r="F167" i="4" s="1"/>
  <c r="J282" i="4"/>
  <c r="F282" i="4" s="1"/>
  <c r="J56" i="4"/>
  <c r="F56" i="4" s="1"/>
  <c r="J143" i="4"/>
  <c r="F143" i="4" s="1"/>
  <c r="J149" i="4"/>
  <c r="F149" i="4" s="1"/>
  <c r="J68" i="4"/>
  <c r="F68" i="4" s="1"/>
  <c r="J219" i="4"/>
  <c r="F219" i="4" s="1"/>
  <c r="J47" i="4"/>
  <c r="F47" i="4" s="1"/>
  <c r="J133" i="4"/>
  <c r="F133" i="4" s="1"/>
  <c r="J150" i="4"/>
  <c r="F150" i="4" s="1"/>
  <c r="J125" i="4"/>
  <c r="F125" i="4" s="1"/>
  <c r="J110" i="4"/>
  <c r="F110" i="4" s="1"/>
  <c r="J197" i="4"/>
  <c r="F197" i="4" s="1"/>
  <c r="J124" i="4"/>
  <c r="F124" i="4" s="1"/>
  <c r="J181" i="4"/>
  <c r="F181" i="4" s="1"/>
  <c r="J5" i="4"/>
  <c r="F5" i="4" s="1"/>
  <c r="J77" i="4"/>
  <c r="F77" i="4" s="1"/>
  <c r="J253" i="4"/>
  <c r="F253" i="4" s="1"/>
  <c r="J89" i="4"/>
  <c r="F89" i="4" s="1"/>
  <c r="J10" i="4"/>
  <c r="F10" i="4" s="1"/>
  <c r="J92" i="4"/>
  <c r="F92" i="4" s="1"/>
  <c r="J172" i="4"/>
  <c r="F172" i="4" s="1"/>
  <c r="J158" i="4"/>
  <c r="F158" i="4" s="1"/>
  <c r="J146" i="4"/>
  <c r="F146" i="4" s="1"/>
  <c r="J170" i="4"/>
  <c r="F170" i="4" s="1"/>
  <c r="J247" i="4"/>
  <c r="F247" i="4" s="1"/>
  <c r="J236" i="4"/>
  <c r="F236" i="4" s="1"/>
  <c r="J41" i="4"/>
  <c r="F41" i="4" s="1"/>
  <c r="J134" i="4"/>
  <c r="F134" i="4" s="1"/>
  <c r="J223" i="4"/>
  <c r="F223" i="4" s="1"/>
  <c r="J39" i="4"/>
  <c r="F39" i="4" s="1"/>
  <c r="J163" i="4"/>
  <c r="F163" i="4" s="1"/>
  <c r="J80" i="4"/>
  <c r="F80" i="4" s="1"/>
  <c r="J244" i="4"/>
  <c r="F244" i="4" s="1"/>
  <c r="J226" i="4"/>
  <c r="F226" i="4" s="1"/>
  <c r="J61" i="4"/>
  <c r="F61" i="4" s="1"/>
  <c r="J51" i="4"/>
  <c r="F51" i="4" s="1"/>
  <c r="J229" i="4"/>
  <c r="F229" i="4" s="1"/>
  <c r="J98" i="4"/>
  <c r="F98" i="4" s="1"/>
  <c r="J97" i="4"/>
  <c r="F97" i="4" s="1"/>
  <c r="J261" i="4"/>
  <c r="F261" i="4" s="1"/>
  <c r="J46" i="4"/>
  <c r="F46" i="4" s="1"/>
  <c r="J231" i="4"/>
  <c r="F231" i="4" s="1"/>
  <c r="J103" i="4"/>
  <c r="F103" i="4" s="1"/>
  <c r="J88" i="4"/>
  <c r="F88" i="4" s="1"/>
  <c r="J34" i="4"/>
  <c r="F34" i="4" s="1"/>
  <c r="J105" i="4"/>
  <c r="F105" i="4" s="1"/>
  <c r="J63" i="4"/>
  <c r="F63" i="4" s="1"/>
  <c r="J218" i="4"/>
  <c r="F218" i="4" s="1"/>
  <c r="J243" i="4"/>
  <c r="F243" i="4" s="1"/>
  <c r="J116" i="4"/>
  <c r="F116" i="4" s="1"/>
  <c r="J45" i="4"/>
  <c r="F45" i="4" s="1"/>
  <c r="J235" i="4"/>
  <c r="F235" i="4" s="1"/>
  <c r="J75" i="4"/>
  <c r="F75" i="4" s="1"/>
  <c r="J52" i="4"/>
  <c r="F52" i="4" s="1"/>
  <c r="J237" i="4"/>
  <c r="F237" i="4" s="1"/>
  <c r="J256" i="4"/>
  <c r="F256" i="4" s="1"/>
  <c r="J276" i="4"/>
  <c r="F276" i="4" s="1"/>
  <c r="J148" i="4"/>
  <c r="F148" i="4" s="1"/>
  <c r="J240" i="4"/>
  <c r="F240" i="4" s="1"/>
  <c r="J230" i="4"/>
  <c r="F230" i="4" s="1"/>
  <c r="J254" i="4"/>
  <c r="F254" i="4" s="1"/>
  <c r="J93" i="4"/>
  <c r="F93" i="4" s="1"/>
  <c r="J144" i="4"/>
  <c r="F144" i="4" s="1"/>
  <c r="J2" i="4"/>
  <c r="J8" i="4"/>
  <c r="F8" i="4" s="1"/>
  <c r="J151" i="4"/>
  <c r="F151" i="4" s="1"/>
  <c r="J174" i="4"/>
  <c r="F174" i="4" s="1"/>
  <c r="J18" i="4"/>
  <c r="F18" i="4" s="1"/>
  <c r="J250" i="4"/>
  <c r="F250" i="4" s="1"/>
  <c r="J9" i="4"/>
  <c r="F9" i="4" s="1"/>
  <c r="J189" i="4"/>
  <c r="F189" i="4" s="1"/>
  <c r="J72" i="4"/>
  <c r="F72" i="4" s="1"/>
  <c r="J3" i="4"/>
  <c r="F3" i="4" s="1"/>
  <c r="J102" i="4"/>
  <c r="F102" i="4" s="1"/>
  <c r="J76" i="4"/>
  <c r="F76" i="4" s="1"/>
  <c r="J37" i="4"/>
  <c r="F37" i="4" s="1"/>
  <c r="J145" i="4"/>
  <c r="F145" i="4" s="1"/>
  <c r="J248" i="4"/>
  <c r="F248" i="4" s="1"/>
  <c r="J164" i="4"/>
  <c r="F164" i="4" s="1"/>
  <c r="J179" i="4"/>
  <c r="F179" i="4" s="1"/>
  <c r="J258" i="4"/>
  <c r="F258" i="4" s="1"/>
  <c r="J27" i="4"/>
  <c r="F27" i="4" s="1"/>
  <c r="J162" i="4"/>
  <c r="F162" i="4" s="1"/>
  <c r="J220" i="4"/>
  <c r="F220" i="4" s="1"/>
  <c r="J222" i="4"/>
  <c r="F222" i="4" s="1"/>
  <c r="J251" i="4"/>
  <c r="F251" i="4" s="1"/>
  <c r="J232" i="4"/>
  <c r="F232" i="4" s="1"/>
  <c r="J180" i="4"/>
  <c r="F180" i="4" s="1"/>
  <c r="H224" i="4"/>
  <c r="H190" i="4"/>
  <c r="H202" i="4"/>
  <c r="H208" i="4"/>
  <c r="H157" i="4"/>
  <c r="H195" i="4"/>
  <c r="H176" i="4"/>
  <c r="H106" i="4"/>
  <c r="H217" i="4"/>
  <c r="H239" i="4"/>
  <c r="H204" i="4"/>
  <c r="H23" i="4"/>
  <c r="H211" i="4"/>
  <c r="H101" i="4"/>
  <c r="H117" i="4"/>
  <c r="H271" i="4"/>
  <c r="H191" i="4"/>
  <c r="H155" i="4"/>
  <c r="H185" i="4"/>
  <c r="H54" i="4"/>
  <c r="H245" i="4"/>
  <c r="H113" i="4"/>
  <c r="H64" i="4"/>
  <c r="H147" i="4"/>
  <c r="H207" i="4"/>
  <c r="H270" i="4"/>
  <c r="H53" i="4"/>
  <c r="H277" i="4"/>
  <c r="H262" i="4"/>
  <c r="H168" i="4"/>
  <c r="H257" i="4"/>
  <c r="H203" i="4"/>
  <c r="H123" i="4"/>
  <c r="H152" i="4"/>
  <c r="H209" i="4"/>
  <c r="H4" i="4"/>
  <c r="H159" i="4"/>
  <c r="H183" i="4"/>
  <c r="H57" i="4"/>
  <c r="H60" i="4"/>
  <c r="H187" i="4"/>
  <c r="H33" i="4"/>
  <c r="H49" i="4"/>
  <c r="H6" i="4"/>
  <c r="H59" i="4"/>
  <c r="H225" i="4"/>
  <c r="H199" i="4"/>
  <c r="H215" i="4"/>
  <c r="H214" i="4"/>
  <c r="H107" i="4"/>
  <c r="H264" i="4"/>
  <c r="H78" i="4"/>
  <c r="H66" i="4"/>
  <c r="H50" i="4"/>
  <c r="H279" i="4"/>
  <c r="H266" i="4"/>
  <c r="H31" i="4"/>
  <c r="H136" i="4"/>
  <c r="H7" i="4"/>
  <c r="H201" i="4"/>
  <c r="H84" i="4"/>
  <c r="H119" i="4"/>
  <c r="H20" i="4"/>
  <c r="H15" i="4"/>
  <c r="H28" i="4"/>
  <c r="H111" i="4"/>
  <c r="H112" i="4"/>
  <c r="H83" i="4"/>
  <c r="H177" i="4"/>
  <c r="H11" i="4"/>
  <c r="H171" i="4"/>
  <c r="H99" i="4"/>
  <c r="H161" i="4"/>
  <c r="H24" i="4"/>
  <c r="H13" i="4"/>
  <c r="H175" i="4"/>
  <c r="H227" i="4"/>
  <c r="H192" i="4"/>
  <c r="H40" i="4"/>
  <c r="H234" i="4"/>
  <c r="H269" i="4"/>
  <c r="H267" i="4"/>
  <c r="H274" i="4"/>
  <c r="H82" i="4"/>
  <c r="H141" i="4"/>
  <c r="H95" i="4"/>
  <c r="H87" i="4"/>
  <c r="H81" i="4"/>
  <c r="H259" i="4"/>
  <c r="H100" i="4"/>
  <c r="H233" i="4"/>
  <c r="H120" i="4"/>
  <c r="H280" i="4"/>
  <c r="H165" i="4"/>
  <c r="H43" i="4"/>
  <c r="H94" i="4"/>
  <c r="H104" i="4"/>
  <c r="H22" i="4"/>
  <c r="H221" i="4"/>
  <c r="H16" i="4"/>
  <c r="H246" i="4"/>
  <c r="H21" i="4"/>
  <c r="H128" i="4"/>
  <c r="H26" i="4"/>
  <c r="H25" i="4"/>
  <c r="H115" i="4"/>
  <c r="H42" i="4"/>
  <c r="H273" i="4"/>
  <c r="H242" i="4"/>
  <c r="H210" i="4"/>
  <c r="H260" i="4"/>
  <c r="H153" i="4"/>
  <c r="H263" i="4"/>
  <c r="H166" i="4"/>
  <c r="H73" i="4"/>
  <c r="H268" i="4"/>
  <c r="H139" i="4"/>
  <c r="H114" i="4"/>
  <c r="H238" i="4"/>
  <c r="H32" i="4"/>
  <c r="H29" i="4"/>
  <c r="H196" i="4"/>
  <c r="H38" i="4"/>
  <c r="H79" i="4"/>
  <c r="H129" i="4"/>
  <c r="H121" i="4"/>
  <c r="H96" i="4"/>
  <c r="H255" i="4"/>
  <c r="H62" i="4"/>
  <c r="H265" i="4"/>
  <c r="H173" i="4"/>
  <c r="H178" i="4"/>
  <c r="H140" i="4"/>
  <c r="H69" i="4"/>
  <c r="H156" i="4"/>
  <c r="H127" i="4"/>
  <c r="H252" i="4"/>
  <c r="H126" i="4"/>
  <c r="H131" i="4"/>
  <c r="H122" i="4"/>
  <c r="H212" i="4"/>
  <c r="H184" i="4"/>
  <c r="H48" i="4"/>
  <c r="H109" i="4"/>
  <c r="H108" i="4"/>
  <c r="H206" i="4"/>
  <c r="H135" i="4"/>
  <c r="H216" i="4"/>
  <c r="H55" i="4"/>
  <c r="H138" i="4"/>
  <c r="H167" i="4"/>
  <c r="H282" i="4"/>
  <c r="H56" i="4"/>
  <c r="H143" i="4"/>
  <c r="H219" i="4"/>
  <c r="H47" i="4"/>
  <c r="H133" i="4"/>
  <c r="H150" i="4"/>
  <c r="H125" i="4"/>
  <c r="H110" i="4"/>
  <c r="H181" i="4"/>
  <c r="H5" i="4"/>
  <c r="H77" i="4"/>
  <c r="H253" i="4"/>
  <c r="H89" i="4"/>
  <c r="H10" i="4"/>
  <c r="H158" i="4"/>
  <c r="H146" i="4"/>
  <c r="H170" i="4"/>
  <c r="H247" i="4"/>
  <c r="H236" i="4"/>
  <c r="H41" i="4"/>
  <c r="H39" i="4"/>
  <c r="H163" i="4"/>
  <c r="H80" i="4"/>
  <c r="H244" i="4"/>
  <c r="H226" i="4"/>
  <c r="H61" i="4"/>
  <c r="H51" i="4"/>
  <c r="H98" i="4"/>
  <c r="H97" i="4"/>
  <c r="H261" i="4"/>
  <c r="H46" i="4"/>
  <c r="H231" i="4"/>
  <c r="H103" i="4"/>
  <c r="H88" i="4"/>
  <c r="H105" i="4"/>
  <c r="H63" i="4"/>
  <c r="H218" i="4"/>
  <c r="H243" i="4"/>
  <c r="H116" i="4"/>
  <c r="H45" i="4"/>
  <c r="H52" i="4"/>
  <c r="H237" i="4"/>
  <c r="H256" i="4"/>
  <c r="H276" i="4"/>
  <c r="H148" i="4"/>
  <c r="H240" i="4"/>
  <c r="H93" i="4"/>
  <c r="H144" i="4"/>
  <c r="H2" i="4"/>
  <c r="H8" i="4"/>
  <c r="H151" i="4"/>
  <c r="H174" i="4"/>
  <c r="H9" i="4"/>
  <c r="H189" i="4"/>
  <c r="H72" i="4"/>
  <c r="H3" i="4"/>
  <c r="H102" i="4"/>
  <c r="H76" i="4"/>
  <c r="H248" i="4"/>
  <c r="H164" i="4"/>
  <c r="H179" i="4"/>
  <c r="H258" i="4"/>
  <c r="H27" i="4"/>
  <c r="H162" i="4"/>
  <c r="H251" i="4"/>
  <c r="H232" i="4"/>
  <c r="H180" i="4"/>
  <c r="G224" i="4"/>
  <c r="G190" i="4"/>
  <c r="G208" i="4"/>
  <c r="G142" i="4"/>
  <c r="G157" i="4"/>
  <c r="G195" i="4"/>
  <c r="G176" i="4"/>
  <c r="G106" i="4"/>
  <c r="G118" i="4"/>
  <c r="G204" i="4"/>
  <c r="G23" i="4"/>
  <c r="G211" i="4"/>
  <c r="G101" i="4"/>
  <c r="G91" i="4"/>
  <c r="G191" i="4"/>
  <c r="G155" i="4"/>
  <c r="G185" i="4"/>
  <c r="G54" i="4"/>
  <c r="G200" i="4"/>
  <c r="G64" i="4"/>
  <c r="G147" i="4"/>
  <c r="G207" i="4"/>
  <c r="G270" i="4"/>
  <c r="G277" i="4"/>
  <c r="G272" i="4"/>
  <c r="G168" i="4"/>
  <c r="G257" i="4"/>
  <c r="G203" i="4"/>
  <c r="G123" i="4"/>
  <c r="G209" i="4"/>
  <c r="G90" i="4"/>
  <c r="G159" i="4"/>
  <c r="G183" i="4"/>
  <c r="G57" i="4"/>
  <c r="G60" i="4"/>
  <c r="G132" i="4"/>
  <c r="G49" i="4"/>
  <c r="G6" i="4"/>
  <c r="G59" i="4"/>
  <c r="G225" i="4"/>
  <c r="G281" i="4"/>
  <c r="G214" i="4"/>
  <c r="G107" i="4"/>
  <c r="G264" i="4"/>
  <c r="G78" i="4"/>
  <c r="G241" i="4"/>
  <c r="G279" i="4"/>
  <c r="G266" i="4"/>
  <c r="G31" i="4"/>
  <c r="G136" i="4"/>
  <c r="G201" i="4"/>
  <c r="G35" i="4"/>
  <c r="G84" i="4"/>
  <c r="G119" i="4"/>
  <c r="G20" i="4"/>
  <c r="G15" i="4"/>
  <c r="G186" i="4"/>
  <c r="G112" i="4"/>
  <c r="G83" i="4"/>
  <c r="G177" i="4"/>
  <c r="G11" i="4"/>
  <c r="G169" i="4"/>
  <c r="G161" i="4"/>
  <c r="G24" i="4"/>
  <c r="G13" i="4"/>
  <c r="G175" i="4"/>
  <c r="G249" i="4"/>
  <c r="G234" i="4"/>
  <c r="G269" i="4"/>
  <c r="G267" i="4"/>
  <c r="G274" i="4"/>
  <c r="G141" i="4"/>
  <c r="G74" i="4"/>
  <c r="G87" i="4"/>
  <c r="G81" i="4"/>
  <c r="G259" i="4"/>
  <c r="G100" i="4"/>
  <c r="G17" i="4"/>
  <c r="G280" i="4"/>
  <c r="G165" i="4"/>
  <c r="G43" i="4"/>
  <c r="G94" i="4"/>
  <c r="G65" i="4"/>
  <c r="G221" i="4"/>
  <c r="G16" i="4"/>
  <c r="G246" i="4"/>
  <c r="G21" i="4"/>
  <c r="G213" i="4"/>
  <c r="G25" i="4"/>
  <c r="G115" i="4"/>
  <c r="G42" i="4"/>
  <c r="G273" i="4"/>
  <c r="G210" i="4"/>
  <c r="G67" i="4"/>
  <c r="G260" i="4"/>
  <c r="G153" i="4"/>
  <c r="G263" i="4"/>
  <c r="G166" i="4"/>
  <c r="G193" i="4"/>
  <c r="G139" i="4"/>
  <c r="G114" i="4"/>
  <c r="G238" i="4"/>
  <c r="G32" i="4"/>
  <c r="G71" i="4"/>
  <c r="G38" i="4"/>
  <c r="G79" i="4"/>
  <c r="G129" i="4"/>
  <c r="G121" i="4"/>
  <c r="G36" i="4"/>
  <c r="G265" i="4"/>
  <c r="G173" i="4"/>
  <c r="G178" i="4"/>
  <c r="G140" i="4"/>
  <c r="G30" i="4"/>
  <c r="G252" i="4"/>
  <c r="G126" i="4"/>
  <c r="G131" i="4"/>
  <c r="G122" i="4"/>
  <c r="G184" i="4"/>
  <c r="G86" i="4"/>
  <c r="G48" i="4"/>
  <c r="G109" i="4"/>
  <c r="G108" i="4"/>
  <c r="G206" i="4"/>
  <c r="G12" i="4"/>
  <c r="G55" i="4"/>
  <c r="G138" i="4"/>
  <c r="G167" i="4"/>
  <c r="G282" i="4"/>
  <c r="G68" i="4"/>
  <c r="G219" i="4"/>
  <c r="G47" i="4"/>
  <c r="G133" i="4"/>
  <c r="G150" i="4"/>
  <c r="G124" i="4"/>
  <c r="G181" i="4"/>
  <c r="G5" i="4"/>
  <c r="G77" i="4"/>
  <c r="G253" i="4"/>
  <c r="G10" i="4"/>
  <c r="G172" i="4"/>
  <c r="G158" i="4"/>
  <c r="G146" i="4"/>
  <c r="G170" i="4"/>
  <c r="G247" i="4"/>
  <c r="G223" i="4"/>
  <c r="G39" i="4"/>
  <c r="G163" i="4"/>
  <c r="G80" i="4"/>
  <c r="G244" i="4"/>
  <c r="G229" i="4"/>
  <c r="G98" i="4"/>
  <c r="G97" i="4"/>
  <c r="G261" i="4"/>
  <c r="G46" i="4"/>
  <c r="G34" i="4"/>
  <c r="G105" i="4"/>
  <c r="G63" i="4"/>
  <c r="G218" i="4"/>
  <c r="G243" i="4"/>
  <c r="G45" i="4"/>
  <c r="G75" i="4"/>
  <c r="G52" i="4"/>
  <c r="G237" i="4"/>
  <c r="G256" i="4"/>
  <c r="G276" i="4"/>
  <c r="G254" i="4"/>
  <c r="G93" i="4"/>
  <c r="G144" i="4"/>
  <c r="G2" i="4"/>
  <c r="G8" i="4"/>
  <c r="G250" i="4"/>
  <c r="G9" i="4"/>
  <c r="G189" i="4"/>
  <c r="G72" i="4"/>
  <c r="G3" i="4"/>
  <c r="G145" i="4"/>
  <c r="G248" i="4"/>
  <c r="G164" i="4"/>
  <c r="G179" i="4"/>
  <c r="G258" i="4"/>
  <c r="G162" i="4"/>
  <c r="G222" i="4"/>
  <c r="G251" i="4"/>
  <c r="G232" i="4"/>
  <c r="G180" i="4"/>
  <c r="C6" i="6" l="1"/>
  <c r="C4" i="6"/>
  <c r="C5" i="6"/>
  <c r="F2" i="4"/>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<sst xmlns="http://schemas.openxmlformats.org/spreadsheetml/2006/main" count="4145" uniqueCount="738">
  <si>
    <t>49A007</t>
  </si>
  <si>
    <t>49A022</t>
  </si>
  <si>
    <t>CEDARS HEALTHCARE CENTER</t>
  </si>
  <si>
    <t>NORTHAMPTON NURSING AND REHABILITATION CENTER</t>
  </si>
  <si>
    <t>PORTSMOUTH HEALTH AND REHAB</t>
  </si>
  <si>
    <t>SOUTH ROANOKE NURSING AND REHABILITATION</t>
  </si>
  <si>
    <t>PROMEDICA SKILLED NURSING AND REHAB (ALEXANDRIA)</t>
  </si>
  <si>
    <t>RICHFIELD: HEALTH CENTER - SALEM</t>
  </si>
  <si>
    <t>ROMAN EAGLE REHABILITATION AND HEALTH CARE CENTER</t>
  </si>
  <si>
    <t>WOODBINE REHABILITATION &amp; HEALTHCARE CENTER</t>
  </si>
  <si>
    <t>KENDAL  AT LEXINGTON</t>
  </si>
  <si>
    <t>MANASSAS HEALTH AND REHAB CENTER</t>
  </si>
  <si>
    <t>PROMEDICA SKILLED NURSING AND REHAB (RICHMOND)</t>
  </si>
  <si>
    <t>OAKWOOD HEALTH AND REHAB CENTER</t>
  </si>
  <si>
    <t>GOODWIN HOUSE ALEXANDRIA</t>
  </si>
  <si>
    <t>SIGNATURE HEALTHCARE OF NORFOLK</t>
  </si>
  <si>
    <t>THE GARDENS AT WARWICK FOREST</t>
  </si>
  <si>
    <t>PROMEDICA SKILLED NURSING AND REHAB (LYNCHBURG)</t>
  </si>
  <si>
    <t>HEALTH CARE CENTER LUCY CORR</t>
  </si>
  <si>
    <t>RIVER VIEW ON THE APPOMATTOX HEALTH &amp; REHAB CENTER</t>
  </si>
  <si>
    <t>BAY POINTE REHABILITATION AND NURSING</t>
  </si>
  <si>
    <t>SALEM HEALTH &amp; REHABILITATION</t>
  </si>
  <si>
    <t>FRIENDSHIP HEALTH AND REHAB CENTER</t>
  </si>
  <si>
    <t>HARRISONBURG HLTH &amp; REHAB CNTR</t>
  </si>
  <si>
    <t>WESTMINSTER-CANTERBURY OF RICHMOND</t>
  </si>
  <si>
    <t>PARHAM HEALTH CARE &amp; REHAB CEN</t>
  </si>
  <si>
    <t>FAIRFAX REHABILITATION AND NURSING CENTER</t>
  </si>
  <si>
    <t>PROMEDICA SKILLED NURSING AND REHAB (ARLINGTON)</t>
  </si>
  <si>
    <t>LYNCHBURG HEALTH &amp; REHABILITATION  CENTER</t>
  </si>
  <si>
    <t>PINEY FOREST HEALTH AND REHABILITATION CENTER</t>
  </si>
  <si>
    <t>CHESAPEAKE HEALTH AND REHABILITATION CENTER</t>
  </si>
  <si>
    <t>THE LAURELS OF UNIVERSITY PARK</t>
  </si>
  <si>
    <t>GUGGENHEIMER HEALTH AND REHAB CENTER</t>
  </si>
  <si>
    <t>HIRAM W DAVIS MEDICAL CTR</t>
  </si>
  <si>
    <t>REGENCY CARE OF ARLINGTON, LLC</t>
  </si>
  <si>
    <t>COLONIAL HEIGHTS REHABILITATION AND NURSING CENTER</t>
  </si>
  <si>
    <t>LAKE TAYLOR HOSP</t>
  </si>
  <si>
    <t>ROCKY MOUNT HEALTH &amp; REHAB CENTER</t>
  </si>
  <si>
    <t>WESTMINSTER-CANTERBURY OF LYNCHBURG INC</t>
  </si>
  <si>
    <t>CHERRYDALE HEALTH AND REHABILITATION CENTER</t>
  </si>
  <si>
    <t>WONDER CITY REHABILITATION AND NURSING CENTER</t>
  </si>
  <si>
    <t>WADDELL NURSING AND REHAB CENTER</t>
  </si>
  <si>
    <t>WESTMINSTER-CANTERBURY ON CHESAPEAKE BAY</t>
  </si>
  <si>
    <t>NHC HEALTHCARE, BRISTOL</t>
  </si>
  <si>
    <t>VALLEY REHABILITATION AND NURSING CENTER</t>
  </si>
  <si>
    <t>RIDGECREST MANOR NURSING &amp; REHABILITATION</t>
  </si>
  <si>
    <t>HERITAGE HALL BIG STONE GAP</t>
  </si>
  <si>
    <t>LIFE CARE CENTER OF NEW MARKET</t>
  </si>
  <si>
    <t>ROSE HILL HEALTH AND REHAB</t>
  </si>
  <si>
    <t>ALLEGHANY HEALTH AND REHAB</t>
  </si>
  <si>
    <t>EVERGREEN HEALTH AND REHAB</t>
  </si>
  <si>
    <t>MARTINSVILLE HEALTH AND REHAB</t>
  </si>
  <si>
    <t>PETERSBURG HEALTHCARE CENTER</t>
  </si>
  <si>
    <t>CHOICE HEALTHCARE AT HARRISONBURG</t>
  </si>
  <si>
    <t>CHOICE HEALTHCARE AT WAYNESBORO</t>
  </si>
  <si>
    <t>BIRCHWOOD PARK REHABILITATION</t>
  </si>
  <si>
    <t>CHOICE HEALTHCARE AT LYNCHBURG</t>
  </si>
  <si>
    <t>HERITAGE HALL TAZEWELL</t>
  </si>
  <si>
    <t>ANNANDALE  HEALTHCARE CENTER</t>
  </si>
  <si>
    <t>CHOICE HEALTHCARE AT ROANOKE</t>
  </si>
  <si>
    <t>SOUTHAMPTON MEMORIAL HOSP</t>
  </si>
  <si>
    <t>RAPPAHANNOCK WESTMINSTER CANTERBURY</t>
  </si>
  <si>
    <t>SHENANDOAH VLY WESTMINSTER-CANTERBURY</t>
  </si>
  <si>
    <t>STRATFORD HEALTHCARE CENTER</t>
  </si>
  <si>
    <t>WYTHE CNTY COMMUNITY HOSP ECU</t>
  </si>
  <si>
    <t>SHENANDOAH VALLEY HEALTH AND REHAB</t>
  </si>
  <si>
    <t>GOODWIN HOUSE BAILEY'S CROSSROADS</t>
  </si>
  <si>
    <t>WATERSIDE HEALTH &amp; REHAB CENTER</t>
  </si>
  <si>
    <t>DULLES HEALTH &amp; REHAB CENTER</t>
  </si>
  <si>
    <t>COMMUNITY MEMORIAL HOSPITAL HUNDLEY CENTER</t>
  </si>
  <si>
    <t>CHARLOTTESVILLE HEALTH &amp; REHABILITATION CENTER</t>
  </si>
  <si>
    <t>POTOMAC FALLS HEALTH &amp; REHAB CENTER</t>
  </si>
  <si>
    <t>THE HAVEN AT BRANDERMILL WOODS</t>
  </si>
  <si>
    <t>WOODHAVEN HALL AT WILLIAMSBURG LANDING</t>
  </si>
  <si>
    <t>WAVERLY REHABILITATION AND HEALTHCARE CENTER</t>
  </si>
  <si>
    <t>BETH SHOLOM HOME OF EASTERN VI</t>
  </si>
  <si>
    <t>HILLSVILLE HEALTH &amp; REHAB CENTER</t>
  </si>
  <si>
    <t>APPOMATTOX HEALTH &amp; REHABILITATON CENTER</t>
  </si>
  <si>
    <t>REGENCY HEALTH AND REHABILITATION CENTER</t>
  </si>
  <si>
    <t>CONSULATE HEALTHCARE OF WILLIAMSBURG</t>
  </si>
  <si>
    <t>BLAND COUNTY NURSING &amp; REHABILITATION CENTER</t>
  </si>
  <si>
    <t>ENVOY OF LAWRENCEVILLE, LLC</t>
  </si>
  <si>
    <t>HENRICO HEALTH &amp; REHABILITATION CENTER</t>
  </si>
  <si>
    <t>AUTUMN CARE OF PORTSMOUTH</t>
  </si>
  <si>
    <t>AUTUMN CARE OF ALTAVISTA</t>
  </si>
  <si>
    <t>BELVOIR WOODS HEALTH CARE CENTER AT THE FAIRFAX</t>
  </si>
  <si>
    <t>GREENSVILLE HEALTH AND REHABILITATION CENTER</t>
  </si>
  <si>
    <t>WESTWOOD CENTER</t>
  </si>
  <si>
    <t>PORTSIDE HEALTH &amp; REHAB CENTER</t>
  </si>
  <si>
    <t>GRETNA HEALTH AND REHABILITATION CENTER</t>
  </si>
  <si>
    <t>ENVOY OF ALEXANDRIA, LLC</t>
  </si>
  <si>
    <t>OLD DOMINION REHABILITATION AND NURSING</t>
  </si>
  <si>
    <t>AUGUST HEALTHCARE AT ILIFF</t>
  </si>
  <si>
    <t>NORTHERN CARDINAL REHABILITATION AND NURSING</t>
  </si>
  <si>
    <t>FRANKLIN HEALTH AND REHABILITATION CENTER</t>
  </si>
  <si>
    <t>RALEIGH COURT HEALTH AND REHABILITATION CENTER</t>
  </si>
  <si>
    <t>NORFOLK HEALTH AND REHABILITATION CENTER</t>
  </si>
  <si>
    <t>MOUNT VERNON HEALTHCARE CENTER</t>
  </si>
  <si>
    <t>BAYSIDE HEALTH &amp; REHABILITATION CENTER</t>
  </si>
  <si>
    <t>AUGUSTA MEDICAL CTR SKILLED CA</t>
  </si>
  <si>
    <t>OAK GROVE HEALTH &amp; REHAB CENTER, LLC</t>
  </si>
  <si>
    <t>STANLEYTOWN HEALTH AND REHABILITATION CENTER</t>
  </si>
  <si>
    <t>PROMEDICA SKILLED NURSING AND REHAB (FAIR OAKS)</t>
  </si>
  <si>
    <t>BRIAN CENTER HEALTH AND REHABILITATION</t>
  </si>
  <si>
    <t>THE SPRINGS NURSING CENTER</t>
  </si>
  <si>
    <t>THE BRIAN CENTER</t>
  </si>
  <si>
    <t>WESTMINSTER CANTERBURY BLUE RI</t>
  </si>
  <si>
    <t>WAYLAND NURSING AND REHABILITATION CENTER</t>
  </si>
  <si>
    <t>WESTPORT REHABILITATION AND NURSING CENTER</t>
  </si>
  <si>
    <t>ENVOY AT THE VILLAGE</t>
  </si>
  <si>
    <t>KEMPSVILLE HEALTH &amp; REHAB CENTER</t>
  </si>
  <si>
    <t>FAUQUIER HEALTH REHABILITATION &amp; NURSING CENTER</t>
  </si>
  <si>
    <t>CYPRESS POINTE REHABILITATION AND NURSING</t>
  </si>
  <si>
    <t>ENVOY OF WILLIAMSBURG, LLC</t>
  </si>
  <si>
    <t>ENVOY AT THE MEADOWS</t>
  </si>
  <si>
    <t>VIRGINIA BEACH HEALTHCARE AND REHAB CENTER</t>
  </si>
  <si>
    <t>FREDERICKSBURG HEALTH AND REHAB</t>
  </si>
  <si>
    <t>THALIA GARDENS REHABILITATION AND NURSING</t>
  </si>
  <si>
    <t>HERITAGE HALL - BROOKNEAL</t>
  </si>
  <si>
    <t>ENVOY OF STAUNTON, LLC</t>
  </si>
  <si>
    <t>AUTUMN CARE OF MADISON</t>
  </si>
  <si>
    <t>WOODMONT CENTER</t>
  </si>
  <si>
    <t>NANS POINTE REHABILITATION AND NURSING</t>
  </si>
  <si>
    <t>BURKE HEALTH &amp; REHABILITATION CENTER</t>
  </si>
  <si>
    <t>FARMVILLE HEALTH &amp; REHAB CENTER</t>
  </si>
  <si>
    <t>GALAX HEALTH AND REHAB</t>
  </si>
  <si>
    <t>BATTLEFIELD PARK HEALTHCARE CENTER</t>
  </si>
  <si>
    <t>AUTUMN CARE OF NORFOLK</t>
  </si>
  <si>
    <t>COLONNADES HEALTH CARE CENTER</t>
  </si>
  <si>
    <t>SKYVIEW SPRINGS REHAB AND NURSING CENTER</t>
  </si>
  <si>
    <t>AUTUMN CARE OF CHESAPEAKE</t>
  </si>
  <si>
    <t>THE LAURELS OF WILLOW CREEK</t>
  </si>
  <si>
    <t>AUTUMN CARE OF SUFFOLK</t>
  </si>
  <si>
    <t>HERITAGE HALL GRUNDY</t>
  </si>
  <si>
    <t>BEAUFONT HEALTH AND REHABILITATION CENTER</t>
  </si>
  <si>
    <t>HERITAGE HALL LEESBURG</t>
  </si>
  <si>
    <t>SHENANDOAH NURSING HOME</t>
  </si>
  <si>
    <t>BAYSIDE OF POQUOSON HEALTH AND REHAB</t>
  </si>
  <si>
    <t>HANOVER HEALTH AND REHABILITATION CENTER</t>
  </si>
  <si>
    <t>BROOKSIDE REHAB &amp; NURSING CENTER</t>
  </si>
  <si>
    <t>WESTMORELAND REHABILITATION &amp; HEALTHCARE CENTER</t>
  </si>
  <si>
    <t>THE JEFFERSON</t>
  </si>
  <si>
    <t>ROSEMONT HEALTH &amp; REHAB CENTER, LLC</t>
  </si>
  <si>
    <t>CANTERBURY REHABILITATION &amp; HEALTH CARE CENTER</t>
  </si>
  <si>
    <t>CONSULATE HEALTH CARE OF NORFOLK</t>
  </si>
  <si>
    <t>VIRGINIA VETERANS CARE CENTER</t>
  </si>
  <si>
    <t>LOUDOUN NURSING AND REHAB CNTR</t>
  </si>
  <si>
    <t>WALTER REED NURSING &amp; REHABILITATION CENTER</t>
  </si>
  <si>
    <t>NASSAWADOX REHABILITATION AND NURSING</t>
  </si>
  <si>
    <t>CULPEPER HEALTH &amp; REHABILITATION CENTER</t>
  </si>
  <si>
    <t>WESTMINSTER AT LAKE RIDGE</t>
  </si>
  <si>
    <t>LOUISA HEALTH &amp; REHABILITATION CENTER</t>
  </si>
  <si>
    <t>PROMEDICA SKILLED NURSING AND REHAB (IMPERIAL)</t>
  </si>
  <si>
    <t>JAMES RIVER NURSING AND REHABILITATION CENTER</t>
  </si>
  <si>
    <t>HAMPTON HEALTH &amp; REHAB CENTER, LLC</t>
  </si>
  <si>
    <t>THE FOUNTAINS AT WASHINGTON HOUSE</t>
  </si>
  <si>
    <t>BETH SHOLOM HOME OF VIRGINIA</t>
  </si>
  <si>
    <t>BERKSHIRE HEALTH &amp; REHABILITATION CENTER</t>
  </si>
  <si>
    <t>PULASKI HLTH &amp; REHAB CNTR</t>
  </si>
  <si>
    <t>RIVERSIDE HEALTH &amp; REHAB CNTR</t>
  </si>
  <si>
    <t>COURTLAND REHABILITATION AND HEALTHCARE CENTER</t>
  </si>
  <si>
    <t>BOWLING GREEN HEALTH &amp; REHABILITATION CENTER</t>
  </si>
  <si>
    <t>ELIZABETH ADAM CRUMP HEALTH AND REHAB</t>
  </si>
  <si>
    <t>HERITAGE HALL KING GEORGE</t>
  </si>
  <si>
    <t>HERITAGE HALL  FRONT ROYAL</t>
  </si>
  <si>
    <t>FOREST HEALTH &amp; REHAB CENTER</t>
  </si>
  <si>
    <t>THREE RIVERS HEALTH &amp; REHAB CENTER</t>
  </si>
  <si>
    <t>COLISEUM NURSING AND REHABILITATION CENTER</t>
  </si>
  <si>
    <t>BLUE RIDGE THERAPY CONNECTION</t>
  </si>
  <si>
    <t>WATERVIEW HEALTH &amp; REHAB CENTER</t>
  </si>
  <si>
    <t>NORVIEW HEIGHTS REHABILITATION AND NURSING</t>
  </si>
  <si>
    <t>OUR LADY OF HOPE HEALTH CENTER</t>
  </si>
  <si>
    <t>JOHNSON CNTR/FALCONS LANDING</t>
  </si>
  <si>
    <t>CONSULATE HEALTH CARE OF WOODSTOCK</t>
  </si>
  <si>
    <t>LYNN CARE CENTER</t>
  </si>
  <si>
    <t>HERITAGE HALL DILLWYN</t>
  </si>
  <si>
    <t>BERRY HILL NURSING HOME</t>
  </si>
  <si>
    <t>THE VIRGINIAN</t>
  </si>
  <si>
    <t>HERITAGE HALL CLINTWOOD</t>
  </si>
  <si>
    <t>HERITAGE HALL LEXINGTON</t>
  </si>
  <si>
    <t>HERITAGE HALL - LAUREL MEADOWS</t>
  </si>
  <si>
    <t>SEASIDE HHC @ ATLANTIC SHORE</t>
  </si>
  <si>
    <t>PHEASANT RIDGE NURSING &amp; REHAB CENTER</t>
  </si>
  <si>
    <t>MONROE HEALTH &amp; REHAB CENTER</t>
  </si>
  <si>
    <t>ENVOY OF WESTOVER HILLS</t>
  </si>
  <si>
    <t>CARRINGTON PLACE OF TAPPAHANNOCK</t>
  </si>
  <si>
    <t>GREENBRIER REGIONAL MEDICAL CENTER</t>
  </si>
  <si>
    <t>GRAYSON REHABILITATION  AND HEALTH CARE CENTER</t>
  </si>
  <si>
    <t>RIVERSIDE HEALTHY LIVING COMMUNITY-SMITHFIELD</t>
  </si>
  <si>
    <t>HIGHLAND RIDGE REHAB CENTER</t>
  </si>
  <si>
    <t>SHORE HEALTH &amp; REHAB CENTER</t>
  </si>
  <si>
    <t>AUGUSTA NURSING &amp; REHAB CENTER</t>
  </si>
  <si>
    <t>AUGUST HEALTHCARE AT LEEWOOD</t>
  </si>
  <si>
    <t>CHOICE HEALTHCARE AT ABINGDON</t>
  </si>
  <si>
    <t>HOLLY MANOR NURSING HOME</t>
  </si>
  <si>
    <t>NEWPORT NEWS NURSING &amp; REHAB</t>
  </si>
  <si>
    <t>YORK NURSING &amp; REHABILITATION  CENTER</t>
  </si>
  <si>
    <t>CHOICE HEALTHCARE AT GREENE COUNTY</t>
  </si>
  <si>
    <t>KINGS DAUGHTERS COMMUNITY HEALTH &amp; REHAB</t>
  </si>
  <si>
    <t>LANCASHIRE NURSING &amp; REHABILITATION CENTER</t>
  </si>
  <si>
    <t>CONSULATE HEALTH CARE OF WINDSOR</t>
  </si>
  <si>
    <t>SKYLINE NURSING &amp; REHABILITATION CENTER</t>
  </si>
  <si>
    <t>CARRINGTON PLACE AT WYTHEVILLE - BIRDMONT CENTER</t>
  </si>
  <si>
    <t>HERITAGE HALL WISE</t>
  </si>
  <si>
    <t>LEE HEALTH AND REHAB CENTER</t>
  </si>
  <si>
    <t>HERITAGE HALL BLACKSTONE</t>
  </si>
  <si>
    <t>GREENSPRING VILLAGE</t>
  </si>
  <si>
    <t>RADFORD HEALTH AND REHAB CENTER</t>
  </si>
  <si>
    <t>HERITAGE HALL BLACKSBURG</t>
  </si>
  <si>
    <t>OUR LADY OF THE VALLEY</t>
  </si>
  <si>
    <t>AMELIA REHABILITATION AND HEALTHCARE CENTER</t>
  </si>
  <si>
    <t>DOGWOOD VILLAGE OF ORANGE COUNTY HEALTH AND REHAB</t>
  </si>
  <si>
    <t>THE WOODLANDS HEALTH AND REHAB CENTER</t>
  </si>
  <si>
    <t>ENVOY OF WOODBRIDGE, LLC</t>
  </si>
  <si>
    <t>ASHLAND NURSING AND REHABILITATION</t>
  </si>
  <si>
    <t>FAIRMONT CROSSING HEALTH AND REHAB CENTER</t>
  </si>
  <si>
    <t>NORTHERN NECK SENIOR CARE COMMUNITY</t>
  </si>
  <si>
    <t>MAPLE GROVE HEALTH CARE CENTER</t>
  </si>
  <si>
    <t>LAKE PRINCE WOODS, INC</t>
  </si>
  <si>
    <t>THE NEWPORT NURSING AND REHABILITATION CENTER</t>
  </si>
  <si>
    <t>THE CONVALESCENT CENTER AT PATRIOTS COLONY</t>
  </si>
  <si>
    <t>BRIDGEWATER HOME , INC.</t>
  </si>
  <si>
    <t>HERITAGE HALL-RICH CREEK</t>
  </si>
  <si>
    <t>SOUTH BOSTON HEALTH &amp; REHAB CENTER</t>
  </si>
  <si>
    <t>BRANDON OAKS NURSING AND REHABILITATION CENTER</t>
  </si>
  <si>
    <t>MOUNTAIN VIEW REGIONAL MEDICAL CENTER</t>
  </si>
  <si>
    <t>EMPORIA REHABILITATION AND HEALTHCARE CENTER</t>
  </si>
  <si>
    <t>THE LAURELS OF CHARLOTTESVILLE</t>
  </si>
  <si>
    <t>SPRINGTREE HEALTHCARE &amp; REHAB CENTER</t>
  </si>
  <si>
    <t>CLARKSVILLE HEALTH &amp; REHAB CENTER</t>
  </si>
  <si>
    <t>CHASE CITY HEALTH AND REHAB CENTER</t>
  </si>
  <si>
    <t>SUMMIT HEALTH AND REHAB CENTER</t>
  </si>
  <si>
    <t>FRANCIS N SANDERS NURSING HOME, INC</t>
  </si>
  <si>
    <t>FRANCIS MARION MANOR HEALTH &amp; REHABILITATION</t>
  </si>
  <si>
    <t>VMRC, COMPLETE LIVING CARE</t>
  </si>
  <si>
    <t>CARRINGTON PLACE AT BOTETOURT COMMONS</t>
  </si>
  <si>
    <t>SUNNYSIDE PRESBYTERIAN RETIREMENT COMMUNITY</t>
  </si>
  <si>
    <t>GAINESVILLE HEALTH AND REHAB CENTER</t>
  </si>
  <si>
    <t>ENVOY OF WINCHESTER, LLC</t>
  </si>
  <si>
    <t>BIRMINGHAM GREEN</t>
  </si>
  <si>
    <t>GLENBURNIE REHAB &amp; NURSING CENTER</t>
  </si>
  <si>
    <t>COLONIAL HEALTH &amp; REHAB CENTER, LLC</t>
  </si>
  <si>
    <t>SITTER AND BARFOOT VETERANS CARE CENTER</t>
  </si>
  <si>
    <t>THE LAURELS OF BON AIR</t>
  </si>
  <si>
    <t>HARBOR'S EDGE</t>
  </si>
  <si>
    <t>CARRIAGE HILL HEALTH AND REHAB CENTER</t>
  </si>
  <si>
    <t>THE CHESAPEAKE</t>
  </si>
  <si>
    <t>DINWIDDIE HEALTH AND REHAB CENTER</t>
  </si>
  <si>
    <t>CHATHAM HEALTH &amp; REHABILITATION CENTER</t>
  </si>
  <si>
    <t>THE CULPEPER</t>
  </si>
  <si>
    <t>TYLER'S RETREAT AT IRON BRIDGE</t>
  </si>
  <si>
    <t>WINDSORMEADE OF WILLIAMSBURG</t>
  </si>
  <si>
    <t>LAKEWOOD MANOR</t>
  </si>
  <si>
    <t>THE GLEBE</t>
  </si>
  <si>
    <t>SUMMIT SQUARE</t>
  </si>
  <si>
    <t>THE WYBE AND MARIETJE KROONTJE HEALTH CARE CENTER</t>
  </si>
  <si>
    <t>FALLS RUN NURSING AND REHAB CENTER</t>
  </si>
  <si>
    <t>KING'S GRANT RETIREMENT COMMUN</t>
  </si>
  <si>
    <t>ABINGDON HEALTH CARE LLC</t>
  </si>
  <si>
    <t>ARLEIGH BURKE PAVILION</t>
  </si>
  <si>
    <t>LIBERTY RIDGE HEALTH &amp; REHAB</t>
  </si>
  <si>
    <t>NOVA HEALTH AND REHAB</t>
  </si>
  <si>
    <t>AUTUMN CARE OF MECHANICSVILLE</t>
  </si>
  <si>
    <t>THE VILLAGE AT ORCHARD RIDGE</t>
  </si>
  <si>
    <t>ASHBY PONDS INC</t>
  </si>
  <si>
    <t>PRINCESS ANNE HEALTH &amp; REHABILITATION CENTER</t>
  </si>
  <si>
    <t>COVENANT WOODS NURSING HOME</t>
  </si>
  <si>
    <t>ALBEMARLE HEALTH &amp; REHABILITATION CENTER</t>
  </si>
  <si>
    <t>FRIENDSHIP HEALTH AND REHAB CENTER - SOUTH</t>
  </si>
  <si>
    <t>DOCKSIDE HEALTH &amp; REHAB CENTER</t>
  </si>
  <si>
    <t>BONVIEW REHABILITATION AND HEALTHCARE</t>
  </si>
  <si>
    <t>LAKE MANASSAS HEALTH &amp; REHABILITATION CENTER</t>
  </si>
  <si>
    <t>THE REHAB CENTER AT BRISTOL</t>
  </si>
  <si>
    <t>MULBERRY CREEK NURSING AND REHAB CENTER</t>
  </si>
  <si>
    <t>OUR LADY OF PEACE INC</t>
  </si>
  <si>
    <t>VCU HEALTH CHILDREN'S SERVICES AT BROOK ROAD</t>
  </si>
  <si>
    <t>BEDFORD CO NURSING HOME</t>
  </si>
  <si>
    <t>MOUNTAIN VIEW NURSING HOME</t>
  </si>
  <si>
    <t>SKYLINE TERRACE CONV HOME</t>
  </si>
  <si>
    <t>SNYDER NURSING HOME</t>
  </si>
  <si>
    <t>THE VIRGINIA HOME</t>
  </si>
  <si>
    <t>SW VA M H INST GERI TRT CTR</t>
  </si>
  <si>
    <t>OUR LADY OF PERPETUAL HELP</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</si>
  <si>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</si>
  <si>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</si>
  <si>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</si>
  <si>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</si>
  <si>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</si>
  <si>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</si>
  <si>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</si>
  <si>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</si>
  <si>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</si>
  <si>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</si>
  <si>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</si>
  <si>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</si>
  <si>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</si>
  <si>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</si>
  <si>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</si>
  <si>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</si>
  <si>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</si>
  <si>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</si>
  <si>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</si>
  <si>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</si>
  <si>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</si>
  <si>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</si>
  <si>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</si>
  <si>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</si>
  <si>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</si>
  <si>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</si>
  <si>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</si>
  <si>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</si>
  <si>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</si>
  <si>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</si>
  <si>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</si>
  <si>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</si>
  <si>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</si>
  <si>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</si>
  <si>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</si>
  <si>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</si>
  <si>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</si>
  <si>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</si>
  <si>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</si>
  <si>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</si>
  <si>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</si>
  <si>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</si>
  <si>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</si>
  <si>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</si>
  <si>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</si>
  <si>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</si>
  <si>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</si>
  <si>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</si>
  <si>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</si>
  <si>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</si>
  <si>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</si>
  <si>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</si>
  <si>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Montgomery</t>
  </si>
  <si>
    <t>Madison</t>
  </si>
  <si>
    <t>Washington</t>
  </si>
  <si>
    <t>Russell</t>
  </si>
  <si>
    <t>Clarke</t>
  </si>
  <si>
    <t>Lee</t>
  </si>
  <si>
    <t>Henry</t>
  </si>
  <si>
    <t>Greene</t>
  </si>
  <si>
    <t>Pulaski</t>
  </si>
  <si>
    <t>Carroll</t>
  </si>
  <si>
    <t>Orange</t>
  </si>
  <si>
    <t>Middlesex</t>
  </si>
  <si>
    <t>Sussex</t>
  </si>
  <si>
    <t>Charlotte</t>
  </si>
  <si>
    <t>Richmond</t>
  </si>
  <si>
    <t>Floyd</t>
  </si>
  <si>
    <t>Warren</t>
  </si>
  <si>
    <t>Tazewell</t>
  </si>
  <si>
    <t>Scott</t>
  </si>
  <si>
    <t>Page</t>
  </si>
  <si>
    <t>Buchanan</t>
  </si>
  <si>
    <t>Louisa</t>
  </si>
  <si>
    <t>Stafford</t>
  </si>
  <si>
    <t>Grayson</t>
  </si>
  <si>
    <t>Campbell</t>
  </si>
  <si>
    <t>Bath</t>
  </si>
  <si>
    <t>York</t>
  </si>
  <si>
    <t>Frederick</t>
  </si>
  <si>
    <t>Caroline</t>
  </si>
  <si>
    <t>Essex</t>
  </si>
  <si>
    <t>Lancaster</t>
  </si>
  <si>
    <t>Rockingham</t>
  </si>
  <si>
    <t>Gloucester</t>
  </si>
  <si>
    <t>Mecklenburg</t>
  </si>
  <si>
    <t>Alleghany</t>
  </si>
  <si>
    <t>Brunswick</t>
  </si>
  <si>
    <t>Halifax</t>
  </si>
  <si>
    <t>Northampton</t>
  </si>
  <si>
    <t>Westmoreland</t>
  </si>
  <si>
    <t>Bedford</t>
  </si>
  <si>
    <t>Chesterfield</t>
  </si>
  <si>
    <t>Giles</t>
  </si>
  <si>
    <t>Roanoke City</t>
  </si>
  <si>
    <t>Fairfax</t>
  </si>
  <si>
    <t>Salem City</t>
  </si>
  <si>
    <t>Danville City</t>
  </si>
  <si>
    <t>Alexandria City</t>
  </si>
  <si>
    <t>Lexington City</t>
  </si>
  <si>
    <t>Manassas City</t>
  </si>
  <si>
    <t>Henrico</t>
  </si>
  <si>
    <t>Norfolk City</t>
  </si>
  <si>
    <t>Newport News City</t>
  </si>
  <si>
    <t>Lynchburg City</t>
  </si>
  <si>
    <t>Hopewell City</t>
  </si>
  <si>
    <t>Virginia Beach City</t>
  </si>
  <si>
    <t>Harrisonburg City</t>
  </si>
  <si>
    <t>Fairfax City</t>
  </si>
  <si>
    <t>Arlington</t>
  </si>
  <si>
    <t>Chesapeake City</t>
  </si>
  <si>
    <t>Petersburg City</t>
  </si>
  <si>
    <t>Galax City</t>
  </si>
  <si>
    <t>Bristol City</t>
  </si>
  <si>
    <t>Smyth</t>
  </si>
  <si>
    <t>Wise</t>
  </si>
  <si>
    <t>Shenandoah</t>
  </si>
  <si>
    <t>Winchester City</t>
  </si>
  <si>
    <t>Martinsville City</t>
  </si>
  <si>
    <t>Waynesboro City</t>
  </si>
  <si>
    <t>Portsmouth City</t>
  </si>
  <si>
    <t>Charlottesville City</t>
  </si>
  <si>
    <t>Franklin City</t>
  </si>
  <si>
    <t>Wythe</t>
  </si>
  <si>
    <t>Buena Vista City</t>
  </si>
  <si>
    <t>Albemarle</t>
  </si>
  <si>
    <t>Loudoun</t>
  </si>
  <si>
    <t>James City</t>
  </si>
  <si>
    <t>Appomattox</t>
  </si>
  <si>
    <t>Bland</t>
  </si>
  <si>
    <t>Emporia City</t>
  </si>
  <si>
    <t>Pittsylvania</t>
  </si>
  <si>
    <t>Suffolk City</t>
  </si>
  <si>
    <t>Augusta</t>
  </si>
  <si>
    <t>Botetourt</t>
  </si>
  <si>
    <t>Fluvanna</t>
  </si>
  <si>
    <t>Fauquier</t>
  </si>
  <si>
    <t>Goochland</t>
  </si>
  <si>
    <t>Spotsylvania</t>
  </si>
  <si>
    <t>Staunton City</t>
  </si>
  <si>
    <t>Prince Edward</t>
  </si>
  <si>
    <t>Richmond City</t>
  </si>
  <si>
    <t>Poquoson</t>
  </si>
  <si>
    <t>Hanover</t>
  </si>
  <si>
    <t>Culpeper</t>
  </si>
  <si>
    <t>Prince William</t>
  </si>
  <si>
    <t>Hampton City</t>
  </si>
  <si>
    <t>Roanoke</t>
  </si>
  <si>
    <t>Southampton</t>
  </si>
  <si>
    <t>King George</t>
  </si>
  <si>
    <t>King William</t>
  </si>
  <si>
    <t>Patrick</t>
  </si>
  <si>
    <t>Buckingham</t>
  </si>
  <si>
    <t>Dickenson</t>
  </si>
  <si>
    <t>Isle Of Wight</t>
  </si>
  <si>
    <t>Accomack</t>
  </si>
  <si>
    <t>Nottoway</t>
  </si>
  <si>
    <t>Radford City</t>
  </si>
  <si>
    <t>Amelia</t>
  </si>
  <si>
    <t>Amherst</t>
  </si>
  <si>
    <t>MARION</t>
  </si>
  <si>
    <t>ASHLAND</t>
  </si>
  <si>
    <t>ROANOKE</t>
  </si>
  <si>
    <t>MADISON</t>
  </si>
  <si>
    <t>HOT SPRINGS</t>
  </si>
  <si>
    <t>CLARKSVILLE</t>
  </si>
  <si>
    <t>SALEM</t>
  </si>
  <si>
    <t>BERRYVILLE</t>
  </si>
  <si>
    <t>DANVILLE</t>
  </si>
  <si>
    <t>ORANGE</t>
  </si>
  <si>
    <t>RICHMOND</t>
  </si>
  <si>
    <t>CHESTER</t>
  </si>
  <si>
    <t>STERLING</t>
  </si>
  <si>
    <t>WINDSOR</t>
  </si>
  <si>
    <t>SPRINGFIELD</t>
  </si>
  <si>
    <t>BRISTOL</t>
  </si>
  <si>
    <t>WOODBRIDGE</t>
  </si>
  <si>
    <t>GAINESVILLE</t>
  </si>
  <si>
    <t>STUART</t>
  </si>
  <si>
    <t>LEESBURG</t>
  </si>
  <si>
    <t>WARRENTON</t>
  </si>
  <si>
    <t>LAWRENCEVILLE</t>
  </si>
  <si>
    <t>DUBLIN</t>
  </si>
  <si>
    <t>WAYNESBORO</t>
  </si>
  <si>
    <t>WOODSTOCK</t>
  </si>
  <si>
    <t>ASHBURN</t>
  </si>
  <si>
    <t>PULASKI</t>
  </si>
  <si>
    <t>BUENA VISTA</t>
  </si>
  <si>
    <t>MECHANICSVILLE</t>
  </si>
  <si>
    <t>BEDFORD</t>
  </si>
  <si>
    <t>INDEPENDENCE</t>
  </si>
  <si>
    <t>HAMPTON</t>
  </si>
  <si>
    <t>WAVERLY</t>
  </si>
  <si>
    <t>VINTON</t>
  </si>
  <si>
    <t>WILLIAMSBURG</t>
  </si>
  <si>
    <t>WEST POINT</t>
  </si>
  <si>
    <t>STAUNTON</t>
  </si>
  <si>
    <t>LEBANON</t>
  </si>
  <si>
    <t>MIDLOTHIAN</t>
  </si>
  <si>
    <t>PETERSBURG</t>
  </si>
  <si>
    <t>WINCHESTER</t>
  </si>
  <si>
    <t>WARSAW</t>
  </si>
  <si>
    <t>FRANKLIN</t>
  </si>
  <si>
    <t>MARTINSVILLE</t>
  </si>
  <si>
    <t>YORKTOWN</t>
  </si>
  <si>
    <t>ALEXANDRIA</t>
  </si>
  <si>
    <t>CHESTERFIELD</t>
  </si>
  <si>
    <t>EMPORIA</t>
  </si>
  <si>
    <t>NORTON</t>
  </si>
  <si>
    <t>BOWLING GREEN</t>
  </si>
  <si>
    <t>LEXINGTON</t>
  </si>
  <si>
    <t>LOUISA</t>
  </si>
  <si>
    <t>GRETNA</t>
  </si>
  <si>
    <t>AMHERST</t>
  </si>
  <si>
    <t>GLOUCESTER</t>
  </si>
  <si>
    <t>ARLINGTON</t>
  </si>
  <si>
    <t>BRIDGEWATER</t>
  </si>
  <si>
    <t>ANNANDALE</t>
  </si>
  <si>
    <t>ROCKY MOUNT</t>
  </si>
  <si>
    <t>SMITHFIELD</t>
  </si>
  <si>
    <t>FARMVILLE</t>
  </si>
  <si>
    <t>NORFOLK</t>
  </si>
  <si>
    <t>BASSETT</t>
  </si>
  <si>
    <t>PORTSMOUTH</t>
  </si>
  <si>
    <t>CHATHAM</t>
  </si>
  <si>
    <t>IRVINGTON</t>
  </si>
  <si>
    <t>AMELIA</t>
  </si>
  <si>
    <t>FAIRFAX</t>
  </si>
  <si>
    <t>TAZEWELL</t>
  </si>
  <si>
    <t>LYNCHBURG</t>
  </si>
  <si>
    <t>FREDERICKSBURG</t>
  </si>
  <si>
    <t>MANASSAS</t>
  </si>
  <si>
    <t>NEWPORT NEWS</t>
  </si>
  <si>
    <t>HOPEWELL</t>
  </si>
  <si>
    <t>VIRGINIA BEACH</t>
  </si>
  <si>
    <t>HARRISONBURG</t>
  </si>
  <si>
    <t>CHESAPEAKE</t>
  </si>
  <si>
    <t>GALAX</t>
  </si>
  <si>
    <t>CHILHOWIE</t>
  </si>
  <si>
    <t>DUFFIELD</t>
  </si>
  <si>
    <t>BIG STONE GAP</t>
  </si>
  <si>
    <t>NEW MARKET</t>
  </si>
  <si>
    <t>CLIFTON FORGE</t>
  </si>
  <si>
    <t>CHARLOTTESVILLE</t>
  </si>
  <si>
    <t>WYTHEVILLE</t>
  </si>
  <si>
    <t>FALLS CHURCH</t>
  </si>
  <si>
    <t>HERNDON</t>
  </si>
  <si>
    <t>SOUTH HILL</t>
  </si>
  <si>
    <t>HILLSVILLE</t>
  </si>
  <si>
    <t>APPOMATTOX</t>
  </si>
  <si>
    <t>BASTIAN</t>
  </si>
  <si>
    <t>HIGHLAND SPRINGS</t>
  </si>
  <si>
    <t>ALTAVISTA</t>
  </si>
  <si>
    <t>FORT BELVOIR</t>
  </si>
  <si>
    <t>BLUEFIELD</t>
  </si>
  <si>
    <t>DUNN LORING</t>
  </si>
  <si>
    <t>SUFFOLK</t>
  </si>
  <si>
    <t>FISHERSVILLE</t>
  </si>
  <si>
    <t>FINCASTLE</t>
  </si>
  <si>
    <t>LOW MOOR</t>
  </si>
  <si>
    <t>KEYSVILLE</t>
  </si>
  <si>
    <t>FORK UNION</t>
  </si>
  <si>
    <t>GOOCHLAND</t>
  </si>
  <si>
    <t>BROOKNEAL</t>
  </si>
  <si>
    <t>BURKE</t>
  </si>
  <si>
    <t>LURAY</t>
  </si>
  <si>
    <t>GRUNDY</t>
  </si>
  <si>
    <t>POQUOSON</t>
  </si>
  <si>
    <t>COLONIAL BEACH</t>
  </si>
  <si>
    <t>NASSAWADOX</t>
  </si>
  <si>
    <t>CULPEPER</t>
  </si>
  <si>
    <t>LAKE RIDGE</t>
  </si>
  <si>
    <t>COURTLAND</t>
  </si>
  <si>
    <t>GLEN ALLEN</t>
  </si>
  <si>
    <t>KING GEORGE</t>
  </si>
  <si>
    <t>FRONT ROYAL</t>
  </si>
  <si>
    <t>POTOMAC FALLS</t>
  </si>
  <si>
    <t>DILLWYN</t>
  </si>
  <si>
    <t>SOUTH BOSTON</t>
  </si>
  <si>
    <t>CLINTWOOD</t>
  </si>
  <si>
    <t>EAST LEXINGTON</t>
  </si>
  <si>
    <t>LAUREL FORK</t>
  </si>
  <si>
    <t>TAPPAHANNOCK</t>
  </si>
  <si>
    <t>PARKSLEY</t>
  </si>
  <si>
    <t>ABINGDON</t>
  </si>
  <si>
    <t>STANARDSVILLE</t>
  </si>
  <si>
    <t>KILMARNOCK</t>
  </si>
  <si>
    <t>FLOYD</t>
  </si>
  <si>
    <t>WISE</t>
  </si>
  <si>
    <t>PENNINGTON GAP</t>
  </si>
  <si>
    <t>BLACKSTONE</t>
  </si>
  <si>
    <t>RADFORD</t>
  </si>
  <si>
    <t>BLACKSBURG</t>
  </si>
  <si>
    <t>RICH CREEK</t>
  </si>
  <si>
    <t>CHASE CITY</t>
  </si>
  <si>
    <t>DALEVILLE</t>
  </si>
  <si>
    <t>BON AIR</t>
  </si>
  <si>
    <t>MC LEAN</t>
  </si>
  <si>
    <t>WEBER CITY</t>
  </si>
  <si>
    <t>CAVE SPRING</t>
  </si>
  <si>
    <t>LOCUST HILL</t>
  </si>
  <si>
    <t>ARODA</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</si>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</sst>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282" totalsRowShown="0" headerRowDxfId="131">
  <autoFilter ref="A1:AG282" xr:uid="{F6C3CB19-CE12-4B14-8BE9-BE2DA56924F3}"/>
  <sortState xmlns:xlrd2="http://schemas.microsoft.com/office/spreadsheetml/2017/richdata2" ref="A2:AG282">
    <sortCondition ref="A1:A282"/>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282" totalsRowShown="0" headerRowDxfId="102">
  <autoFilter ref="A1:AN282" xr:uid="{F6C3CB19-CE12-4B14-8BE9-BE2DA56924F3}"/>
  <sortState xmlns:xlrd2="http://schemas.microsoft.com/office/spreadsheetml/2017/richdata2" ref="A2:AN282">
    <sortCondition ref="A1:A282"/>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282" totalsRowShown="0" headerRowDxfId="67">
  <autoFilter ref="A1:AI282"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47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585</v>
      </c>
      <c r="B1" s="2" t="s">
        <v>587</v>
      </c>
      <c r="C1" s="2" t="s">
        <v>588</v>
      </c>
      <c r="D1" s="2" t="s">
        <v>589</v>
      </c>
      <c r="E1" s="2" t="s">
        <v>590</v>
      </c>
      <c r="F1" s="2" t="s">
        <v>591</v>
      </c>
      <c r="G1" s="2" t="s">
        <v>592</v>
      </c>
      <c r="H1" s="2" t="s">
        <v>593</v>
      </c>
      <c r="I1" s="2" t="s">
        <v>594</v>
      </c>
      <c r="J1" s="2" t="s">
        <v>595</v>
      </c>
      <c r="K1" s="2" t="s">
        <v>596</v>
      </c>
      <c r="L1" s="2" t="s">
        <v>597</v>
      </c>
      <c r="M1" s="2" t="s">
        <v>598</v>
      </c>
      <c r="N1" s="2" t="s">
        <v>599</v>
      </c>
      <c r="O1" s="2" t="s">
        <v>600</v>
      </c>
      <c r="P1" s="2" t="s">
        <v>601</v>
      </c>
      <c r="Q1" s="2" t="s">
        <v>602</v>
      </c>
      <c r="R1" s="2" t="s">
        <v>603</v>
      </c>
      <c r="S1" s="2" t="s">
        <v>604</v>
      </c>
      <c r="T1" s="2" t="s">
        <v>605</v>
      </c>
      <c r="U1" s="2" t="s">
        <v>606</v>
      </c>
      <c r="V1" s="2" t="s">
        <v>607</v>
      </c>
      <c r="W1" s="2" t="s">
        <v>608</v>
      </c>
      <c r="X1" s="2" t="s">
        <v>609</v>
      </c>
      <c r="Y1" s="2" t="s">
        <v>610</v>
      </c>
      <c r="Z1" s="2" t="s">
        <v>611</v>
      </c>
      <c r="AA1" s="2" t="s">
        <v>612</v>
      </c>
      <c r="AB1" s="2" t="s">
        <v>613</v>
      </c>
      <c r="AC1" s="2" t="s">
        <v>614</v>
      </c>
      <c r="AD1" s="2" t="s">
        <v>615</v>
      </c>
      <c r="AE1" s="2" t="s">
        <v>616</v>
      </c>
      <c r="AF1" s="2" t="s">
        <v>617</v>
      </c>
      <c r="AG1" s="3" t="s">
        <v>618</v>
      </c>
    </row>
    <row r="2" spans="1:34" x14ac:dyDescent="0.25">
      <c r="A2" t="s">
        <v>329</v>
      </c>
      <c r="B2" t="s">
        <v>258</v>
      </c>
      <c r="C2" t="s">
        <v>567</v>
      </c>
      <c r="D2" t="s">
        <v>337</v>
      </c>
      <c r="E2" s="4">
        <v>97.184782608695656</v>
      </c>
      <c r="F2" s="4">
        <f>Nurse[[#This Row],[Total Nurse Staff Hours]]/Nurse[[#This Row],[MDS Census]]</f>
        <v>3.3163024270215855</v>
      </c>
      <c r="G2" s="4">
        <f>Nurse[[#This Row],[Total Direct Care Staff Hours]]/Nurse[[#This Row],[MDS Census]]</f>
        <v>2.6505771166536181</v>
      </c>
      <c r="H2" s="4">
        <f>Nurse[[#This Row],[Total RN Hours (w/ Admin, DON)]]/Nurse[[#This Row],[MDS Census]]</f>
        <v>0.81232524326138</v>
      </c>
      <c r="I2" s="4">
        <f>Nurse[[#This Row],[RN Hours (excl. Admin, DON)]]/Nurse[[#This Row],[MDS Census]]</f>
        <v>0.23428587406330387</v>
      </c>
      <c r="J2" s="4">
        <f>SUM(Nurse[[#This Row],[RN Hours (excl. Admin, DON)]],Nurse[[#This Row],[RN Admin Hours]],Nurse[[#This Row],[RN DON Hours]],Nurse[[#This Row],[LPN Hours (excl. Admin)]],Nurse[[#This Row],[LPN Admin Hours]],Nurse[[#This Row],[CNA Hours]],Nurse[[#This Row],[NA TR Hours]],Nurse[[#This Row],[Med Aide/Tech Hours]])</f>
        <v>322.29413043478257</v>
      </c>
      <c r="K2" s="4">
        <f>SUM(Nurse[[#This Row],[RN Hours (excl. Admin, DON)]],Nurse[[#This Row],[LPN Hours (excl. Admin)]],Nurse[[#This Row],[CNA Hours]],Nurse[[#This Row],[NA TR Hours]],Nurse[[#This Row],[Med Aide/Tech Hours]])</f>
        <v>257.5957608695652</v>
      </c>
      <c r="L2" s="4">
        <f>SUM(Nurse[[#This Row],[RN Hours (excl. Admin, DON)]],Nurse[[#This Row],[RN Admin Hours]],Nurse[[#This Row],[RN DON Hours]])</f>
        <v>78.945652173913032</v>
      </c>
      <c r="M2" s="4">
        <v>22.769021739130434</v>
      </c>
      <c r="N2" s="4">
        <v>50.611413043478258</v>
      </c>
      <c r="O2" s="4">
        <v>5.5652173913043477</v>
      </c>
      <c r="P2" s="4">
        <f>SUM(Nurse[[#This Row],[LPN Hours (excl. Admin)]],Nurse[[#This Row],[LPN Admin Hours]])</f>
        <v>84.418478260869563</v>
      </c>
      <c r="Q2" s="4">
        <v>75.896739130434781</v>
      </c>
      <c r="R2" s="4">
        <v>8.5217391304347831</v>
      </c>
      <c r="S2" s="4">
        <f>SUM(Nurse[[#This Row],[CNA Hours]],Nurse[[#This Row],[NA TR Hours]],Nurse[[#This Row],[Med Aide/Tech Hours]])</f>
        <v>158.93</v>
      </c>
      <c r="T2" s="4">
        <v>115.09304347826087</v>
      </c>
      <c r="U2" s="4">
        <v>43.836956521739133</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2.1664130434782609</v>
      </c>
      <c r="X2" s="4">
        <v>0</v>
      </c>
      <c r="Y2" s="4">
        <v>0</v>
      </c>
      <c r="Z2" s="4">
        <v>0</v>
      </c>
      <c r="AA2" s="4">
        <v>0</v>
      </c>
      <c r="AB2" s="4">
        <v>0</v>
      </c>
      <c r="AC2" s="4">
        <v>2.1664130434782609</v>
      </c>
      <c r="AD2" s="4">
        <v>0</v>
      </c>
      <c r="AE2" s="4">
        <v>0</v>
      </c>
      <c r="AF2" s="1">
        <v>495409</v>
      </c>
      <c r="AG2" s="1">
        <v>3</v>
      </c>
      <c r="AH2"/>
    </row>
    <row r="3" spans="1:34" x14ac:dyDescent="0.25">
      <c r="A3" t="s">
        <v>329</v>
      </c>
      <c r="B3" t="s">
        <v>267</v>
      </c>
      <c r="C3" t="s">
        <v>526</v>
      </c>
      <c r="D3" t="s">
        <v>408</v>
      </c>
      <c r="E3" s="4">
        <v>115.92957746478874</v>
      </c>
      <c r="F3" s="4">
        <f>Nurse[[#This Row],[Total Nurse Staff Hours]]/Nurse[[#This Row],[MDS Census]]</f>
        <v>6.2781909852994779</v>
      </c>
      <c r="G3" s="4">
        <f>Nurse[[#This Row],[Total Direct Care Staff Hours]]/Nurse[[#This Row],[MDS Census]]</f>
        <v>6.0823581581824824</v>
      </c>
      <c r="H3" s="4">
        <f>Nurse[[#This Row],[Total RN Hours (w/ Admin, DON)]]/Nurse[[#This Row],[MDS Census]]</f>
        <v>0.95722512452921926</v>
      </c>
      <c r="I3" s="4">
        <f>Nurse[[#This Row],[RN Hours (excl. Admin, DON)]]/Nurse[[#This Row],[MDS Census]]</f>
        <v>0.77020046166929934</v>
      </c>
      <c r="J3" s="4">
        <f>SUM(Nurse[[#This Row],[RN Hours (excl. Admin, DON)]],Nurse[[#This Row],[RN Admin Hours]],Nurse[[#This Row],[RN DON Hours]],Nurse[[#This Row],[LPN Hours (excl. Admin)]],Nurse[[#This Row],[LPN Admin Hours]],Nurse[[#This Row],[CNA Hours]],Nurse[[#This Row],[NA TR Hours]],Nurse[[#This Row],[Med Aide/Tech Hours]])</f>
        <v>727.82802816901415</v>
      </c>
      <c r="K3" s="4">
        <f>SUM(Nurse[[#This Row],[RN Hours (excl. Admin, DON)]],Nurse[[#This Row],[LPN Hours (excl. Admin)]],Nurse[[#This Row],[CNA Hours]],Nurse[[#This Row],[NA TR Hours]],Nurse[[#This Row],[Med Aide/Tech Hours]])</f>
        <v>705.12521126760578</v>
      </c>
      <c r="L3" s="4">
        <f>SUM(Nurse[[#This Row],[RN Hours (excl. Admin, DON)]],Nurse[[#This Row],[RN Admin Hours]],Nurse[[#This Row],[RN DON Hours]])</f>
        <v>110.97070422535216</v>
      </c>
      <c r="M3" s="4">
        <v>89.289014084507087</v>
      </c>
      <c r="N3" s="4">
        <v>2.028169014084507</v>
      </c>
      <c r="O3" s="4">
        <v>19.65352112676057</v>
      </c>
      <c r="P3" s="4">
        <f>SUM(Nurse[[#This Row],[LPN Hours (excl. Admin)]],Nurse[[#This Row],[LPN Admin Hours]])</f>
        <v>241.25676056338034</v>
      </c>
      <c r="Q3" s="4">
        <v>240.23563380281695</v>
      </c>
      <c r="R3" s="4">
        <v>1.0211267605633803</v>
      </c>
      <c r="S3" s="4">
        <f>SUM(Nurse[[#This Row],[CNA Hours]],Nurse[[#This Row],[NA TR Hours]],Nurse[[#This Row],[Med Aide/Tech Hours]])</f>
        <v>375.6005633802817</v>
      </c>
      <c r="T3" s="4">
        <v>351.50957746478872</v>
      </c>
      <c r="U3" s="4">
        <v>24.090985915492961</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77.544366197183095</v>
      </c>
      <c r="X3" s="4">
        <v>0.9401408450704225</v>
      </c>
      <c r="Y3" s="4">
        <v>0</v>
      </c>
      <c r="Z3" s="4">
        <v>2.788732394366197</v>
      </c>
      <c r="AA3" s="4">
        <v>32.722676056338031</v>
      </c>
      <c r="AB3" s="4">
        <v>0</v>
      </c>
      <c r="AC3" s="4">
        <v>41.092816901408447</v>
      </c>
      <c r="AD3" s="4">
        <v>0</v>
      </c>
      <c r="AE3" s="4">
        <v>0</v>
      </c>
      <c r="AF3" s="1">
        <v>495420</v>
      </c>
      <c r="AG3" s="1">
        <v>3</v>
      </c>
      <c r="AH3"/>
    </row>
    <row r="4" spans="1:34" x14ac:dyDescent="0.25">
      <c r="A4" t="s">
        <v>329</v>
      </c>
      <c r="B4" t="s">
        <v>49</v>
      </c>
      <c r="C4" t="s">
        <v>525</v>
      </c>
      <c r="D4" t="s">
        <v>369</v>
      </c>
      <c r="E4" s="4">
        <v>76.532608695652172</v>
      </c>
      <c r="F4" s="4">
        <f>Nurse[[#This Row],[Total Nurse Staff Hours]]/Nurse[[#This Row],[MDS Census]]</f>
        <v>2.9792628887942056</v>
      </c>
      <c r="G4" s="4">
        <f>Nurse[[#This Row],[Total Direct Care Staff Hours]]/Nurse[[#This Row],[MDS Census]]</f>
        <v>2.5924627183638687</v>
      </c>
      <c r="H4" s="4">
        <f>Nurse[[#This Row],[Total RN Hours (w/ Admin, DON)]]/Nurse[[#This Row],[MDS Census]]</f>
        <v>0.51771339298395114</v>
      </c>
      <c r="I4" s="4">
        <f>Nurse[[#This Row],[RN Hours (excl. Admin, DON)]]/Nurse[[#This Row],[MDS Census]]</f>
        <v>0.25238034370117879</v>
      </c>
      <c r="J4" s="4">
        <f>SUM(Nurse[[#This Row],[RN Hours (excl. Admin, DON)]],Nurse[[#This Row],[RN Admin Hours]],Nurse[[#This Row],[RN DON Hours]],Nurse[[#This Row],[LPN Hours (excl. Admin)]],Nurse[[#This Row],[LPN Admin Hours]],Nurse[[#This Row],[CNA Hours]],Nurse[[#This Row],[NA TR Hours]],Nurse[[#This Row],[Med Aide/Tech Hours]])</f>
        <v>228.01076086956522</v>
      </c>
      <c r="K4" s="4">
        <f>SUM(Nurse[[#This Row],[RN Hours (excl. Admin, DON)]],Nurse[[#This Row],[LPN Hours (excl. Admin)]],Nurse[[#This Row],[CNA Hours]],Nurse[[#This Row],[NA TR Hours]],Nurse[[#This Row],[Med Aide/Tech Hours]])</f>
        <v>198.40793478260869</v>
      </c>
      <c r="L4" s="4">
        <f>SUM(Nurse[[#This Row],[RN Hours (excl. Admin, DON)]],Nurse[[#This Row],[RN Admin Hours]],Nurse[[#This Row],[RN DON Hours]])</f>
        <v>39.621956521739129</v>
      </c>
      <c r="M4" s="4">
        <v>19.315326086956521</v>
      </c>
      <c r="N4" s="4">
        <v>10.107826086956521</v>
      </c>
      <c r="O4" s="4">
        <v>10.198804347826087</v>
      </c>
      <c r="P4" s="4">
        <f>SUM(Nurse[[#This Row],[LPN Hours (excl. Admin)]],Nurse[[#This Row],[LPN Admin Hours]])</f>
        <v>70.983369565217373</v>
      </c>
      <c r="Q4" s="4">
        <v>61.687173913043459</v>
      </c>
      <c r="R4" s="4">
        <v>9.2961956521739122</v>
      </c>
      <c r="S4" s="4">
        <f>SUM(Nurse[[#This Row],[CNA Hours]],Nurse[[#This Row],[NA TR Hours]],Nurse[[#This Row],[Med Aide/Tech Hours]])</f>
        <v>117.40543478260871</v>
      </c>
      <c r="T4" s="4">
        <v>117.40543478260871</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21.595108695652172</v>
      </c>
      <c r="X4" s="4">
        <v>0.58695652173913049</v>
      </c>
      <c r="Y4" s="4">
        <v>0</v>
      </c>
      <c r="Z4" s="4">
        <v>2.4347826086956523</v>
      </c>
      <c r="AA4" s="4">
        <v>6.7364130434782608</v>
      </c>
      <c r="AB4" s="4">
        <v>5.4429347826086953</v>
      </c>
      <c r="AC4" s="4">
        <v>6.3940217391304346</v>
      </c>
      <c r="AD4" s="4">
        <v>0</v>
      </c>
      <c r="AE4" s="4">
        <v>0</v>
      </c>
      <c r="AF4" s="1">
        <v>495141</v>
      </c>
      <c r="AG4" s="1">
        <v>3</v>
      </c>
      <c r="AH4"/>
    </row>
    <row r="5" spans="1:34" x14ac:dyDescent="0.25">
      <c r="A5" t="s">
        <v>329</v>
      </c>
      <c r="B5" t="s">
        <v>210</v>
      </c>
      <c r="C5" t="s">
        <v>509</v>
      </c>
      <c r="D5" t="s">
        <v>441</v>
      </c>
      <c r="E5" s="4">
        <v>95.086956521739125</v>
      </c>
      <c r="F5" s="4">
        <f>Nurse[[#This Row],[Total Nurse Staff Hours]]/Nurse[[#This Row],[MDS Census]]</f>
        <v>2.2692363968907179</v>
      </c>
      <c r="G5" s="4">
        <f>Nurse[[#This Row],[Total Direct Care Staff Hours]]/Nurse[[#This Row],[MDS Census]]</f>
        <v>2.0862231367169644</v>
      </c>
      <c r="H5" s="4">
        <f>Nurse[[#This Row],[Total RN Hours (w/ Admin, DON)]]/Nurse[[#This Row],[MDS Census]]</f>
        <v>0.32527434842249664</v>
      </c>
      <c r="I5" s="4">
        <f>Nurse[[#This Row],[RN Hours (excl. Admin, DON)]]/Nurse[[#This Row],[MDS Census]]</f>
        <v>0.1827846364883402</v>
      </c>
      <c r="J5" s="4">
        <f>SUM(Nurse[[#This Row],[RN Hours (excl. Admin, DON)]],Nurse[[#This Row],[RN Admin Hours]],Nurse[[#This Row],[RN DON Hours]],Nurse[[#This Row],[LPN Hours (excl. Admin)]],Nurse[[#This Row],[LPN Admin Hours]],Nurse[[#This Row],[CNA Hours]],Nurse[[#This Row],[NA TR Hours]],Nurse[[#This Row],[Med Aide/Tech Hours]])</f>
        <v>215.77478260869566</v>
      </c>
      <c r="K5" s="4">
        <f>SUM(Nurse[[#This Row],[RN Hours (excl. Admin, DON)]],Nurse[[#This Row],[LPN Hours (excl. Admin)]],Nurse[[#This Row],[CNA Hours]],Nurse[[#This Row],[NA TR Hours]],Nurse[[#This Row],[Med Aide/Tech Hours]])</f>
        <v>198.37260869565219</v>
      </c>
      <c r="L5" s="4">
        <f>SUM(Nurse[[#This Row],[RN Hours (excl. Admin, DON)]],Nurse[[#This Row],[RN Admin Hours]],Nurse[[#This Row],[RN DON Hours]])</f>
        <v>30.929347826086961</v>
      </c>
      <c r="M5" s="4">
        <v>17.380434782608695</v>
      </c>
      <c r="N5" s="4">
        <v>9.4619565217391308</v>
      </c>
      <c r="O5" s="4">
        <v>4.0869565217391308</v>
      </c>
      <c r="P5" s="4">
        <f>SUM(Nurse[[#This Row],[LPN Hours (excl. Admin)]],Nurse[[#This Row],[LPN Admin Hours]])</f>
        <v>74.636195652173924</v>
      </c>
      <c r="Q5" s="4">
        <v>70.782934782608706</v>
      </c>
      <c r="R5" s="4">
        <v>3.8532608695652173</v>
      </c>
      <c r="S5" s="4">
        <f>SUM(Nurse[[#This Row],[CNA Hours]],Nurse[[#This Row],[NA TR Hours]],Nurse[[#This Row],[Med Aide/Tech Hours]])</f>
        <v>110.20923913043478</v>
      </c>
      <c r="T5" s="4">
        <v>110.20923913043478</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24.747282608695652</v>
      </c>
      <c r="X5" s="4">
        <v>0.28260869565217389</v>
      </c>
      <c r="Y5" s="4">
        <v>0</v>
      </c>
      <c r="Z5" s="4">
        <v>0</v>
      </c>
      <c r="AA5" s="4">
        <v>1.0978260869565217</v>
      </c>
      <c r="AB5" s="4">
        <v>0</v>
      </c>
      <c r="AC5" s="4">
        <v>23.366847826086957</v>
      </c>
      <c r="AD5" s="4">
        <v>0</v>
      </c>
      <c r="AE5" s="4">
        <v>0</v>
      </c>
      <c r="AF5" s="1">
        <v>495358</v>
      </c>
      <c r="AG5" s="1">
        <v>3</v>
      </c>
      <c r="AH5"/>
    </row>
    <row r="6" spans="1:34" x14ac:dyDescent="0.25">
      <c r="A6" t="s">
        <v>329</v>
      </c>
      <c r="B6" t="s">
        <v>58</v>
      </c>
      <c r="C6" t="s">
        <v>500</v>
      </c>
      <c r="D6" t="s">
        <v>378</v>
      </c>
      <c r="E6" s="4">
        <v>165.5108695652174</v>
      </c>
      <c r="F6" s="4">
        <f>Nurse[[#This Row],[Total Nurse Staff Hours]]/Nurse[[#This Row],[MDS Census]]</f>
        <v>3.2574289091744926</v>
      </c>
      <c r="G6" s="4">
        <f>Nurse[[#This Row],[Total Direct Care Staff Hours]]/Nurse[[#This Row],[MDS Census]]</f>
        <v>3.1313535167794049</v>
      </c>
      <c r="H6" s="4">
        <f>Nurse[[#This Row],[Total RN Hours (w/ Admin, DON)]]/Nurse[[#This Row],[MDS Census]]</f>
        <v>0.5672719511394233</v>
      </c>
      <c r="I6" s="4">
        <f>Nurse[[#This Row],[RN Hours (excl. Admin, DON)]]/Nurse[[#This Row],[MDS Census]]</f>
        <v>0.53088920995599909</v>
      </c>
      <c r="J6" s="4">
        <f>SUM(Nurse[[#This Row],[RN Hours (excl. Admin, DON)]],Nurse[[#This Row],[RN Admin Hours]],Nurse[[#This Row],[RN DON Hours]],Nurse[[#This Row],[LPN Hours (excl. Admin)]],Nurse[[#This Row],[LPN Admin Hours]],Nurse[[#This Row],[CNA Hours]],Nurse[[#This Row],[NA TR Hours]],Nurse[[#This Row],[Med Aide/Tech Hours]])</f>
        <v>539.13989130434788</v>
      </c>
      <c r="K6" s="4">
        <f>SUM(Nurse[[#This Row],[RN Hours (excl. Admin, DON)]],Nurse[[#This Row],[LPN Hours (excl. Admin)]],Nurse[[#This Row],[CNA Hours]],Nurse[[#This Row],[NA TR Hours]],Nurse[[#This Row],[Med Aide/Tech Hours]])</f>
        <v>518.27304347826089</v>
      </c>
      <c r="L6" s="4">
        <f>SUM(Nurse[[#This Row],[RN Hours (excl. Admin, DON)]],Nurse[[#This Row],[RN Admin Hours]],Nurse[[#This Row],[RN DON Hours]])</f>
        <v>93.889673913043467</v>
      </c>
      <c r="M6" s="4">
        <v>87.867934782608685</v>
      </c>
      <c r="N6" s="4">
        <v>0.71739130434782605</v>
      </c>
      <c r="O6" s="4">
        <v>5.3043478260869561</v>
      </c>
      <c r="P6" s="4">
        <f>SUM(Nurse[[#This Row],[LPN Hours (excl. Admin)]],Nurse[[#This Row],[LPN Admin Hours]])</f>
        <v>139.02923913043475</v>
      </c>
      <c r="Q6" s="4">
        <v>124.18413043478257</v>
      </c>
      <c r="R6" s="4">
        <v>14.845108695652174</v>
      </c>
      <c r="S6" s="4">
        <f>SUM(Nurse[[#This Row],[CNA Hours]],Nurse[[#This Row],[NA TR Hours]],Nurse[[#This Row],[Med Aide/Tech Hours]])</f>
        <v>306.22097826086963</v>
      </c>
      <c r="T6" s="4">
        <v>306.22097826086963</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5.4429347826086953</v>
      </c>
      <c r="X6" s="4">
        <v>5.1576086956521738</v>
      </c>
      <c r="Y6" s="4">
        <v>0</v>
      </c>
      <c r="Z6" s="4">
        <v>0</v>
      </c>
      <c r="AA6" s="4">
        <v>0</v>
      </c>
      <c r="AB6" s="4">
        <v>0</v>
      </c>
      <c r="AC6" s="4">
        <v>0.28532608695652173</v>
      </c>
      <c r="AD6" s="4">
        <v>0</v>
      </c>
      <c r="AE6" s="4">
        <v>0</v>
      </c>
      <c r="AF6" s="1">
        <v>495155</v>
      </c>
      <c r="AG6" s="1">
        <v>3</v>
      </c>
      <c r="AH6"/>
    </row>
    <row r="7" spans="1:34" x14ac:dyDescent="0.25">
      <c r="A7" t="s">
        <v>329</v>
      </c>
      <c r="B7" t="s">
        <v>77</v>
      </c>
      <c r="C7" t="s">
        <v>532</v>
      </c>
      <c r="D7" t="s">
        <v>411</v>
      </c>
      <c r="E7" s="4">
        <v>53.760563380281688</v>
      </c>
      <c r="F7" s="4">
        <f>Nurse[[#This Row],[Total Nurse Staff Hours]]/Nurse[[#This Row],[MDS Census]]</f>
        <v>3.1520696882368346</v>
      </c>
      <c r="G7" s="4">
        <f>Nurse[[#This Row],[Total Direct Care Staff Hours]]/Nurse[[#This Row],[MDS Census]]</f>
        <v>3.0201886298139899</v>
      </c>
      <c r="H7" s="4">
        <f>Nurse[[#This Row],[Total RN Hours (w/ Admin, DON)]]/Nurse[[#This Row],[MDS Census]]</f>
        <v>0.64317788839402668</v>
      </c>
      <c r="I7" s="4">
        <f>Nurse[[#This Row],[RN Hours (excl. Admin, DON)]]/Nurse[[#This Row],[MDS Census]]</f>
        <v>0.51129682997118142</v>
      </c>
      <c r="J7" s="4">
        <f>SUM(Nurse[[#This Row],[RN Hours (excl. Admin, DON)]],Nurse[[#This Row],[RN Admin Hours]],Nurse[[#This Row],[RN DON Hours]],Nurse[[#This Row],[LPN Hours (excl. Admin)]],Nurse[[#This Row],[LPN Admin Hours]],Nurse[[#This Row],[CNA Hours]],Nurse[[#This Row],[NA TR Hours]],Nurse[[#This Row],[Med Aide/Tech Hours]])</f>
        <v>169.45704225352108</v>
      </c>
      <c r="K7" s="4">
        <f>SUM(Nurse[[#This Row],[RN Hours (excl. Admin, DON)]],Nurse[[#This Row],[LPN Hours (excl. Admin)]],Nurse[[#This Row],[CNA Hours]],Nurse[[#This Row],[NA TR Hours]],Nurse[[#This Row],[Med Aide/Tech Hours]])</f>
        <v>162.36704225352111</v>
      </c>
      <c r="L7" s="4">
        <f>SUM(Nurse[[#This Row],[RN Hours (excl. Admin, DON)]],Nurse[[#This Row],[RN Admin Hours]],Nurse[[#This Row],[RN DON Hours]])</f>
        <v>34.577605633802811</v>
      </c>
      <c r="M7" s="4">
        <v>27.487605633802811</v>
      </c>
      <c r="N7" s="4">
        <v>0.676056338028169</v>
      </c>
      <c r="O7" s="4">
        <v>6.41394366197183</v>
      </c>
      <c r="P7" s="4">
        <f>SUM(Nurse[[#This Row],[LPN Hours (excl. Admin)]],Nurse[[#This Row],[LPN Admin Hours]])</f>
        <v>32.604929577464773</v>
      </c>
      <c r="Q7" s="4">
        <v>32.604929577464773</v>
      </c>
      <c r="R7" s="4">
        <v>0</v>
      </c>
      <c r="S7" s="4">
        <f>SUM(Nurse[[#This Row],[CNA Hours]],Nurse[[#This Row],[NA TR Hours]],Nurse[[#This Row],[Med Aide/Tech Hours]])</f>
        <v>102.2745070422535</v>
      </c>
      <c r="T7" s="4">
        <v>95.236197183098582</v>
      </c>
      <c r="U7" s="4">
        <v>7.0383098591549276</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7.3784507042253518</v>
      </c>
      <c r="X7" s="4">
        <v>0.61267605633802813</v>
      </c>
      <c r="Y7" s="4">
        <v>0</v>
      </c>
      <c r="Z7" s="4">
        <v>0</v>
      </c>
      <c r="AA7" s="4">
        <v>1.676056338028169</v>
      </c>
      <c r="AB7" s="4">
        <v>0</v>
      </c>
      <c r="AC7" s="4">
        <v>5.0897183098591547</v>
      </c>
      <c r="AD7" s="4">
        <v>0</v>
      </c>
      <c r="AE7" s="4">
        <v>0</v>
      </c>
      <c r="AF7" s="1">
        <v>495188</v>
      </c>
      <c r="AG7" s="1">
        <v>3</v>
      </c>
      <c r="AH7"/>
    </row>
    <row r="8" spans="1:34" x14ac:dyDescent="0.25">
      <c r="A8" t="s">
        <v>329</v>
      </c>
      <c r="B8" t="s">
        <v>259</v>
      </c>
      <c r="C8" t="s">
        <v>580</v>
      </c>
      <c r="D8" t="s">
        <v>378</v>
      </c>
      <c r="E8" s="4">
        <v>42.315217391304351</v>
      </c>
      <c r="F8" s="4">
        <f>Nurse[[#This Row],[Total Nurse Staff Hours]]/Nurse[[#This Row],[MDS Census]]</f>
        <v>5.7728615463652702</v>
      </c>
      <c r="G8" s="4">
        <f>Nurse[[#This Row],[Total Direct Care Staff Hours]]/Nurse[[#This Row],[MDS Census]]</f>
        <v>5.3067043411250951</v>
      </c>
      <c r="H8" s="4">
        <f>Nurse[[#This Row],[Total RN Hours (w/ Admin, DON)]]/Nurse[[#This Row],[MDS Census]]</f>
        <v>1.0896480863087592</v>
      </c>
      <c r="I8" s="4">
        <f>Nurse[[#This Row],[RN Hours (excl. Admin, DON)]]/Nurse[[#This Row],[MDS Census]]</f>
        <v>0.73529411764705876</v>
      </c>
      <c r="J8" s="4">
        <f>SUM(Nurse[[#This Row],[RN Hours (excl. Admin, DON)]],Nurse[[#This Row],[RN Admin Hours]],Nurse[[#This Row],[RN DON Hours]],Nurse[[#This Row],[LPN Hours (excl. Admin)]],Nurse[[#This Row],[LPN Admin Hours]],Nurse[[#This Row],[CNA Hours]],Nurse[[#This Row],[NA TR Hours]],Nurse[[#This Row],[Med Aide/Tech Hours]])</f>
        <v>244.27989130434781</v>
      </c>
      <c r="K8" s="4">
        <f>SUM(Nurse[[#This Row],[RN Hours (excl. Admin, DON)]],Nurse[[#This Row],[LPN Hours (excl. Admin)]],Nurse[[#This Row],[CNA Hours]],Nurse[[#This Row],[NA TR Hours]],Nurse[[#This Row],[Med Aide/Tech Hours]])</f>
        <v>224.55434782608694</v>
      </c>
      <c r="L8" s="4">
        <f>SUM(Nurse[[#This Row],[RN Hours (excl. Admin, DON)]],Nurse[[#This Row],[RN Admin Hours]],Nurse[[#This Row],[RN DON Hours]])</f>
        <v>46.108695652173914</v>
      </c>
      <c r="M8" s="4">
        <v>31.114130434782609</v>
      </c>
      <c r="N8" s="4">
        <v>9.8586956521739122</v>
      </c>
      <c r="O8" s="4">
        <v>5.1358695652173916</v>
      </c>
      <c r="P8" s="4">
        <f>SUM(Nurse[[#This Row],[LPN Hours (excl. Admin)]],Nurse[[#This Row],[LPN Admin Hours]])</f>
        <v>70.211956521739125</v>
      </c>
      <c r="Q8" s="4">
        <v>65.480978260869563</v>
      </c>
      <c r="R8" s="4">
        <v>4.7309782608695654</v>
      </c>
      <c r="S8" s="4">
        <f>SUM(Nurse[[#This Row],[CNA Hours]],Nurse[[#This Row],[NA TR Hours]],Nurse[[#This Row],[Med Aide/Tech Hours]])</f>
        <v>127.95923913043478</v>
      </c>
      <c r="T8" s="4">
        <v>127.95923913043478</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495410</v>
      </c>
      <c r="AG8" s="1">
        <v>3</v>
      </c>
      <c r="AH8"/>
    </row>
    <row r="9" spans="1:34" x14ac:dyDescent="0.25">
      <c r="A9" t="s">
        <v>329</v>
      </c>
      <c r="B9" t="s">
        <v>264</v>
      </c>
      <c r="C9" t="s">
        <v>468</v>
      </c>
      <c r="D9" t="s">
        <v>409</v>
      </c>
      <c r="E9" s="4">
        <v>39.923913043478258</v>
      </c>
      <c r="F9" s="4">
        <f>Nurse[[#This Row],[Total Nurse Staff Hours]]/Nurse[[#This Row],[MDS Census]]</f>
        <v>4.5801796896270082</v>
      </c>
      <c r="G9" s="4">
        <f>Nurse[[#This Row],[Total Direct Care Staff Hours]]/Nurse[[#This Row],[MDS Census]]</f>
        <v>3.9877484345221892</v>
      </c>
      <c r="H9" s="4">
        <f>Nurse[[#This Row],[Total RN Hours (w/ Admin, DON)]]/Nurse[[#This Row],[MDS Census]]</f>
        <v>1.3124829839368366</v>
      </c>
      <c r="I9" s="4">
        <f>Nurse[[#This Row],[RN Hours (excl. Admin, DON)]]/Nurse[[#This Row],[MDS Census]]</f>
        <v>0.72005172883201751</v>
      </c>
      <c r="J9" s="4">
        <f>SUM(Nurse[[#This Row],[RN Hours (excl. Admin, DON)]],Nurse[[#This Row],[RN Admin Hours]],Nurse[[#This Row],[RN DON Hours]],Nurse[[#This Row],[LPN Hours (excl. Admin)]],Nurse[[#This Row],[LPN Admin Hours]],Nurse[[#This Row],[CNA Hours]],Nurse[[#This Row],[NA TR Hours]],Nurse[[#This Row],[Med Aide/Tech Hours]])</f>
        <v>182.85869565217391</v>
      </c>
      <c r="K9" s="4">
        <f>SUM(Nurse[[#This Row],[RN Hours (excl. Admin, DON)]],Nurse[[#This Row],[LPN Hours (excl. Admin)]],Nurse[[#This Row],[CNA Hours]],Nurse[[#This Row],[NA TR Hours]],Nurse[[#This Row],[Med Aide/Tech Hours]])</f>
        <v>159.20652173913044</v>
      </c>
      <c r="L9" s="4">
        <f>SUM(Nurse[[#This Row],[RN Hours (excl. Admin, DON)]],Nurse[[#This Row],[RN Admin Hours]],Nurse[[#This Row],[RN DON Hours]])</f>
        <v>52.399456521739133</v>
      </c>
      <c r="M9" s="4">
        <v>28.747282608695652</v>
      </c>
      <c r="N9" s="4">
        <v>19.826086956521738</v>
      </c>
      <c r="O9" s="4">
        <v>3.8260869565217392</v>
      </c>
      <c r="P9" s="4">
        <f>SUM(Nurse[[#This Row],[LPN Hours (excl. Admin)]],Nurse[[#This Row],[LPN Admin Hours]])</f>
        <v>32.777173913043477</v>
      </c>
      <c r="Q9" s="4">
        <v>32.777173913043477</v>
      </c>
      <c r="R9" s="4">
        <v>0</v>
      </c>
      <c r="S9" s="4">
        <f>SUM(Nurse[[#This Row],[CNA Hours]],Nurse[[#This Row],[NA TR Hours]],Nurse[[#This Row],[Med Aide/Tech Hours]])</f>
        <v>97.682065217391298</v>
      </c>
      <c r="T9" s="4">
        <v>96.282608695652172</v>
      </c>
      <c r="U9" s="4">
        <v>0</v>
      </c>
      <c r="V9" s="4">
        <v>1.3994565217391304</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495416</v>
      </c>
      <c r="AG9" s="1">
        <v>3</v>
      </c>
      <c r="AH9"/>
    </row>
    <row r="10" spans="1:34" x14ac:dyDescent="0.25">
      <c r="A10" t="s">
        <v>329</v>
      </c>
      <c r="B10" t="s">
        <v>214</v>
      </c>
      <c r="C10" t="s">
        <v>444</v>
      </c>
      <c r="D10" t="s">
        <v>426</v>
      </c>
      <c r="E10" s="4">
        <v>136.82608695652175</v>
      </c>
      <c r="F10" s="4">
        <f>Nurse[[#This Row],[Total Nurse Staff Hours]]/Nurse[[#This Row],[MDS Census]]</f>
        <v>2.2008253892596117</v>
      </c>
      <c r="G10" s="4">
        <f>Nurse[[#This Row],[Total Direct Care Staff Hours]]/Nurse[[#This Row],[MDS Census]]</f>
        <v>1.9992190975532245</v>
      </c>
      <c r="H10" s="4">
        <f>Nurse[[#This Row],[Total RN Hours (w/ Admin, DON)]]/Nurse[[#This Row],[MDS Census]]</f>
        <v>0.2933825865904035</v>
      </c>
      <c r="I10" s="4">
        <f>Nurse[[#This Row],[RN Hours (excl. Admin, DON)]]/Nurse[[#This Row],[MDS Census]]</f>
        <v>0.13323006037496027</v>
      </c>
      <c r="J10" s="4">
        <f>SUM(Nurse[[#This Row],[RN Hours (excl. Admin, DON)]],Nurse[[#This Row],[RN Admin Hours]],Nurse[[#This Row],[RN DON Hours]],Nurse[[#This Row],[LPN Hours (excl. Admin)]],Nurse[[#This Row],[LPN Admin Hours]],Nurse[[#This Row],[CNA Hours]],Nurse[[#This Row],[NA TR Hours]],Nurse[[#This Row],[Med Aide/Tech Hours]])</f>
        <v>301.13032608695647</v>
      </c>
      <c r="K10" s="4">
        <f>SUM(Nurse[[#This Row],[RN Hours (excl. Admin, DON)]],Nurse[[#This Row],[LPN Hours (excl. Admin)]],Nurse[[#This Row],[CNA Hours]],Nurse[[#This Row],[NA TR Hours]],Nurse[[#This Row],[Med Aide/Tech Hours]])</f>
        <v>273.54532608695644</v>
      </c>
      <c r="L10" s="4">
        <f>SUM(Nurse[[#This Row],[RN Hours (excl. Admin, DON)]],Nurse[[#This Row],[RN Admin Hours]],Nurse[[#This Row],[RN DON Hours]])</f>
        <v>40.142391304347825</v>
      </c>
      <c r="M10" s="4">
        <v>18.229347826086958</v>
      </c>
      <c r="N10" s="4">
        <v>16.173913043478262</v>
      </c>
      <c r="O10" s="4">
        <v>5.7391304347826084</v>
      </c>
      <c r="P10" s="4">
        <f>SUM(Nurse[[#This Row],[LPN Hours (excl. Admin)]],Nurse[[#This Row],[LPN Admin Hours]])</f>
        <v>88.646956521739128</v>
      </c>
      <c r="Q10" s="4">
        <v>82.974999999999994</v>
      </c>
      <c r="R10" s="4">
        <v>5.6719565217391299</v>
      </c>
      <c r="S10" s="4">
        <f>SUM(Nurse[[#This Row],[CNA Hours]],Nurse[[#This Row],[NA TR Hours]],Nurse[[#This Row],[Med Aide/Tech Hours]])</f>
        <v>172.34097826086952</v>
      </c>
      <c r="T10" s="4">
        <v>128.84945652173906</v>
      </c>
      <c r="U10" s="4">
        <v>43.491521739130455</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41.258043478260873</v>
      </c>
      <c r="X10" s="4">
        <v>0.68478260869565222</v>
      </c>
      <c r="Y10" s="4">
        <v>0</v>
      </c>
      <c r="Z10" s="4">
        <v>0</v>
      </c>
      <c r="AA10" s="4">
        <v>5.3644565217391298</v>
      </c>
      <c r="AB10" s="4">
        <v>0</v>
      </c>
      <c r="AC10" s="4">
        <v>35.208804347826089</v>
      </c>
      <c r="AD10" s="4">
        <v>0</v>
      </c>
      <c r="AE10" s="4">
        <v>0</v>
      </c>
      <c r="AF10" s="1">
        <v>495362</v>
      </c>
      <c r="AG10" s="1">
        <v>3</v>
      </c>
      <c r="AH10"/>
    </row>
    <row r="11" spans="1:34" x14ac:dyDescent="0.25">
      <c r="A11" t="s">
        <v>329</v>
      </c>
      <c r="B11" t="s">
        <v>92</v>
      </c>
      <c r="C11" t="s">
        <v>538</v>
      </c>
      <c r="D11" t="s">
        <v>378</v>
      </c>
      <c r="E11" s="4">
        <v>101.65217391304348</v>
      </c>
      <c r="F11" s="4">
        <f>Nurse[[#This Row],[Total Nurse Staff Hours]]/Nurse[[#This Row],[MDS Census]]</f>
        <v>4.5100192472198462</v>
      </c>
      <c r="G11" s="4">
        <f>Nurse[[#This Row],[Total Direct Care Staff Hours]]/Nurse[[#This Row],[MDS Census]]</f>
        <v>4.0237275449101793</v>
      </c>
      <c r="H11" s="4">
        <f>Nurse[[#This Row],[Total RN Hours (w/ Admin, DON)]]/Nurse[[#This Row],[MDS Census]]</f>
        <v>1.1591958939264329</v>
      </c>
      <c r="I11" s="4">
        <f>Nurse[[#This Row],[RN Hours (excl. Admin, DON)]]/Nurse[[#This Row],[MDS Census]]</f>
        <v>0.6747112917023097</v>
      </c>
      <c r="J11" s="4">
        <f>SUM(Nurse[[#This Row],[RN Hours (excl. Admin, DON)]],Nurse[[#This Row],[RN Admin Hours]],Nurse[[#This Row],[RN DON Hours]],Nurse[[#This Row],[LPN Hours (excl. Admin)]],Nurse[[#This Row],[LPN Admin Hours]],Nurse[[#This Row],[CNA Hours]],Nurse[[#This Row],[NA TR Hours]],Nurse[[#This Row],[Med Aide/Tech Hours]])</f>
        <v>458.45326086956521</v>
      </c>
      <c r="K11" s="4">
        <f>SUM(Nurse[[#This Row],[RN Hours (excl. Admin, DON)]],Nurse[[#This Row],[LPN Hours (excl. Admin)]],Nurse[[#This Row],[CNA Hours]],Nurse[[#This Row],[NA TR Hours]],Nurse[[#This Row],[Med Aide/Tech Hours]])</f>
        <v>409.02065217391305</v>
      </c>
      <c r="L11" s="4">
        <f>SUM(Nurse[[#This Row],[RN Hours (excl. Admin, DON)]],Nurse[[#This Row],[RN Admin Hours]],Nurse[[#This Row],[RN DON Hours]])</f>
        <v>117.83478260869566</v>
      </c>
      <c r="M11" s="4">
        <v>68.585869565217394</v>
      </c>
      <c r="N11" s="4">
        <v>43.504347826086956</v>
      </c>
      <c r="O11" s="4">
        <v>5.7445652173913047</v>
      </c>
      <c r="P11" s="4">
        <f>SUM(Nurse[[#This Row],[LPN Hours (excl. Admin)]],Nurse[[#This Row],[LPN Admin Hours]])</f>
        <v>147.81630434782613</v>
      </c>
      <c r="Q11" s="4">
        <v>147.63260869565221</v>
      </c>
      <c r="R11" s="4">
        <v>0.18369565217391304</v>
      </c>
      <c r="S11" s="4">
        <f>SUM(Nurse[[#This Row],[CNA Hours]],Nurse[[#This Row],[NA TR Hours]],Nurse[[#This Row],[Med Aide/Tech Hours]])</f>
        <v>192.80217391304342</v>
      </c>
      <c r="T11" s="4">
        <v>192.80217391304342</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495205</v>
      </c>
      <c r="AG11" s="1">
        <v>3</v>
      </c>
      <c r="AH11"/>
    </row>
    <row r="12" spans="1:34" x14ac:dyDescent="0.25">
      <c r="A12" t="s">
        <v>329</v>
      </c>
      <c r="B12" t="s">
        <v>192</v>
      </c>
      <c r="C12" t="s">
        <v>500</v>
      </c>
      <c r="D12" t="s">
        <v>378</v>
      </c>
      <c r="E12" s="4">
        <v>96.75</v>
      </c>
      <c r="F12" s="4">
        <f>Nurse[[#This Row],[Total Nurse Staff Hours]]/Nurse[[#This Row],[MDS Census]]</f>
        <v>3.9456128524884848</v>
      </c>
      <c r="G12" s="4">
        <f>Nurse[[#This Row],[Total Direct Care Staff Hours]]/Nurse[[#This Row],[MDS Census]]</f>
        <v>3.4661611054937644</v>
      </c>
      <c r="H12" s="4">
        <f>Nurse[[#This Row],[Total RN Hours (w/ Admin, DON)]]/Nurse[[#This Row],[MDS Census]]</f>
        <v>0.47295809459611265</v>
      </c>
      <c r="I12" s="4">
        <f>Nurse[[#This Row],[RN Hours (excl. Admin, DON)]]/Nurse[[#This Row],[MDS Census]]</f>
        <v>0.13682732277272211</v>
      </c>
      <c r="J12" s="4">
        <f>SUM(Nurse[[#This Row],[RN Hours (excl. Admin, DON)]],Nurse[[#This Row],[RN Admin Hours]],Nurse[[#This Row],[RN DON Hours]],Nurse[[#This Row],[LPN Hours (excl. Admin)]],Nurse[[#This Row],[LPN Admin Hours]],Nurse[[#This Row],[CNA Hours]],Nurse[[#This Row],[NA TR Hours]],Nurse[[#This Row],[Med Aide/Tech Hours]])</f>
        <v>381.73804347826092</v>
      </c>
      <c r="K12" s="4">
        <f>SUM(Nurse[[#This Row],[RN Hours (excl. Admin, DON)]],Nurse[[#This Row],[LPN Hours (excl. Admin)]],Nurse[[#This Row],[CNA Hours]],Nurse[[#This Row],[NA TR Hours]],Nurse[[#This Row],[Med Aide/Tech Hours]])</f>
        <v>335.35108695652173</v>
      </c>
      <c r="L12" s="4">
        <f>SUM(Nurse[[#This Row],[RN Hours (excl. Admin, DON)]],Nurse[[#This Row],[RN Admin Hours]],Nurse[[#This Row],[RN DON Hours]])</f>
        <v>45.758695652173898</v>
      </c>
      <c r="M12" s="4">
        <v>13.238043478260863</v>
      </c>
      <c r="N12" s="4">
        <v>27.634782608695645</v>
      </c>
      <c r="O12" s="4">
        <v>4.8858695652173916</v>
      </c>
      <c r="P12" s="4">
        <f>SUM(Nurse[[#This Row],[LPN Hours (excl. Admin)]],Nurse[[#This Row],[LPN Admin Hours]])</f>
        <v>127.03260869565219</v>
      </c>
      <c r="Q12" s="4">
        <v>113.1663043478261</v>
      </c>
      <c r="R12" s="4">
        <v>13.866304347826089</v>
      </c>
      <c r="S12" s="4">
        <f>SUM(Nurse[[#This Row],[CNA Hours]],Nurse[[#This Row],[NA TR Hours]],Nurse[[#This Row],[Med Aide/Tech Hours]])</f>
        <v>208.94673913043479</v>
      </c>
      <c r="T12" s="4">
        <v>208.94673913043479</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495337</v>
      </c>
      <c r="AG12" s="1">
        <v>3</v>
      </c>
      <c r="AH12"/>
    </row>
    <row r="13" spans="1:34" x14ac:dyDescent="0.25">
      <c r="A13" t="s">
        <v>329</v>
      </c>
      <c r="B13" t="s">
        <v>99</v>
      </c>
      <c r="C13" t="s">
        <v>540</v>
      </c>
      <c r="D13" t="s">
        <v>416</v>
      </c>
      <c r="E13" s="4">
        <v>77.880434782608702</v>
      </c>
      <c r="F13" s="4">
        <f>Nurse[[#This Row],[Total Nurse Staff Hours]]/Nurse[[#This Row],[MDS Census]]</f>
        <v>0.92773900907187723</v>
      </c>
      <c r="G13" s="4">
        <f>Nurse[[#This Row],[Total Direct Care Staff Hours]]/Nurse[[#This Row],[MDS Census]]</f>
        <v>0.80101186322400553</v>
      </c>
      <c r="H13" s="4">
        <f>Nurse[[#This Row],[Total RN Hours (w/ Admin, DON)]]/Nurse[[#This Row],[MDS Census]]</f>
        <v>0.47159804605722261</v>
      </c>
      <c r="I13" s="4">
        <f>Nurse[[#This Row],[RN Hours (excl. Admin, DON)]]/Nurse[[#This Row],[MDS Census]]</f>
        <v>0.34487090020935102</v>
      </c>
      <c r="J13" s="4">
        <f>SUM(Nurse[[#This Row],[RN Hours (excl. Admin, DON)]],Nurse[[#This Row],[RN Admin Hours]],Nurse[[#This Row],[RN DON Hours]],Nurse[[#This Row],[LPN Hours (excl. Admin)]],Nurse[[#This Row],[LPN Admin Hours]],Nurse[[#This Row],[CNA Hours]],Nurse[[#This Row],[NA TR Hours]],Nurse[[#This Row],[Med Aide/Tech Hours]])</f>
        <v>72.252717391304358</v>
      </c>
      <c r="K13" s="4">
        <f>SUM(Nurse[[#This Row],[RN Hours (excl. Admin, DON)]],Nurse[[#This Row],[LPN Hours (excl. Admin)]],Nurse[[#This Row],[CNA Hours]],Nurse[[#This Row],[NA TR Hours]],Nurse[[#This Row],[Med Aide/Tech Hours]])</f>
        <v>62.383152173913047</v>
      </c>
      <c r="L13" s="4">
        <f>SUM(Nurse[[#This Row],[RN Hours (excl. Admin, DON)]],Nurse[[#This Row],[RN Admin Hours]],Nurse[[#This Row],[RN DON Hours]])</f>
        <v>36.728260869565219</v>
      </c>
      <c r="M13" s="4">
        <v>26.858695652173914</v>
      </c>
      <c r="N13" s="4">
        <v>4.9130434782608692</v>
      </c>
      <c r="O13" s="4">
        <v>4.9565217391304346</v>
      </c>
      <c r="P13" s="4">
        <f>SUM(Nurse[[#This Row],[LPN Hours (excl. Admin)]],Nurse[[#This Row],[LPN Admin Hours]])</f>
        <v>15.404891304347826</v>
      </c>
      <c r="Q13" s="4">
        <v>15.404891304347826</v>
      </c>
      <c r="R13" s="4">
        <v>0</v>
      </c>
      <c r="S13" s="4">
        <f>SUM(Nurse[[#This Row],[CNA Hours]],Nurse[[#This Row],[NA TR Hours]],Nurse[[#This Row],[Med Aide/Tech Hours]])</f>
        <v>20.119565217391305</v>
      </c>
      <c r="T13" s="4">
        <v>19.733695652173914</v>
      </c>
      <c r="U13" s="4">
        <v>0.3858695652173913</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495214</v>
      </c>
      <c r="AG13" s="1">
        <v>3</v>
      </c>
      <c r="AH13"/>
    </row>
    <row r="14" spans="1:34" x14ac:dyDescent="0.25">
      <c r="A14" t="s">
        <v>329</v>
      </c>
      <c r="B14" t="s">
        <v>191</v>
      </c>
      <c r="C14" t="s">
        <v>540</v>
      </c>
      <c r="D14" t="s">
        <v>416</v>
      </c>
      <c r="E14" s="4">
        <v>87.315217391304344</v>
      </c>
      <c r="F14" s="4">
        <f>Nurse[[#This Row],[Total Nurse Staff Hours]]/Nurse[[#This Row],[MDS Census]]</f>
        <v>2.3214141665629278</v>
      </c>
      <c r="G14" s="4">
        <f>Nurse[[#This Row],[Total Direct Care Staff Hours]]/Nurse[[#This Row],[MDS Census]]</f>
        <v>2.0204058259678823</v>
      </c>
      <c r="H14" s="4">
        <f>Nurse[[#This Row],[Total RN Hours (w/ Admin, DON)]]/Nurse[[#This Row],[MDS Census]]</f>
        <v>0.45956803186854217</v>
      </c>
      <c r="I14" s="4">
        <f>Nurse[[#This Row],[RN Hours (excl. Admin, DON)]]/Nurse[[#This Row],[MDS Census]]</f>
        <v>0.3094037096974977</v>
      </c>
      <c r="J14" s="4">
        <f>SUM(Nurse[[#This Row],[RN Hours (excl. Admin, DON)]],Nurse[[#This Row],[RN Admin Hours]],Nurse[[#This Row],[RN DON Hours]],Nurse[[#This Row],[LPN Hours (excl. Admin)]],Nurse[[#This Row],[LPN Admin Hours]],Nurse[[#This Row],[CNA Hours]],Nurse[[#This Row],[NA TR Hours]],Nurse[[#This Row],[Med Aide/Tech Hours]])</f>
        <v>202.69478260869562</v>
      </c>
      <c r="K14" s="4">
        <f>SUM(Nurse[[#This Row],[RN Hours (excl. Admin, DON)]],Nurse[[#This Row],[LPN Hours (excl. Admin)]],Nurse[[#This Row],[CNA Hours]],Nurse[[#This Row],[NA TR Hours]],Nurse[[#This Row],[Med Aide/Tech Hours]])</f>
        <v>176.41217391304346</v>
      </c>
      <c r="L14" s="4">
        <f>SUM(Nurse[[#This Row],[RN Hours (excl. Admin, DON)]],Nurse[[#This Row],[RN Admin Hours]],Nurse[[#This Row],[RN DON Hours]])</f>
        <v>40.127282608695644</v>
      </c>
      <c r="M14" s="4">
        <v>27.015652173913033</v>
      </c>
      <c r="N14" s="4">
        <v>7.9811956521739145</v>
      </c>
      <c r="O14" s="4">
        <v>5.1304347826086953</v>
      </c>
      <c r="P14" s="4">
        <f>SUM(Nurse[[#This Row],[LPN Hours (excl. Admin)]],Nurse[[#This Row],[LPN Admin Hours]])</f>
        <v>57.358804347826073</v>
      </c>
      <c r="Q14" s="4">
        <v>44.187826086956512</v>
      </c>
      <c r="R14" s="4">
        <v>13.170978260869562</v>
      </c>
      <c r="S14" s="4">
        <f>SUM(Nurse[[#This Row],[CNA Hours]],Nurse[[#This Row],[NA TR Hours]],Nurse[[#This Row],[Med Aide/Tech Hours]])</f>
        <v>105.20869565217392</v>
      </c>
      <c r="T14" s="4">
        <v>78.169021739130429</v>
      </c>
      <c r="U14" s="4">
        <v>27.039673913043483</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495336</v>
      </c>
      <c r="AG14" s="1">
        <v>3</v>
      </c>
      <c r="AH14"/>
    </row>
    <row r="15" spans="1:34" x14ac:dyDescent="0.25">
      <c r="A15" t="s">
        <v>329</v>
      </c>
      <c r="B15" t="s">
        <v>84</v>
      </c>
      <c r="C15" t="s">
        <v>535</v>
      </c>
      <c r="D15" t="s">
        <v>359</v>
      </c>
      <c r="E15" s="4">
        <v>98.902173913043484</v>
      </c>
      <c r="F15" s="4">
        <f>Nurse[[#This Row],[Total Nurse Staff Hours]]/Nurse[[#This Row],[MDS Census]]</f>
        <v>2.5930541817782178</v>
      </c>
      <c r="G15" s="4">
        <f>Nurse[[#This Row],[Total Direct Care Staff Hours]]/Nurse[[#This Row],[MDS Census]]</f>
        <v>2.4132816793054181</v>
      </c>
      <c r="H15" s="4">
        <f>Nurse[[#This Row],[Total RN Hours (w/ Admin, DON)]]/Nurse[[#This Row],[MDS Census]]</f>
        <v>0.27494010330805579</v>
      </c>
      <c r="I15" s="4">
        <f>Nurse[[#This Row],[RN Hours (excl. Admin, DON)]]/Nurse[[#This Row],[MDS Census]]</f>
        <v>9.5579734036707317E-2</v>
      </c>
      <c r="J15" s="4">
        <f>SUM(Nurse[[#This Row],[RN Hours (excl. Admin, DON)]],Nurse[[#This Row],[RN Admin Hours]],Nurse[[#This Row],[RN DON Hours]],Nurse[[#This Row],[LPN Hours (excl. Admin)]],Nurse[[#This Row],[LPN Admin Hours]],Nurse[[#This Row],[CNA Hours]],Nurse[[#This Row],[NA TR Hours]],Nurse[[#This Row],[Med Aide/Tech Hours]])</f>
        <v>256.45869565217396</v>
      </c>
      <c r="K15" s="4">
        <f>SUM(Nurse[[#This Row],[RN Hours (excl. Admin, DON)]],Nurse[[#This Row],[LPN Hours (excl. Admin)]],Nurse[[#This Row],[CNA Hours]],Nurse[[#This Row],[NA TR Hours]],Nurse[[#This Row],[Med Aide/Tech Hours]])</f>
        <v>238.67880434782612</v>
      </c>
      <c r="L15" s="4">
        <f>SUM(Nurse[[#This Row],[RN Hours (excl. Admin, DON)]],Nurse[[#This Row],[RN Admin Hours]],Nurse[[#This Row],[RN DON Hours]])</f>
        <v>27.192173913043476</v>
      </c>
      <c r="M15" s="4">
        <v>9.4530434782608683</v>
      </c>
      <c r="N15" s="4">
        <v>11.826086956521738</v>
      </c>
      <c r="O15" s="4">
        <v>5.9130434782608692</v>
      </c>
      <c r="P15" s="4">
        <f>SUM(Nurse[[#This Row],[LPN Hours (excl. Admin)]],Nurse[[#This Row],[LPN Admin Hours]])</f>
        <v>75.339673913043484</v>
      </c>
      <c r="Q15" s="4">
        <v>75.298913043478265</v>
      </c>
      <c r="R15" s="4">
        <v>4.0760869565217392E-2</v>
      </c>
      <c r="S15" s="4">
        <f>SUM(Nurse[[#This Row],[CNA Hours]],Nurse[[#This Row],[NA TR Hours]],Nurse[[#This Row],[Med Aide/Tech Hours]])</f>
        <v>153.926847826087</v>
      </c>
      <c r="T15" s="4">
        <v>136.49206521739134</v>
      </c>
      <c r="U15" s="4">
        <v>17.434782608695652</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10.841847826086957</v>
      </c>
      <c r="X15" s="4">
        <v>9.978260869565217E-2</v>
      </c>
      <c r="Y15" s="4">
        <v>0</v>
      </c>
      <c r="Z15" s="4">
        <v>0.60869565217391308</v>
      </c>
      <c r="AA15" s="4">
        <v>0.25271739130434784</v>
      </c>
      <c r="AB15" s="4">
        <v>0</v>
      </c>
      <c r="AC15" s="4">
        <v>9.8806521739130435</v>
      </c>
      <c r="AD15" s="4">
        <v>0</v>
      </c>
      <c r="AE15" s="4">
        <v>0</v>
      </c>
      <c r="AF15" s="1">
        <v>495196</v>
      </c>
      <c r="AG15" s="1">
        <v>3</v>
      </c>
      <c r="AH15"/>
    </row>
    <row r="16" spans="1:34" x14ac:dyDescent="0.25">
      <c r="A16" t="s">
        <v>329</v>
      </c>
      <c r="B16" t="s">
        <v>130</v>
      </c>
      <c r="C16" t="s">
        <v>519</v>
      </c>
      <c r="D16" t="s">
        <v>393</v>
      </c>
      <c r="E16" s="4">
        <v>100.95652173913044</v>
      </c>
      <c r="F16" s="4">
        <f>Nurse[[#This Row],[Total Nurse Staff Hours]]/Nurse[[#This Row],[MDS Census]]</f>
        <v>3.5257590439276485</v>
      </c>
      <c r="G16" s="4">
        <f>Nurse[[#This Row],[Total Direct Care Staff Hours]]/Nurse[[#This Row],[MDS Census]]</f>
        <v>3.3240471576227386</v>
      </c>
      <c r="H16" s="4">
        <f>Nurse[[#This Row],[Total RN Hours (w/ Admin, DON)]]/Nurse[[#This Row],[MDS Census]]</f>
        <v>0.31607988802756243</v>
      </c>
      <c r="I16" s="4">
        <f>Nurse[[#This Row],[RN Hours (excl. Admin, DON)]]/Nurse[[#This Row],[MDS Census]]</f>
        <v>0.2183193367786391</v>
      </c>
      <c r="J16" s="4">
        <f>SUM(Nurse[[#This Row],[RN Hours (excl. Admin, DON)]],Nurse[[#This Row],[RN Admin Hours]],Nurse[[#This Row],[RN DON Hours]],Nurse[[#This Row],[LPN Hours (excl. Admin)]],Nurse[[#This Row],[LPN Admin Hours]],Nurse[[#This Row],[CNA Hours]],Nurse[[#This Row],[NA TR Hours]],Nurse[[#This Row],[Med Aide/Tech Hours]])</f>
        <v>355.94836956521738</v>
      </c>
      <c r="K16" s="4">
        <f>SUM(Nurse[[#This Row],[RN Hours (excl. Admin, DON)]],Nurse[[#This Row],[LPN Hours (excl. Admin)]],Nurse[[#This Row],[CNA Hours]],Nurse[[#This Row],[NA TR Hours]],Nurse[[#This Row],[Med Aide/Tech Hours]])</f>
        <v>335.58423913043475</v>
      </c>
      <c r="L16" s="4">
        <f>SUM(Nurse[[#This Row],[RN Hours (excl. Admin, DON)]],Nurse[[#This Row],[RN Admin Hours]],Nurse[[#This Row],[RN DON Hours]])</f>
        <v>31.910326086956523</v>
      </c>
      <c r="M16" s="4">
        <v>22.040760869565219</v>
      </c>
      <c r="N16" s="4">
        <v>4.2173913043478262</v>
      </c>
      <c r="O16" s="4">
        <v>5.6521739130434785</v>
      </c>
      <c r="P16" s="4">
        <f>SUM(Nurse[[#This Row],[LPN Hours (excl. Admin)]],Nurse[[#This Row],[LPN Admin Hours]])</f>
        <v>119.69565217391303</v>
      </c>
      <c r="Q16" s="4">
        <v>109.20108695652173</v>
      </c>
      <c r="R16" s="4">
        <v>10.494565217391305</v>
      </c>
      <c r="S16" s="4">
        <f>SUM(Nurse[[#This Row],[CNA Hours]],Nurse[[#This Row],[NA TR Hours]],Nurse[[#This Row],[Med Aide/Tech Hours]])</f>
        <v>204.34239130434784</v>
      </c>
      <c r="T16" s="4">
        <v>182.51358695652175</v>
      </c>
      <c r="U16" s="4">
        <v>21.828804347826086</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 s="4">
        <v>0</v>
      </c>
      <c r="Y16" s="4">
        <v>0</v>
      </c>
      <c r="Z16" s="4">
        <v>0</v>
      </c>
      <c r="AA16" s="4">
        <v>0</v>
      </c>
      <c r="AB16" s="4">
        <v>0</v>
      </c>
      <c r="AC16" s="4">
        <v>0</v>
      </c>
      <c r="AD16" s="4">
        <v>0</v>
      </c>
      <c r="AE16" s="4">
        <v>0</v>
      </c>
      <c r="AF16" s="1">
        <v>495256</v>
      </c>
      <c r="AG16" s="1">
        <v>3</v>
      </c>
      <c r="AH16"/>
    </row>
    <row r="17" spans="1:34" x14ac:dyDescent="0.25">
      <c r="A17" t="s">
        <v>329</v>
      </c>
      <c r="B17" t="s">
        <v>120</v>
      </c>
      <c r="C17" t="s">
        <v>446</v>
      </c>
      <c r="D17" t="s">
        <v>336</v>
      </c>
      <c r="E17" s="4">
        <v>64.75</v>
      </c>
      <c r="F17" s="4">
        <f>Nurse[[#This Row],[Total Nurse Staff Hours]]/Nurse[[#This Row],[MDS Census]]</f>
        <v>3.0990565721000505</v>
      </c>
      <c r="G17" s="4">
        <f>Nurse[[#This Row],[Total Direct Care Staff Hours]]/Nurse[[#This Row],[MDS Census]]</f>
        <v>2.8038156790330699</v>
      </c>
      <c r="H17" s="4">
        <f>Nurse[[#This Row],[Total RN Hours (w/ Admin, DON)]]/Nurse[[#This Row],[MDS Census]]</f>
        <v>0.23455598455598456</v>
      </c>
      <c r="I17" s="4">
        <f>Nurse[[#This Row],[RN Hours (excl. Admin, DON)]]/Nurse[[#This Row],[MDS Census]]</f>
        <v>0.17664092664092665</v>
      </c>
      <c r="J17" s="4">
        <f>SUM(Nurse[[#This Row],[RN Hours (excl. Admin, DON)]],Nurse[[#This Row],[RN Admin Hours]],Nurse[[#This Row],[RN DON Hours]],Nurse[[#This Row],[LPN Hours (excl. Admin)]],Nurse[[#This Row],[LPN Admin Hours]],Nurse[[#This Row],[CNA Hours]],Nurse[[#This Row],[NA TR Hours]],Nurse[[#This Row],[Med Aide/Tech Hours]])</f>
        <v>200.66391304347826</v>
      </c>
      <c r="K17" s="4">
        <f>SUM(Nurse[[#This Row],[RN Hours (excl. Admin, DON)]],Nurse[[#This Row],[LPN Hours (excl. Admin)]],Nurse[[#This Row],[CNA Hours]],Nurse[[#This Row],[NA TR Hours]],Nurse[[#This Row],[Med Aide/Tech Hours]])</f>
        <v>181.54706521739129</v>
      </c>
      <c r="L17" s="4">
        <f>SUM(Nurse[[#This Row],[RN Hours (excl. Admin, DON)]],Nurse[[#This Row],[RN Admin Hours]],Nurse[[#This Row],[RN DON Hours]])</f>
        <v>15.1875</v>
      </c>
      <c r="M17" s="4">
        <v>11.4375</v>
      </c>
      <c r="N17" s="4">
        <v>0</v>
      </c>
      <c r="O17" s="4">
        <v>3.75</v>
      </c>
      <c r="P17" s="4">
        <f>SUM(Nurse[[#This Row],[LPN Hours (excl. Admin)]],Nurse[[#This Row],[LPN Admin Hours]])</f>
        <v>75.162717391304341</v>
      </c>
      <c r="Q17" s="4">
        <v>59.795869565217387</v>
      </c>
      <c r="R17" s="4">
        <v>15.366847826086957</v>
      </c>
      <c r="S17" s="4">
        <f>SUM(Nurse[[#This Row],[CNA Hours]],Nurse[[#This Row],[NA TR Hours]],Nurse[[#This Row],[Med Aide/Tech Hours]])</f>
        <v>110.31369565217392</v>
      </c>
      <c r="T17" s="4">
        <v>99.234891304347826</v>
      </c>
      <c r="U17" s="4">
        <v>11.078804347826088</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12.443260869565218</v>
      </c>
      <c r="X17" s="4">
        <v>0</v>
      </c>
      <c r="Y17" s="4">
        <v>0</v>
      </c>
      <c r="Z17" s="4">
        <v>0.61956521739130432</v>
      </c>
      <c r="AA17" s="4">
        <v>6.4915217391304365</v>
      </c>
      <c r="AB17" s="4">
        <v>0</v>
      </c>
      <c r="AC17" s="4">
        <v>4.639239130434782</v>
      </c>
      <c r="AD17" s="4">
        <v>0.69293478260869568</v>
      </c>
      <c r="AE17" s="4">
        <v>0</v>
      </c>
      <c r="AF17" s="1">
        <v>495244</v>
      </c>
      <c r="AG17" s="1">
        <v>3</v>
      </c>
      <c r="AH17"/>
    </row>
    <row r="18" spans="1:34" x14ac:dyDescent="0.25">
      <c r="A18" t="s">
        <v>329</v>
      </c>
      <c r="B18" t="s">
        <v>262</v>
      </c>
      <c r="C18" t="s">
        <v>471</v>
      </c>
      <c r="D18" t="s">
        <v>426</v>
      </c>
      <c r="E18" s="4">
        <v>142.42391304347825</v>
      </c>
      <c r="F18" s="4">
        <f>Nurse[[#This Row],[Total Nurse Staff Hours]]/Nurse[[#This Row],[MDS Census]]</f>
        <v>3.1333213767839432</v>
      </c>
      <c r="G18" s="4">
        <f>Nurse[[#This Row],[Total Direct Care Staff Hours]]/Nurse[[#This Row],[MDS Census]]</f>
        <v>2.919992368159964</v>
      </c>
      <c r="H18" s="4">
        <f>Nurse[[#This Row],[Total RN Hours (w/ Admin, DON)]]/Nurse[[#This Row],[MDS Census]]</f>
        <v>0.41331756086392435</v>
      </c>
      <c r="I18" s="4">
        <f>Nurse[[#This Row],[RN Hours (excl. Admin, DON)]]/Nurse[[#This Row],[MDS Census]]</f>
        <v>0.28191635503319856</v>
      </c>
      <c r="J18" s="4">
        <f>SUM(Nurse[[#This Row],[RN Hours (excl. Admin, DON)]],Nurse[[#This Row],[RN Admin Hours]],Nurse[[#This Row],[RN DON Hours]],Nurse[[#This Row],[LPN Hours (excl. Admin)]],Nurse[[#This Row],[LPN Admin Hours]],Nurse[[#This Row],[CNA Hours]],Nurse[[#This Row],[NA TR Hours]],Nurse[[#This Row],[Med Aide/Tech Hours]])</f>
        <v>446.25989130434789</v>
      </c>
      <c r="K18" s="4">
        <f>SUM(Nurse[[#This Row],[RN Hours (excl. Admin, DON)]],Nurse[[#This Row],[LPN Hours (excl. Admin)]],Nurse[[#This Row],[CNA Hours]],Nurse[[#This Row],[NA TR Hours]],Nurse[[#This Row],[Med Aide/Tech Hours]])</f>
        <v>415.87673913043483</v>
      </c>
      <c r="L18" s="4">
        <f>SUM(Nurse[[#This Row],[RN Hours (excl. Admin, DON)]],Nurse[[#This Row],[RN Admin Hours]],Nurse[[#This Row],[RN DON Hours]])</f>
        <v>58.866304347826087</v>
      </c>
      <c r="M18" s="4">
        <v>40.151630434782611</v>
      </c>
      <c r="N18" s="4">
        <v>12.975543478260869</v>
      </c>
      <c r="O18" s="4">
        <v>5.7391304347826084</v>
      </c>
      <c r="P18" s="4">
        <f>SUM(Nurse[[#This Row],[LPN Hours (excl. Admin)]],Nurse[[#This Row],[LPN Admin Hours]])</f>
        <v>149.00228260869565</v>
      </c>
      <c r="Q18" s="4">
        <v>137.33380434782609</v>
      </c>
      <c r="R18" s="4">
        <v>11.668478260869565</v>
      </c>
      <c r="S18" s="4">
        <f>SUM(Nurse[[#This Row],[CNA Hours]],Nurse[[#This Row],[NA TR Hours]],Nurse[[#This Row],[Med Aide/Tech Hours]])</f>
        <v>238.39130434782612</v>
      </c>
      <c r="T18" s="4">
        <v>222.22010869565221</v>
      </c>
      <c r="U18" s="4">
        <v>16.171195652173914</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72.721847826086957</v>
      </c>
      <c r="X18" s="4">
        <v>0.26847826086956522</v>
      </c>
      <c r="Y18" s="4">
        <v>0</v>
      </c>
      <c r="Z18" s="4">
        <v>0</v>
      </c>
      <c r="AA18" s="4">
        <v>24.98054347826087</v>
      </c>
      <c r="AB18" s="4">
        <v>0</v>
      </c>
      <c r="AC18" s="4">
        <v>47.472826086956523</v>
      </c>
      <c r="AD18" s="4">
        <v>0</v>
      </c>
      <c r="AE18" s="4">
        <v>0</v>
      </c>
      <c r="AF18" s="1">
        <v>495413</v>
      </c>
      <c r="AG18" s="1">
        <v>3</v>
      </c>
      <c r="AH18"/>
    </row>
    <row r="19" spans="1:34" x14ac:dyDescent="0.25">
      <c r="A19" t="s">
        <v>329</v>
      </c>
      <c r="B19" t="s">
        <v>127</v>
      </c>
      <c r="C19" t="s">
        <v>504</v>
      </c>
      <c r="D19" t="s">
        <v>385</v>
      </c>
      <c r="E19" s="4">
        <v>97.663043478260875</v>
      </c>
      <c r="F19" s="4">
        <f>Nurse[[#This Row],[Total Nurse Staff Hours]]/Nurse[[#This Row],[MDS Census]]</f>
        <v>3.2288948247078459</v>
      </c>
      <c r="G19" s="4">
        <f>Nurse[[#This Row],[Total Direct Care Staff Hours]]/Nurse[[#This Row],[MDS Census]]</f>
        <v>2.9962014468558706</v>
      </c>
      <c r="H19" s="4">
        <f>Nurse[[#This Row],[Total RN Hours (w/ Admin, DON)]]/Nurse[[#This Row],[MDS Census]]</f>
        <v>0.23443962159154147</v>
      </c>
      <c r="I19" s="4">
        <f>Nurse[[#This Row],[RN Hours (excl. Admin, DON)]]/Nurse[[#This Row],[MDS Census]]</f>
        <v>0.11318196994991656</v>
      </c>
      <c r="J19" s="4">
        <f>SUM(Nurse[[#This Row],[RN Hours (excl. Admin, DON)]],Nurse[[#This Row],[RN Admin Hours]],Nurse[[#This Row],[RN DON Hours]],Nurse[[#This Row],[LPN Hours (excl. Admin)]],Nurse[[#This Row],[LPN Admin Hours]],Nurse[[#This Row],[CNA Hours]],Nurse[[#This Row],[NA TR Hours]],Nurse[[#This Row],[Med Aide/Tech Hours]])</f>
        <v>315.34369565217389</v>
      </c>
      <c r="K19" s="4">
        <f>SUM(Nurse[[#This Row],[RN Hours (excl. Admin, DON)]],Nurse[[#This Row],[LPN Hours (excl. Admin)]],Nurse[[#This Row],[CNA Hours]],Nurse[[#This Row],[NA TR Hours]],Nurse[[#This Row],[Med Aide/Tech Hours]])</f>
        <v>292.61815217391302</v>
      </c>
      <c r="L19" s="4">
        <f>SUM(Nurse[[#This Row],[RN Hours (excl. Admin, DON)]],Nurse[[#This Row],[RN Admin Hours]],Nurse[[#This Row],[RN DON Hours]])</f>
        <v>22.896086956521742</v>
      </c>
      <c r="M19" s="4">
        <v>11.053695652173916</v>
      </c>
      <c r="N19" s="4">
        <v>6.1032608695652177</v>
      </c>
      <c r="O19" s="4">
        <v>5.7391304347826084</v>
      </c>
      <c r="P19" s="4">
        <f>SUM(Nurse[[#This Row],[LPN Hours (excl. Admin)]],Nurse[[#This Row],[LPN Admin Hours]])</f>
        <v>108.59989130434784</v>
      </c>
      <c r="Q19" s="4">
        <v>97.716739130434789</v>
      </c>
      <c r="R19" s="4">
        <v>10.883152173913043</v>
      </c>
      <c r="S19" s="4">
        <f>SUM(Nurse[[#This Row],[CNA Hours]],Nurse[[#This Row],[NA TR Hours]],Nurse[[#This Row],[Med Aide/Tech Hours]])</f>
        <v>183.84771739130431</v>
      </c>
      <c r="T19" s="4">
        <v>162.63304347826084</v>
      </c>
      <c r="U19" s="4">
        <v>21.214673913043477</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100.92521739130433</v>
      </c>
      <c r="X19" s="4">
        <v>3.8906521739130429</v>
      </c>
      <c r="Y19" s="4">
        <v>0</v>
      </c>
      <c r="Z19" s="4">
        <v>0</v>
      </c>
      <c r="AA19" s="4">
        <v>37.610760869565219</v>
      </c>
      <c r="AB19" s="4">
        <v>0</v>
      </c>
      <c r="AC19" s="4">
        <v>59.423804347826078</v>
      </c>
      <c r="AD19" s="4">
        <v>0</v>
      </c>
      <c r="AE19" s="4">
        <v>0</v>
      </c>
      <c r="AF19" s="1">
        <v>495253</v>
      </c>
      <c r="AG19" s="1">
        <v>3</v>
      </c>
      <c r="AH19"/>
    </row>
    <row r="20" spans="1:34" x14ac:dyDescent="0.25">
      <c r="A20" t="s">
        <v>329</v>
      </c>
      <c r="B20" t="s">
        <v>83</v>
      </c>
      <c r="C20" t="s">
        <v>506</v>
      </c>
      <c r="D20" t="s">
        <v>403</v>
      </c>
      <c r="E20" s="4">
        <v>91.304347826086953</v>
      </c>
      <c r="F20" s="4">
        <f>Nurse[[#This Row],[Total Nurse Staff Hours]]/Nurse[[#This Row],[MDS Census]]</f>
        <v>3.3187952380952379</v>
      </c>
      <c r="G20" s="4">
        <f>Nurse[[#This Row],[Total Direct Care Staff Hours]]/Nurse[[#This Row],[MDS Census]]</f>
        <v>3.0926642857142852</v>
      </c>
      <c r="H20" s="4">
        <f>Nurse[[#This Row],[Total RN Hours (w/ Admin, DON)]]/Nurse[[#This Row],[MDS Census]]</f>
        <v>0.2000595238095238</v>
      </c>
      <c r="I20" s="4">
        <f>Nurse[[#This Row],[RN Hours (excl. Admin, DON)]]/Nurse[[#This Row],[MDS Census]]</f>
        <v>9.7916666666666666E-2</v>
      </c>
      <c r="J20" s="4">
        <f>SUM(Nurse[[#This Row],[RN Hours (excl. Admin, DON)]],Nurse[[#This Row],[RN Admin Hours]],Nurse[[#This Row],[RN DON Hours]],Nurse[[#This Row],[LPN Hours (excl. Admin)]],Nurse[[#This Row],[LPN Admin Hours]],Nurse[[#This Row],[CNA Hours]],Nurse[[#This Row],[NA TR Hours]],Nurse[[#This Row],[Med Aide/Tech Hours]])</f>
        <v>303.02043478260867</v>
      </c>
      <c r="K20" s="4">
        <f>SUM(Nurse[[#This Row],[RN Hours (excl. Admin, DON)]],Nurse[[#This Row],[LPN Hours (excl. Admin)]],Nurse[[#This Row],[CNA Hours]],Nurse[[#This Row],[NA TR Hours]],Nurse[[#This Row],[Med Aide/Tech Hours]])</f>
        <v>282.37369565217386</v>
      </c>
      <c r="L20" s="4">
        <f>SUM(Nurse[[#This Row],[RN Hours (excl. Admin, DON)]],Nurse[[#This Row],[RN Admin Hours]],Nurse[[#This Row],[RN DON Hours]])</f>
        <v>18.266304347826086</v>
      </c>
      <c r="M20" s="4">
        <v>8.9402173913043477</v>
      </c>
      <c r="N20" s="4">
        <v>3.6711956521739131</v>
      </c>
      <c r="O20" s="4">
        <v>5.6548913043478262</v>
      </c>
      <c r="P20" s="4">
        <f>SUM(Nurse[[#This Row],[LPN Hours (excl. Admin)]],Nurse[[#This Row],[LPN Admin Hours]])</f>
        <v>91.602717391304353</v>
      </c>
      <c r="Q20" s="4">
        <v>80.282065217391306</v>
      </c>
      <c r="R20" s="4">
        <v>11.320652173913043</v>
      </c>
      <c r="S20" s="4">
        <f>SUM(Nurse[[#This Row],[CNA Hours]],Nurse[[#This Row],[NA TR Hours]],Nurse[[#This Row],[Med Aide/Tech Hours]])</f>
        <v>193.15141304347821</v>
      </c>
      <c r="T20" s="4">
        <v>193.15141304347821</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49.169891304347829</v>
      </c>
      <c r="X20" s="4">
        <v>3.2201086956521738</v>
      </c>
      <c r="Y20" s="4">
        <v>0</v>
      </c>
      <c r="Z20" s="4">
        <v>0</v>
      </c>
      <c r="AA20" s="4">
        <v>24.708695652173912</v>
      </c>
      <c r="AB20" s="4">
        <v>0</v>
      </c>
      <c r="AC20" s="4">
        <v>21.241086956521738</v>
      </c>
      <c r="AD20" s="4">
        <v>0</v>
      </c>
      <c r="AE20" s="4">
        <v>0</v>
      </c>
      <c r="AF20" s="1">
        <v>495194</v>
      </c>
      <c r="AG20" s="1">
        <v>3</v>
      </c>
      <c r="AH20"/>
    </row>
    <row r="21" spans="1:34" x14ac:dyDescent="0.25">
      <c r="A21" t="s">
        <v>329</v>
      </c>
      <c r="B21" t="s">
        <v>132</v>
      </c>
      <c r="C21" t="s">
        <v>539</v>
      </c>
      <c r="D21" t="s">
        <v>415</v>
      </c>
      <c r="E21" s="4">
        <v>78.684782608695656</v>
      </c>
      <c r="F21" s="4">
        <f>Nurse[[#This Row],[Total Nurse Staff Hours]]/Nurse[[#This Row],[MDS Census]]</f>
        <v>2.9570506976101667</v>
      </c>
      <c r="G21" s="4">
        <f>Nurse[[#This Row],[Total Direct Care Staff Hours]]/Nurse[[#This Row],[MDS Census]]</f>
        <v>2.7713206243956345</v>
      </c>
      <c r="H21" s="4">
        <f>Nurse[[#This Row],[Total RN Hours (w/ Admin, DON)]]/Nurse[[#This Row],[MDS Census]]</f>
        <v>0.23681171432518303</v>
      </c>
      <c r="I21" s="4">
        <f>Nurse[[#This Row],[RN Hours (excl. Admin, DON)]]/Nurse[[#This Row],[MDS Census]]</f>
        <v>5.6952617764884646E-2</v>
      </c>
      <c r="J21" s="4">
        <f>SUM(Nurse[[#This Row],[RN Hours (excl. Admin, DON)]],Nurse[[#This Row],[RN Admin Hours]],Nurse[[#This Row],[RN DON Hours]],Nurse[[#This Row],[LPN Hours (excl. Admin)]],Nurse[[#This Row],[LPN Admin Hours]],Nurse[[#This Row],[CNA Hours]],Nurse[[#This Row],[NA TR Hours]],Nurse[[#This Row],[Med Aide/Tech Hours]])</f>
        <v>232.6748913043478</v>
      </c>
      <c r="K21" s="4">
        <f>SUM(Nurse[[#This Row],[RN Hours (excl. Admin, DON)]],Nurse[[#This Row],[LPN Hours (excl. Admin)]],Nurse[[#This Row],[CNA Hours]],Nurse[[#This Row],[NA TR Hours]],Nurse[[#This Row],[Med Aide/Tech Hours]])</f>
        <v>218.0607608695652</v>
      </c>
      <c r="L21" s="4">
        <f>SUM(Nurse[[#This Row],[RN Hours (excl. Admin, DON)]],Nurse[[#This Row],[RN Admin Hours]],Nurse[[#This Row],[RN DON Hours]])</f>
        <v>18.633478260869566</v>
      </c>
      <c r="M21" s="4">
        <v>4.4813043478260868</v>
      </c>
      <c r="N21" s="4">
        <v>9.5978260869565215</v>
      </c>
      <c r="O21" s="4">
        <v>4.5543478260869561</v>
      </c>
      <c r="P21" s="4">
        <f>SUM(Nurse[[#This Row],[LPN Hours (excl. Admin)]],Nurse[[#This Row],[LPN Admin Hours]])</f>
        <v>72.084891304347821</v>
      </c>
      <c r="Q21" s="4">
        <v>71.622934782608695</v>
      </c>
      <c r="R21" s="4">
        <v>0.46195652173913043</v>
      </c>
      <c r="S21" s="4">
        <f>SUM(Nurse[[#This Row],[CNA Hours]],Nurse[[#This Row],[NA TR Hours]],Nurse[[#This Row],[Med Aide/Tech Hours]])</f>
        <v>141.95652173913044</v>
      </c>
      <c r="T21" s="4">
        <v>110.13858695652173</v>
      </c>
      <c r="U21" s="4">
        <v>31.817934782608695</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11.859673913043478</v>
      </c>
      <c r="X21" s="4">
        <v>3.921521739130434</v>
      </c>
      <c r="Y21" s="4">
        <v>0</v>
      </c>
      <c r="Z21" s="4">
        <v>0</v>
      </c>
      <c r="AA21" s="4">
        <v>7.8946739130434791</v>
      </c>
      <c r="AB21" s="4">
        <v>0</v>
      </c>
      <c r="AC21" s="4">
        <v>4.3478260869565216E-2</v>
      </c>
      <c r="AD21" s="4">
        <v>0</v>
      </c>
      <c r="AE21" s="4">
        <v>0</v>
      </c>
      <c r="AF21" s="1">
        <v>495258</v>
      </c>
      <c r="AG21" s="1">
        <v>3</v>
      </c>
      <c r="AH21"/>
    </row>
    <row r="22" spans="1:34" x14ac:dyDescent="0.25">
      <c r="A22" t="s">
        <v>329</v>
      </c>
      <c r="B22" t="s">
        <v>126</v>
      </c>
      <c r="C22" t="s">
        <v>482</v>
      </c>
      <c r="D22" t="s">
        <v>394</v>
      </c>
      <c r="E22" s="4">
        <v>104.55434782608695</v>
      </c>
      <c r="F22" s="4">
        <f>Nurse[[#This Row],[Total Nurse Staff Hours]]/Nurse[[#This Row],[MDS Census]]</f>
        <v>3.0808701528225382</v>
      </c>
      <c r="G22" s="4">
        <f>Nurse[[#This Row],[Total Direct Care Staff Hours]]/Nurse[[#This Row],[MDS Census]]</f>
        <v>2.8676203347541325</v>
      </c>
      <c r="H22" s="4">
        <f>Nurse[[#This Row],[Total RN Hours (w/ Admin, DON)]]/Nurse[[#This Row],[MDS Census]]</f>
        <v>0.29410645597255436</v>
      </c>
      <c r="I22" s="4">
        <f>Nurse[[#This Row],[RN Hours (excl. Admin, DON)]]/Nurse[[#This Row],[MDS Census]]</f>
        <v>0.24181411789167276</v>
      </c>
      <c r="J22" s="4">
        <f>SUM(Nurse[[#This Row],[RN Hours (excl. Admin, DON)]],Nurse[[#This Row],[RN Admin Hours]],Nurse[[#This Row],[RN DON Hours]],Nurse[[#This Row],[LPN Hours (excl. Admin)]],Nurse[[#This Row],[LPN Admin Hours]],Nurse[[#This Row],[CNA Hours]],Nurse[[#This Row],[NA TR Hours]],Nurse[[#This Row],[Med Aide/Tech Hours]])</f>
        <v>322.11836956521734</v>
      </c>
      <c r="K22" s="4">
        <f>SUM(Nurse[[#This Row],[RN Hours (excl. Admin, DON)]],Nurse[[#This Row],[LPN Hours (excl. Admin)]],Nurse[[#This Row],[CNA Hours]],Nurse[[#This Row],[NA TR Hours]],Nurse[[#This Row],[Med Aide/Tech Hours]])</f>
        <v>299.82217391304346</v>
      </c>
      <c r="L22" s="4">
        <f>SUM(Nurse[[#This Row],[RN Hours (excl. Admin, DON)]],Nurse[[#This Row],[RN Admin Hours]],Nurse[[#This Row],[RN DON Hours]])</f>
        <v>30.750108695652177</v>
      </c>
      <c r="M22" s="4">
        <v>25.282717391304349</v>
      </c>
      <c r="N22" s="4">
        <v>0.42391304347826086</v>
      </c>
      <c r="O22" s="4">
        <v>5.0434782608695654</v>
      </c>
      <c r="P22" s="4">
        <f>SUM(Nurse[[#This Row],[LPN Hours (excl. Admin)]],Nurse[[#This Row],[LPN Admin Hours]])</f>
        <v>105.63434782608695</v>
      </c>
      <c r="Q22" s="4">
        <v>88.805543478260859</v>
      </c>
      <c r="R22" s="4">
        <v>16.828804347826086</v>
      </c>
      <c r="S22" s="4">
        <f>SUM(Nurse[[#This Row],[CNA Hours]],Nurse[[#This Row],[NA TR Hours]],Nurse[[#This Row],[Med Aide/Tech Hours]])</f>
        <v>185.73391304347822</v>
      </c>
      <c r="T22" s="4">
        <v>185.73391304347822</v>
      </c>
      <c r="U22" s="4">
        <v>0</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68.91836956521739</v>
      </c>
      <c r="X22" s="4">
        <v>1.6495652173913042</v>
      </c>
      <c r="Y22" s="4">
        <v>0</v>
      </c>
      <c r="Z22" s="4">
        <v>0</v>
      </c>
      <c r="AA22" s="4">
        <v>23.639782608695647</v>
      </c>
      <c r="AB22" s="4">
        <v>0</v>
      </c>
      <c r="AC22" s="4">
        <v>43.629021739130437</v>
      </c>
      <c r="AD22" s="4">
        <v>0</v>
      </c>
      <c r="AE22" s="4">
        <v>0</v>
      </c>
      <c r="AF22" s="1">
        <v>495252</v>
      </c>
      <c r="AG22" s="1">
        <v>3</v>
      </c>
      <c r="AH22"/>
    </row>
    <row r="23" spans="1:34" x14ac:dyDescent="0.25">
      <c r="A23" t="s">
        <v>329</v>
      </c>
      <c r="B23" t="s">
        <v>20</v>
      </c>
      <c r="C23" t="s">
        <v>517</v>
      </c>
      <c r="D23" t="s">
        <v>389</v>
      </c>
      <c r="E23" s="4">
        <v>80.706521739130437</v>
      </c>
      <c r="F23" s="4">
        <f>Nurse[[#This Row],[Total Nurse Staff Hours]]/Nurse[[#This Row],[MDS Census]]</f>
        <v>3.1052121212121211</v>
      </c>
      <c r="G23" s="4">
        <f>Nurse[[#This Row],[Total Direct Care Staff Hours]]/Nurse[[#This Row],[MDS Census]]</f>
        <v>2.865037037037037</v>
      </c>
      <c r="H23" s="4">
        <f>Nurse[[#This Row],[Total RN Hours (w/ Admin, DON)]]/Nurse[[#This Row],[MDS Census]]</f>
        <v>0.34487542087542084</v>
      </c>
      <c r="I23" s="4">
        <f>Nurse[[#This Row],[RN Hours (excl. Admin, DON)]]/Nurse[[#This Row],[MDS Census]]</f>
        <v>0.14363636363636365</v>
      </c>
      <c r="J23" s="4">
        <f>SUM(Nurse[[#This Row],[RN Hours (excl. Admin, DON)]],Nurse[[#This Row],[RN Admin Hours]],Nurse[[#This Row],[RN DON Hours]],Nurse[[#This Row],[LPN Hours (excl. Admin)]],Nurse[[#This Row],[LPN Admin Hours]],Nurse[[#This Row],[CNA Hours]],Nurse[[#This Row],[NA TR Hours]],Nurse[[#This Row],[Med Aide/Tech Hours]])</f>
        <v>250.6108695652174</v>
      </c>
      <c r="K23" s="4">
        <f>SUM(Nurse[[#This Row],[RN Hours (excl. Admin, DON)]],Nurse[[#This Row],[LPN Hours (excl. Admin)]],Nurse[[#This Row],[CNA Hours]],Nurse[[#This Row],[NA TR Hours]],Nurse[[#This Row],[Med Aide/Tech Hours]])</f>
        <v>231.22717391304349</v>
      </c>
      <c r="L23" s="4">
        <f>SUM(Nurse[[#This Row],[RN Hours (excl. Admin, DON)]],Nurse[[#This Row],[RN Admin Hours]],Nurse[[#This Row],[RN DON Hours]])</f>
        <v>27.833695652173912</v>
      </c>
      <c r="M23" s="4">
        <v>11.592391304347826</v>
      </c>
      <c r="N23" s="4">
        <v>10.999999999999998</v>
      </c>
      <c r="O23" s="4">
        <v>5.2413043478260875</v>
      </c>
      <c r="P23" s="4">
        <f>SUM(Nurse[[#This Row],[LPN Hours (excl. Admin)]],Nurse[[#This Row],[LPN Admin Hours]])</f>
        <v>77.242391304347819</v>
      </c>
      <c r="Q23" s="4">
        <v>74.099999999999994</v>
      </c>
      <c r="R23" s="4">
        <v>3.1423913043478269</v>
      </c>
      <c r="S23" s="4">
        <f>SUM(Nurse[[#This Row],[CNA Hours]],Nurse[[#This Row],[NA TR Hours]],Nurse[[#This Row],[Med Aide/Tech Hours]])</f>
        <v>145.53478260869568</v>
      </c>
      <c r="T23" s="4">
        <v>145.53478260869568</v>
      </c>
      <c r="U23" s="4">
        <v>0</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123.04021739130434</v>
      </c>
      <c r="X23" s="4">
        <v>5.160869565217391</v>
      </c>
      <c r="Y23" s="4">
        <v>0</v>
      </c>
      <c r="Z23" s="4">
        <v>0</v>
      </c>
      <c r="AA23" s="4">
        <v>45.197826086956518</v>
      </c>
      <c r="AB23" s="4">
        <v>0</v>
      </c>
      <c r="AC23" s="4">
        <v>72.681521739130432</v>
      </c>
      <c r="AD23" s="4">
        <v>0</v>
      </c>
      <c r="AE23" s="4">
        <v>0</v>
      </c>
      <c r="AF23" s="1">
        <v>495086</v>
      </c>
      <c r="AG23" s="1">
        <v>3</v>
      </c>
      <c r="AH23"/>
    </row>
    <row r="24" spans="1:34" x14ac:dyDescent="0.25">
      <c r="A24" t="s">
        <v>329</v>
      </c>
      <c r="B24" t="s">
        <v>98</v>
      </c>
      <c r="C24" t="s">
        <v>517</v>
      </c>
      <c r="D24" t="s">
        <v>389</v>
      </c>
      <c r="E24" s="4">
        <v>52.619718309859152</v>
      </c>
      <c r="F24" s="4">
        <f>Nurse[[#This Row],[Total Nurse Staff Hours]]/Nurse[[#This Row],[MDS Census]]</f>
        <v>3.4735519271948609</v>
      </c>
      <c r="G24" s="4">
        <f>Nurse[[#This Row],[Total Direct Care Staff Hours]]/Nurse[[#This Row],[MDS Census]]</f>
        <v>3.3816140256959315</v>
      </c>
      <c r="H24" s="4">
        <f>Nurse[[#This Row],[Total RN Hours (w/ Admin, DON)]]/Nurse[[#This Row],[MDS Census]]</f>
        <v>0.6330192719486083</v>
      </c>
      <c r="I24" s="4">
        <f>Nurse[[#This Row],[RN Hours (excl. Admin, DON)]]/Nurse[[#This Row],[MDS Census]]</f>
        <v>0.54108137044967897</v>
      </c>
      <c r="J24" s="4">
        <f>SUM(Nurse[[#This Row],[RN Hours (excl. Admin, DON)]],Nurse[[#This Row],[RN Admin Hours]],Nurse[[#This Row],[RN DON Hours]],Nurse[[#This Row],[LPN Hours (excl. Admin)]],Nurse[[#This Row],[LPN Admin Hours]],Nurse[[#This Row],[CNA Hours]],Nurse[[#This Row],[NA TR Hours]],Nurse[[#This Row],[Med Aide/Tech Hours]])</f>
        <v>182.77732394366197</v>
      </c>
      <c r="K24" s="4">
        <f>SUM(Nurse[[#This Row],[RN Hours (excl. Admin, DON)]],Nurse[[#This Row],[LPN Hours (excl. Admin)]],Nurse[[#This Row],[CNA Hours]],Nurse[[#This Row],[NA TR Hours]],Nurse[[#This Row],[Med Aide/Tech Hours]])</f>
        <v>177.93957746478873</v>
      </c>
      <c r="L24" s="4">
        <f>SUM(Nurse[[#This Row],[RN Hours (excl. Admin, DON)]],Nurse[[#This Row],[RN Admin Hours]],Nurse[[#This Row],[RN DON Hours]])</f>
        <v>33.309295774647893</v>
      </c>
      <c r="M24" s="4">
        <v>28.471549295774654</v>
      </c>
      <c r="N24" s="4">
        <v>1.528732394366197</v>
      </c>
      <c r="O24" s="4">
        <v>3.3090140845070426</v>
      </c>
      <c r="P24" s="4">
        <f>SUM(Nurse[[#This Row],[LPN Hours (excl. Admin)]],Nurse[[#This Row],[LPN Admin Hours]])</f>
        <v>54.914225352112666</v>
      </c>
      <c r="Q24" s="4">
        <v>54.914225352112666</v>
      </c>
      <c r="R24" s="4">
        <v>0</v>
      </c>
      <c r="S24" s="4">
        <f>SUM(Nurse[[#This Row],[CNA Hours]],Nurse[[#This Row],[NA TR Hours]],Nurse[[#This Row],[Med Aide/Tech Hours]])</f>
        <v>94.553802816901424</v>
      </c>
      <c r="T24" s="4">
        <v>86.752957746478884</v>
      </c>
      <c r="U24" s="4">
        <v>7.8008450704225352</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74.93126760563382</v>
      </c>
      <c r="X24" s="4">
        <v>1.813239436619718</v>
      </c>
      <c r="Y24" s="4">
        <v>0</v>
      </c>
      <c r="Z24" s="4">
        <v>2.7456338028169016</v>
      </c>
      <c r="AA24" s="4">
        <v>28.550563380281687</v>
      </c>
      <c r="AB24" s="4">
        <v>0</v>
      </c>
      <c r="AC24" s="4">
        <v>41.821830985915511</v>
      </c>
      <c r="AD24" s="4">
        <v>0</v>
      </c>
      <c r="AE24" s="4">
        <v>0</v>
      </c>
      <c r="AF24" s="1">
        <v>495213</v>
      </c>
      <c r="AG24" s="1">
        <v>3</v>
      </c>
      <c r="AH24"/>
    </row>
    <row r="25" spans="1:34" x14ac:dyDescent="0.25">
      <c r="A25" t="s">
        <v>329</v>
      </c>
      <c r="B25" t="s">
        <v>137</v>
      </c>
      <c r="C25" t="s">
        <v>550</v>
      </c>
      <c r="D25" t="s">
        <v>425</v>
      </c>
      <c r="E25" s="4">
        <v>49.032608695652172</v>
      </c>
      <c r="F25" s="4">
        <f>Nurse[[#This Row],[Total Nurse Staff Hours]]/Nurse[[#This Row],[MDS Census]]</f>
        <v>3.2881290179561073</v>
      </c>
      <c r="G25" s="4">
        <f>Nurse[[#This Row],[Total Direct Care Staff Hours]]/Nurse[[#This Row],[MDS Census]]</f>
        <v>3.0436798935934388</v>
      </c>
      <c r="H25" s="4">
        <f>Nurse[[#This Row],[Total RN Hours (w/ Admin, DON)]]/Nurse[[#This Row],[MDS Census]]</f>
        <v>0.30902238971403234</v>
      </c>
      <c r="I25" s="4">
        <f>Nurse[[#This Row],[RN Hours (excl. Admin, DON)]]/Nurse[[#This Row],[MDS Census]]</f>
        <v>0.15994236311239193</v>
      </c>
      <c r="J25" s="4">
        <f>SUM(Nurse[[#This Row],[RN Hours (excl. Admin, DON)]],Nurse[[#This Row],[RN Admin Hours]],Nurse[[#This Row],[RN DON Hours]],Nurse[[#This Row],[LPN Hours (excl. Admin)]],Nurse[[#This Row],[LPN Admin Hours]],Nurse[[#This Row],[CNA Hours]],Nurse[[#This Row],[NA TR Hours]],Nurse[[#This Row],[Med Aide/Tech Hours]])</f>
        <v>161.22554347826087</v>
      </c>
      <c r="K25" s="4">
        <f>SUM(Nurse[[#This Row],[RN Hours (excl. Admin, DON)]],Nurse[[#This Row],[LPN Hours (excl. Admin)]],Nurse[[#This Row],[CNA Hours]],Nurse[[#This Row],[NA TR Hours]],Nurse[[#This Row],[Med Aide/Tech Hours]])</f>
        <v>149.23956521739132</v>
      </c>
      <c r="L25" s="4">
        <f>SUM(Nurse[[#This Row],[RN Hours (excl. Admin, DON)]],Nurse[[#This Row],[RN Admin Hours]],Nurse[[#This Row],[RN DON Hours]])</f>
        <v>15.152173913043477</v>
      </c>
      <c r="M25" s="4">
        <v>7.8423913043478262</v>
      </c>
      <c r="N25" s="4">
        <v>1.0434782608695652</v>
      </c>
      <c r="O25" s="4">
        <v>6.2663043478260869</v>
      </c>
      <c r="P25" s="4">
        <f>SUM(Nurse[[#This Row],[LPN Hours (excl. Admin)]],Nurse[[#This Row],[LPN Admin Hours]])</f>
        <v>48.521413043478269</v>
      </c>
      <c r="Q25" s="4">
        <v>43.845217391304352</v>
      </c>
      <c r="R25" s="4">
        <v>4.6761956521739139</v>
      </c>
      <c r="S25" s="4">
        <f>SUM(Nurse[[#This Row],[CNA Hours]],Nurse[[#This Row],[NA TR Hours]],Nurse[[#This Row],[Med Aide/Tech Hours]])</f>
        <v>97.551956521739143</v>
      </c>
      <c r="T25" s="4">
        <v>97.551956521739143</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84.990760869565221</v>
      </c>
      <c r="X25" s="4">
        <v>7.8206521739130439</v>
      </c>
      <c r="Y25" s="4">
        <v>1.0434782608695652</v>
      </c>
      <c r="Z25" s="4">
        <v>5.3967391304347823</v>
      </c>
      <c r="AA25" s="4">
        <v>40.626630434782612</v>
      </c>
      <c r="AB25" s="4">
        <v>4.3478260869565216E-2</v>
      </c>
      <c r="AC25" s="4">
        <v>30.059782608695652</v>
      </c>
      <c r="AD25" s="4">
        <v>0</v>
      </c>
      <c r="AE25" s="4">
        <v>0</v>
      </c>
      <c r="AF25" s="1">
        <v>495264</v>
      </c>
      <c r="AG25" s="1">
        <v>3</v>
      </c>
      <c r="AH25"/>
    </row>
    <row r="26" spans="1:34" x14ac:dyDescent="0.25">
      <c r="A26" t="s">
        <v>329</v>
      </c>
      <c r="B26" t="s">
        <v>134</v>
      </c>
      <c r="C26" t="s">
        <v>453</v>
      </c>
      <c r="D26" t="s">
        <v>424</v>
      </c>
      <c r="E26" s="4">
        <v>101.67605633802818</v>
      </c>
      <c r="F26" s="4">
        <f>Nurse[[#This Row],[Total Nurse Staff Hours]]/Nurse[[#This Row],[MDS Census]]</f>
        <v>2.6736958027427624</v>
      </c>
      <c r="G26" s="4">
        <f>Nurse[[#This Row],[Total Direct Care Staff Hours]]/Nurse[[#This Row],[MDS Census]]</f>
        <v>2.5839326776561853</v>
      </c>
      <c r="H26" s="4">
        <f>Nurse[[#This Row],[Total RN Hours (w/ Admin, DON)]]/Nurse[[#This Row],[MDS Census]]</f>
        <v>0.41121900540241046</v>
      </c>
      <c r="I26" s="4">
        <f>Nurse[[#This Row],[RN Hours (excl. Admin, DON)]]/Nurse[[#This Row],[MDS Census]]</f>
        <v>0.33392298102230239</v>
      </c>
      <c r="J26" s="4">
        <f>SUM(Nurse[[#This Row],[RN Hours (excl. Admin, DON)]],Nurse[[#This Row],[RN Admin Hours]],Nurse[[#This Row],[RN DON Hours]],Nurse[[#This Row],[LPN Hours (excl. Admin)]],Nurse[[#This Row],[LPN Admin Hours]],Nurse[[#This Row],[CNA Hours]],Nurse[[#This Row],[NA TR Hours]],Nurse[[#This Row],[Med Aide/Tech Hours]])</f>
        <v>271.85084507042257</v>
      </c>
      <c r="K26" s="4">
        <f>SUM(Nurse[[#This Row],[RN Hours (excl. Admin, DON)]],Nurse[[#This Row],[LPN Hours (excl. Admin)]],Nurse[[#This Row],[CNA Hours]],Nurse[[#This Row],[NA TR Hours]],Nurse[[#This Row],[Med Aide/Tech Hours]])</f>
        <v>262.72408450704228</v>
      </c>
      <c r="L26" s="4">
        <f>SUM(Nurse[[#This Row],[RN Hours (excl. Admin, DON)]],Nurse[[#This Row],[RN Admin Hours]],Nurse[[#This Row],[RN DON Hours]])</f>
        <v>41.811126760563397</v>
      </c>
      <c r="M26" s="4">
        <v>33.951971830985933</v>
      </c>
      <c r="N26" s="4">
        <v>1.619718309859155</v>
      </c>
      <c r="O26" s="4">
        <v>6.23943661971831</v>
      </c>
      <c r="P26" s="4">
        <f>SUM(Nurse[[#This Row],[LPN Hours (excl. Admin)]],Nurse[[#This Row],[LPN Admin Hours]])</f>
        <v>83.948873239436637</v>
      </c>
      <c r="Q26" s="4">
        <v>82.68126760563382</v>
      </c>
      <c r="R26" s="4">
        <v>1.267605633802817</v>
      </c>
      <c r="S26" s="4">
        <f>SUM(Nurse[[#This Row],[CNA Hours]],Nurse[[#This Row],[NA TR Hours]],Nurse[[#This Row],[Med Aide/Tech Hours]])</f>
        <v>146.09084507042255</v>
      </c>
      <c r="T26" s="4">
        <v>125.12239436619718</v>
      </c>
      <c r="U26" s="4">
        <v>20.968450704225351</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20.37323943661972</v>
      </c>
      <c r="X26" s="4">
        <v>0.176056338028169</v>
      </c>
      <c r="Y26" s="4">
        <v>0</v>
      </c>
      <c r="Z26" s="4">
        <v>0</v>
      </c>
      <c r="AA26" s="4">
        <v>5.813380281690141</v>
      </c>
      <c r="AB26" s="4">
        <v>0</v>
      </c>
      <c r="AC26" s="4">
        <v>14.383802816901408</v>
      </c>
      <c r="AD26" s="4">
        <v>0</v>
      </c>
      <c r="AE26" s="4">
        <v>0</v>
      </c>
      <c r="AF26" s="1">
        <v>495260</v>
      </c>
      <c r="AG26" s="1">
        <v>3</v>
      </c>
      <c r="AH26"/>
    </row>
    <row r="27" spans="1:34" x14ac:dyDescent="0.25">
      <c r="A27" t="s">
        <v>329</v>
      </c>
      <c r="B27" t="s">
        <v>276</v>
      </c>
      <c r="C27" t="s">
        <v>472</v>
      </c>
      <c r="D27" t="s">
        <v>374</v>
      </c>
      <c r="E27" s="4">
        <v>64.206521739130437</v>
      </c>
      <c r="F27" s="4">
        <f>Nurse[[#This Row],[Total Nurse Staff Hours]]/Nurse[[#This Row],[MDS Census]]</f>
        <v>3.7960893854748603</v>
      </c>
      <c r="G27" s="4">
        <f>Nurse[[#This Row],[Total Direct Care Staff Hours]]/Nurse[[#This Row],[MDS Census]]</f>
        <v>3.3809040121889282</v>
      </c>
      <c r="H27" s="4">
        <f>Nurse[[#This Row],[Total RN Hours (w/ Admin, DON)]]/Nurse[[#This Row],[MDS Census]]</f>
        <v>0.48848823429829014</v>
      </c>
      <c r="I27" s="4">
        <f>Nurse[[#This Row],[RN Hours (excl. Admin, DON)]]/Nurse[[#This Row],[MDS Census]]</f>
        <v>0.15926019976299305</v>
      </c>
      <c r="J27" s="4">
        <f>SUM(Nurse[[#This Row],[RN Hours (excl. Admin, DON)]],Nurse[[#This Row],[RN Admin Hours]],Nurse[[#This Row],[RN DON Hours]],Nurse[[#This Row],[LPN Hours (excl. Admin)]],Nurse[[#This Row],[LPN Admin Hours]],Nurse[[#This Row],[CNA Hours]],Nurse[[#This Row],[NA TR Hours]],Nurse[[#This Row],[Med Aide/Tech Hours]])</f>
        <v>243.73369565217391</v>
      </c>
      <c r="K27" s="4">
        <f>SUM(Nurse[[#This Row],[RN Hours (excl. Admin, DON)]],Nurse[[#This Row],[LPN Hours (excl. Admin)]],Nurse[[#This Row],[CNA Hours]],Nurse[[#This Row],[NA TR Hours]],Nurse[[#This Row],[Med Aide/Tech Hours]])</f>
        <v>217.07608695652175</v>
      </c>
      <c r="L27" s="4">
        <f>SUM(Nurse[[#This Row],[RN Hours (excl. Admin, DON)]],Nurse[[#This Row],[RN Admin Hours]],Nurse[[#This Row],[RN DON Hours]])</f>
        <v>31.364130434782609</v>
      </c>
      <c r="M27" s="4">
        <v>10.225543478260869</v>
      </c>
      <c r="N27" s="4">
        <v>16.225543478260871</v>
      </c>
      <c r="O27" s="4">
        <v>4.9130434782608692</v>
      </c>
      <c r="P27" s="4">
        <f>SUM(Nurse[[#This Row],[LPN Hours (excl. Admin)]],Nurse[[#This Row],[LPN Admin Hours]])</f>
        <v>67.282608695652172</v>
      </c>
      <c r="Q27" s="4">
        <v>61.763586956521742</v>
      </c>
      <c r="R27" s="4">
        <v>5.5190217391304346</v>
      </c>
      <c r="S27" s="4">
        <f>SUM(Nurse[[#This Row],[CNA Hours]],Nurse[[#This Row],[NA TR Hours]],Nurse[[#This Row],[Med Aide/Tech Hours]])</f>
        <v>145.08695652173913</v>
      </c>
      <c r="T27" s="4">
        <v>145.08695652173913</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4.3396739130434785</v>
      </c>
      <c r="X27" s="4">
        <v>0</v>
      </c>
      <c r="Y27" s="4">
        <v>0</v>
      </c>
      <c r="Z27" s="4">
        <v>0</v>
      </c>
      <c r="AA27" s="4">
        <v>4.1331521739130439</v>
      </c>
      <c r="AB27" s="4">
        <v>0</v>
      </c>
      <c r="AC27" s="4">
        <v>0.20652173913043478</v>
      </c>
      <c r="AD27" s="4">
        <v>0</v>
      </c>
      <c r="AE27" s="4">
        <v>0</v>
      </c>
      <c r="AF27" s="7">
        <v>490000</v>
      </c>
      <c r="AG27" s="1">
        <v>3</v>
      </c>
      <c r="AH27"/>
    </row>
    <row r="28" spans="1:34" x14ac:dyDescent="0.25">
      <c r="A28" t="s">
        <v>329</v>
      </c>
      <c r="B28" t="s">
        <v>85</v>
      </c>
      <c r="C28" t="s">
        <v>536</v>
      </c>
      <c r="D28" t="s">
        <v>378</v>
      </c>
      <c r="E28" s="4">
        <v>33.880434782608695</v>
      </c>
      <c r="F28" s="4">
        <f>Nurse[[#This Row],[Total Nurse Staff Hours]]/Nurse[[#This Row],[MDS Census]]</f>
        <v>4.7668014116137307</v>
      </c>
      <c r="G28" s="4">
        <f>Nurse[[#This Row],[Total Direct Care Staff Hours]]/Nurse[[#This Row],[MDS Census]]</f>
        <v>4.6307731793391085</v>
      </c>
      <c r="H28" s="4">
        <f>Nurse[[#This Row],[Total RN Hours (w/ Admin, DON)]]/Nurse[[#This Row],[MDS Census]]</f>
        <v>0.94432146294513974</v>
      </c>
      <c r="I28" s="4">
        <f>Nurse[[#This Row],[RN Hours (excl. Admin, DON)]]/Nurse[[#This Row],[MDS Census]]</f>
        <v>0.80829323067051673</v>
      </c>
      <c r="J28" s="4">
        <f>SUM(Nurse[[#This Row],[RN Hours (excl. Admin, DON)]],Nurse[[#This Row],[RN Admin Hours]],Nurse[[#This Row],[RN DON Hours]],Nurse[[#This Row],[LPN Hours (excl. Admin)]],Nurse[[#This Row],[LPN Admin Hours]],Nurse[[#This Row],[CNA Hours]],Nurse[[#This Row],[NA TR Hours]],Nurse[[#This Row],[Med Aide/Tech Hours]])</f>
        <v>161.50130434782608</v>
      </c>
      <c r="K28" s="4">
        <f>SUM(Nurse[[#This Row],[RN Hours (excl. Admin, DON)]],Nurse[[#This Row],[LPN Hours (excl. Admin)]],Nurse[[#This Row],[CNA Hours]],Nurse[[#This Row],[NA TR Hours]],Nurse[[#This Row],[Med Aide/Tech Hours]])</f>
        <v>156.89260869565217</v>
      </c>
      <c r="L28" s="4">
        <f>SUM(Nurse[[#This Row],[RN Hours (excl. Admin, DON)]],Nurse[[#This Row],[RN Admin Hours]],Nurse[[#This Row],[RN DON Hours]])</f>
        <v>31.994021739130442</v>
      </c>
      <c r="M28" s="4">
        <v>27.385326086956528</v>
      </c>
      <c r="N28" s="4">
        <v>0</v>
      </c>
      <c r="O28" s="4">
        <v>4.6086956521739131</v>
      </c>
      <c r="P28" s="4">
        <f>SUM(Nurse[[#This Row],[LPN Hours (excl. Admin)]],Nurse[[#This Row],[LPN Admin Hours]])</f>
        <v>45.102173913043472</v>
      </c>
      <c r="Q28" s="4">
        <v>45.102173913043472</v>
      </c>
      <c r="R28" s="4">
        <v>0</v>
      </c>
      <c r="S28" s="4">
        <f>SUM(Nurse[[#This Row],[CNA Hours]],Nurse[[#This Row],[NA TR Hours]],Nurse[[#This Row],[Med Aide/Tech Hours]])</f>
        <v>84.405108695652174</v>
      </c>
      <c r="T28" s="4">
        <v>84.405108695652174</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12.266521739130436</v>
      </c>
      <c r="X28" s="4">
        <v>0</v>
      </c>
      <c r="Y28" s="4">
        <v>0</v>
      </c>
      <c r="Z28" s="4">
        <v>0</v>
      </c>
      <c r="AA28" s="4">
        <v>4.1479347826086954</v>
      </c>
      <c r="AB28" s="4">
        <v>0</v>
      </c>
      <c r="AC28" s="4">
        <v>8.1185869565217406</v>
      </c>
      <c r="AD28" s="4">
        <v>0</v>
      </c>
      <c r="AE28" s="4">
        <v>0</v>
      </c>
      <c r="AF28" s="1">
        <v>495197</v>
      </c>
      <c r="AG28" s="1">
        <v>3</v>
      </c>
      <c r="AH28"/>
    </row>
    <row r="29" spans="1:34" x14ac:dyDescent="0.25">
      <c r="A29" t="s">
        <v>329</v>
      </c>
      <c r="B29" t="s">
        <v>157</v>
      </c>
      <c r="C29" t="s">
        <v>476</v>
      </c>
      <c r="D29" t="s">
        <v>430</v>
      </c>
      <c r="E29" s="4">
        <v>158.43661971830986</v>
      </c>
      <c r="F29" s="4">
        <f>Nurse[[#This Row],[Total Nurse Staff Hours]]/Nurse[[#This Row],[MDS Census]]</f>
        <v>3.1375633389634618</v>
      </c>
      <c r="G29" s="4">
        <f>Nurse[[#This Row],[Total Direct Care Staff Hours]]/Nurse[[#This Row],[MDS Census]]</f>
        <v>3.0761943283847439</v>
      </c>
      <c r="H29" s="4">
        <f>Nurse[[#This Row],[Total RN Hours (w/ Admin, DON)]]/Nurse[[#This Row],[MDS Census]]</f>
        <v>0.44677215752511334</v>
      </c>
      <c r="I29" s="4">
        <f>Nurse[[#This Row],[RN Hours (excl. Admin, DON)]]/Nurse[[#This Row],[MDS Census]]</f>
        <v>0.38758111832162861</v>
      </c>
      <c r="J29" s="4">
        <f>SUM(Nurse[[#This Row],[RN Hours (excl. Admin, DON)]],Nurse[[#This Row],[RN Admin Hours]],Nurse[[#This Row],[RN DON Hours]],Nurse[[#This Row],[LPN Hours (excl. Admin)]],Nurse[[#This Row],[LPN Admin Hours]],Nurse[[#This Row],[CNA Hours]],Nurse[[#This Row],[NA TR Hours]],Nurse[[#This Row],[Med Aide/Tech Hours]])</f>
        <v>497.10492957746453</v>
      </c>
      <c r="K29" s="4">
        <f>SUM(Nurse[[#This Row],[RN Hours (excl. Admin, DON)]],Nurse[[#This Row],[LPN Hours (excl. Admin)]],Nurse[[#This Row],[CNA Hours]],Nurse[[#This Row],[NA TR Hours]],Nurse[[#This Row],[Med Aide/Tech Hours]])</f>
        <v>487.38183098591526</v>
      </c>
      <c r="L29" s="4">
        <f>SUM(Nurse[[#This Row],[RN Hours (excl. Admin, DON)]],Nurse[[#This Row],[RN Admin Hours]],Nurse[[#This Row],[RN DON Hours]])</f>
        <v>70.785070422535213</v>
      </c>
      <c r="M29" s="4">
        <v>61.407042253521134</v>
      </c>
      <c r="N29" s="4">
        <v>2.316901408450704</v>
      </c>
      <c r="O29" s="4">
        <v>7.0611267605633818</v>
      </c>
      <c r="P29" s="4">
        <f>SUM(Nurse[[#This Row],[LPN Hours (excl. Admin)]],Nurse[[#This Row],[LPN Admin Hours]])</f>
        <v>144.635352112676</v>
      </c>
      <c r="Q29" s="4">
        <v>144.2902816901408</v>
      </c>
      <c r="R29" s="4">
        <v>0.34507042253521125</v>
      </c>
      <c r="S29" s="4">
        <f>SUM(Nurse[[#This Row],[CNA Hours]],Nurse[[#This Row],[NA TR Hours]],Nurse[[#This Row],[Med Aide/Tech Hours]])</f>
        <v>281.68450704225336</v>
      </c>
      <c r="T29" s="4">
        <v>268.2808450704224</v>
      </c>
      <c r="U29" s="4">
        <v>13.403661971830985</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495293</v>
      </c>
      <c r="AG29" s="1">
        <v>3</v>
      </c>
      <c r="AH29"/>
    </row>
    <row r="30" spans="1:34" x14ac:dyDescent="0.25">
      <c r="A30" t="s">
        <v>329</v>
      </c>
      <c r="B30" t="s">
        <v>176</v>
      </c>
      <c r="C30" t="s">
        <v>561</v>
      </c>
      <c r="D30" t="s">
        <v>371</v>
      </c>
      <c r="E30" s="4">
        <v>60.086956521739133</v>
      </c>
      <c r="F30" s="4">
        <f>Nurse[[#This Row],[Total Nurse Staff Hours]]/Nurse[[#This Row],[MDS Census]]</f>
        <v>2.6300271345875541</v>
      </c>
      <c r="G30" s="4">
        <f>Nurse[[#This Row],[Total Direct Care Staff Hours]]/Nurse[[#This Row],[MDS Census]]</f>
        <v>2.4344536903039069</v>
      </c>
      <c r="H30" s="4">
        <f>Nurse[[#This Row],[Total RN Hours (w/ Admin, DON)]]/Nurse[[#This Row],[MDS Census]]</f>
        <v>0.45643089725036168</v>
      </c>
      <c r="I30" s="4">
        <f>Nurse[[#This Row],[RN Hours (excl. Admin, DON)]]/Nurse[[#This Row],[MDS Census]]</f>
        <v>0.26085745296671486</v>
      </c>
      <c r="J30" s="4">
        <f>SUM(Nurse[[#This Row],[RN Hours (excl. Admin, DON)]],Nurse[[#This Row],[RN Admin Hours]],Nurse[[#This Row],[RN DON Hours]],Nurse[[#This Row],[LPN Hours (excl. Admin)]],Nurse[[#This Row],[LPN Admin Hours]],Nurse[[#This Row],[CNA Hours]],Nurse[[#This Row],[NA TR Hours]],Nurse[[#This Row],[Med Aide/Tech Hours]])</f>
        <v>158.03032608695651</v>
      </c>
      <c r="K30" s="4">
        <f>SUM(Nurse[[#This Row],[RN Hours (excl. Admin, DON)]],Nurse[[#This Row],[LPN Hours (excl. Admin)]],Nurse[[#This Row],[CNA Hours]],Nurse[[#This Row],[NA TR Hours]],Nurse[[#This Row],[Med Aide/Tech Hours]])</f>
        <v>146.27891304347824</v>
      </c>
      <c r="L30" s="4">
        <f>SUM(Nurse[[#This Row],[RN Hours (excl. Admin, DON)]],Nurse[[#This Row],[RN Admin Hours]],Nurse[[#This Row],[RN DON Hours]])</f>
        <v>27.425543478260863</v>
      </c>
      <c r="M30" s="4">
        <v>15.674130434782606</v>
      </c>
      <c r="N30" s="4">
        <v>6.9688043478260866</v>
      </c>
      <c r="O30" s="4">
        <v>4.7826086956521738</v>
      </c>
      <c r="P30" s="4">
        <f>SUM(Nurse[[#This Row],[LPN Hours (excl. Admin)]],Nurse[[#This Row],[LPN Admin Hours]])</f>
        <v>47.280760869565214</v>
      </c>
      <c r="Q30" s="4">
        <v>47.280760869565214</v>
      </c>
      <c r="R30" s="4">
        <v>0</v>
      </c>
      <c r="S30" s="4">
        <f>SUM(Nurse[[#This Row],[CNA Hours]],Nurse[[#This Row],[NA TR Hours]],Nurse[[#This Row],[Med Aide/Tech Hours]])</f>
        <v>83.324021739130444</v>
      </c>
      <c r="T30" s="4">
        <v>76.709891304347835</v>
      </c>
      <c r="U30" s="4">
        <v>6.6141304347826084</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6.5027173913043477</v>
      </c>
      <c r="X30" s="4">
        <v>0</v>
      </c>
      <c r="Y30" s="4">
        <v>0</v>
      </c>
      <c r="Z30" s="4">
        <v>0</v>
      </c>
      <c r="AA30" s="4">
        <v>1.0217391304347827</v>
      </c>
      <c r="AB30" s="4">
        <v>0</v>
      </c>
      <c r="AC30" s="4">
        <v>5.4809782608695654</v>
      </c>
      <c r="AD30" s="4">
        <v>0</v>
      </c>
      <c r="AE30" s="4">
        <v>0</v>
      </c>
      <c r="AF30" s="1">
        <v>495318</v>
      </c>
      <c r="AG30" s="1">
        <v>3</v>
      </c>
      <c r="AH30"/>
    </row>
    <row r="31" spans="1:34" x14ac:dyDescent="0.25">
      <c r="A31" t="s">
        <v>329</v>
      </c>
      <c r="B31" t="s">
        <v>75</v>
      </c>
      <c r="C31" t="s">
        <v>517</v>
      </c>
      <c r="D31" t="s">
        <v>389</v>
      </c>
      <c r="E31" s="4">
        <v>101.67391304347827</v>
      </c>
      <c r="F31" s="4">
        <f>Nurse[[#This Row],[Total Nurse Staff Hours]]/Nurse[[#This Row],[MDS Census]]</f>
        <v>5.0534209963651922</v>
      </c>
      <c r="G31" s="4">
        <f>Nurse[[#This Row],[Total Direct Care Staff Hours]]/Nurse[[#This Row],[MDS Census]]</f>
        <v>4.6057782766730826</v>
      </c>
      <c r="H31" s="4">
        <f>Nurse[[#This Row],[Total RN Hours (w/ Admin, DON)]]/Nurse[[#This Row],[MDS Census]]</f>
        <v>0.3598717126363053</v>
      </c>
      <c r="I31" s="4">
        <f>Nurse[[#This Row],[RN Hours (excl. Admin, DON)]]/Nurse[[#This Row],[MDS Census]]</f>
        <v>0.10065105837075047</v>
      </c>
      <c r="J31" s="4">
        <f>SUM(Nurse[[#This Row],[RN Hours (excl. Admin, DON)]],Nurse[[#This Row],[RN Admin Hours]],Nurse[[#This Row],[RN DON Hours]],Nurse[[#This Row],[LPN Hours (excl. Admin)]],Nurse[[#This Row],[LPN Admin Hours]],Nurse[[#This Row],[CNA Hours]],Nurse[[#This Row],[NA TR Hours]],Nurse[[#This Row],[Med Aide/Tech Hours]])</f>
        <v>513.80108695652189</v>
      </c>
      <c r="K31" s="4">
        <f>SUM(Nurse[[#This Row],[RN Hours (excl. Admin, DON)]],Nurse[[#This Row],[LPN Hours (excl. Admin)]],Nurse[[#This Row],[CNA Hours]],Nurse[[#This Row],[NA TR Hours]],Nurse[[#This Row],[Med Aide/Tech Hours]])</f>
        <v>468.28750000000014</v>
      </c>
      <c r="L31" s="4">
        <f>SUM(Nurse[[#This Row],[RN Hours (excl. Admin, DON)]],Nurse[[#This Row],[RN Admin Hours]],Nurse[[#This Row],[RN DON Hours]])</f>
        <v>36.589565217391304</v>
      </c>
      <c r="M31" s="4">
        <v>10.233586956521739</v>
      </c>
      <c r="N31" s="4">
        <v>22.361413043478262</v>
      </c>
      <c r="O31" s="4">
        <v>3.9945652173913042</v>
      </c>
      <c r="P31" s="4">
        <f>SUM(Nurse[[#This Row],[LPN Hours (excl. Admin)]],Nurse[[#This Row],[LPN Admin Hours]])</f>
        <v>151.67847826086961</v>
      </c>
      <c r="Q31" s="4">
        <v>132.52086956521742</v>
      </c>
      <c r="R31" s="4">
        <v>19.157608695652176</v>
      </c>
      <c r="S31" s="4">
        <f>SUM(Nurse[[#This Row],[CNA Hours]],Nurse[[#This Row],[NA TR Hours]],Nurse[[#This Row],[Med Aide/Tech Hours]])</f>
        <v>325.53304347826099</v>
      </c>
      <c r="T31" s="4">
        <v>317.65576086956537</v>
      </c>
      <c r="U31" s="4">
        <v>7.8772826086956504</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1.1032608695652173</v>
      </c>
      <c r="X31" s="4">
        <v>0</v>
      </c>
      <c r="Y31" s="4">
        <v>0</v>
      </c>
      <c r="Z31" s="4">
        <v>0</v>
      </c>
      <c r="AA31" s="4">
        <v>0</v>
      </c>
      <c r="AB31" s="4">
        <v>0</v>
      </c>
      <c r="AC31" s="4">
        <v>1.1032608695652173</v>
      </c>
      <c r="AD31" s="4">
        <v>0</v>
      </c>
      <c r="AE31" s="4">
        <v>0</v>
      </c>
      <c r="AF31" s="1">
        <v>495186</v>
      </c>
      <c r="AG31" s="1">
        <v>3</v>
      </c>
      <c r="AH31"/>
    </row>
    <row r="32" spans="1:34" x14ac:dyDescent="0.25">
      <c r="A32" t="s">
        <v>329</v>
      </c>
      <c r="B32" t="s">
        <v>156</v>
      </c>
      <c r="C32" t="s">
        <v>453</v>
      </c>
      <c r="D32" t="s">
        <v>384</v>
      </c>
      <c r="E32" s="4">
        <v>119.6195652173913</v>
      </c>
      <c r="F32" s="4">
        <f>Nurse[[#This Row],[Total Nurse Staff Hours]]/Nurse[[#This Row],[MDS Census]]</f>
        <v>2.8664016356201731</v>
      </c>
      <c r="G32" s="4">
        <f>Nurse[[#This Row],[Total Direct Care Staff Hours]]/Nurse[[#This Row],[MDS Census]]</f>
        <v>2.5658109950022716</v>
      </c>
      <c r="H32" s="4">
        <f>Nurse[[#This Row],[Total RN Hours (w/ Admin, DON)]]/Nurse[[#This Row],[MDS Census]]</f>
        <v>0.33221263062244438</v>
      </c>
      <c r="I32" s="4">
        <f>Nurse[[#This Row],[RN Hours (excl. Admin, DON)]]/Nurse[[#This Row],[MDS Census]]</f>
        <v>0.18646069968196277</v>
      </c>
      <c r="J32" s="4">
        <f>SUM(Nurse[[#This Row],[RN Hours (excl. Admin, DON)]],Nurse[[#This Row],[RN Admin Hours]],Nurse[[#This Row],[RN DON Hours]],Nurse[[#This Row],[LPN Hours (excl. Admin)]],Nurse[[#This Row],[LPN Admin Hours]],Nurse[[#This Row],[CNA Hours]],Nurse[[#This Row],[NA TR Hours]],Nurse[[#This Row],[Med Aide/Tech Hours]])</f>
        <v>342.87771739130437</v>
      </c>
      <c r="K32" s="4">
        <f>SUM(Nurse[[#This Row],[RN Hours (excl. Admin, DON)]],Nurse[[#This Row],[LPN Hours (excl. Admin)]],Nurse[[#This Row],[CNA Hours]],Nurse[[#This Row],[NA TR Hours]],Nurse[[#This Row],[Med Aide/Tech Hours]])</f>
        <v>306.92119565217388</v>
      </c>
      <c r="L32" s="4">
        <f>SUM(Nurse[[#This Row],[RN Hours (excl. Admin, DON)]],Nurse[[#This Row],[RN Admin Hours]],Nurse[[#This Row],[RN DON Hours]])</f>
        <v>39.739130434782609</v>
      </c>
      <c r="M32" s="4">
        <v>22.304347826086957</v>
      </c>
      <c r="N32" s="4">
        <v>17.434782608695652</v>
      </c>
      <c r="O32" s="4">
        <v>0</v>
      </c>
      <c r="P32" s="4">
        <f>SUM(Nurse[[#This Row],[LPN Hours (excl. Admin)]],Nurse[[#This Row],[LPN Admin Hours]])</f>
        <v>122.44565217391305</v>
      </c>
      <c r="Q32" s="4">
        <v>103.92391304347827</v>
      </c>
      <c r="R32" s="4">
        <v>18.521739130434781</v>
      </c>
      <c r="S32" s="4">
        <f>SUM(Nurse[[#This Row],[CNA Hours]],Nurse[[#This Row],[NA TR Hours]],Nurse[[#This Row],[Med Aide/Tech Hours]])</f>
        <v>180.69293478260869</v>
      </c>
      <c r="T32" s="4">
        <v>180.69293478260869</v>
      </c>
      <c r="U32" s="4">
        <v>0</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99.883152173913047</v>
      </c>
      <c r="X32" s="4">
        <v>2.5706521739130435</v>
      </c>
      <c r="Y32" s="4">
        <v>0</v>
      </c>
      <c r="Z32" s="4">
        <v>0</v>
      </c>
      <c r="AA32" s="4">
        <v>41.668478260869563</v>
      </c>
      <c r="AB32" s="4">
        <v>0</v>
      </c>
      <c r="AC32" s="4">
        <v>55.644021739130437</v>
      </c>
      <c r="AD32" s="4">
        <v>0</v>
      </c>
      <c r="AE32" s="4">
        <v>0</v>
      </c>
      <c r="AF32" s="1">
        <v>495291</v>
      </c>
      <c r="AG32" s="1">
        <v>3</v>
      </c>
      <c r="AH32"/>
    </row>
    <row r="33" spans="1:34" x14ac:dyDescent="0.25">
      <c r="A33" t="s">
        <v>329</v>
      </c>
      <c r="B33" t="s">
        <v>55</v>
      </c>
      <c r="C33" t="s">
        <v>517</v>
      </c>
      <c r="D33" t="s">
        <v>389</v>
      </c>
      <c r="E33" s="4">
        <v>75.891304347826093</v>
      </c>
      <c r="F33" s="4">
        <f>Nurse[[#This Row],[Total Nurse Staff Hours]]/Nurse[[#This Row],[MDS Census]]</f>
        <v>3.465425379547407</v>
      </c>
      <c r="G33" s="4">
        <f>Nurse[[#This Row],[Total Direct Care Staff Hours]]/Nurse[[#This Row],[MDS Census]]</f>
        <v>3.1295760527069603</v>
      </c>
      <c r="H33" s="4">
        <f>Nurse[[#This Row],[Total RN Hours (w/ Admin, DON)]]/Nurse[[#This Row],[MDS Census]]</f>
        <v>0.23272701231738757</v>
      </c>
      <c r="I33" s="4">
        <f>Nurse[[#This Row],[RN Hours (excl. Admin, DON)]]/Nurse[[#This Row],[MDS Census]]</f>
        <v>8.3930105986823253E-2</v>
      </c>
      <c r="J33" s="4">
        <f>SUM(Nurse[[#This Row],[RN Hours (excl. Admin, DON)]],Nurse[[#This Row],[RN Admin Hours]],Nurse[[#This Row],[RN DON Hours]],Nurse[[#This Row],[LPN Hours (excl. Admin)]],Nurse[[#This Row],[LPN Admin Hours]],Nurse[[#This Row],[CNA Hours]],Nurse[[#This Row],[NA TR Hours]],Nurse[[#This Row],[Med Aide/Tech Hours]])</f>
        <v>262.99565217391302</v>
      </c>
      <c r="K33" s="4">
        <f>SUM(Nurse[[#This Row],[RN Hours (excl. Admin, DON)]],Nurse[[#This Row],[LPN Hours (excl. Admin)]],Nurse[[#This Row],[CNA Hours]],Nurse[[#This Row],[NA TR Hours]],Nurse[[#This Row],[Med Aide/Tech Hours]])</f>
        <v>237.50760869565215</v>
      </c>
      <c r="L33" s="4">
        <f>SUM(Nurse[[#This Row],[RN Hours (excl. Admin, DON)]],Nurse[[#This Row],[RN Admin Hours]],Nurse[[#This Row],[RN DON Hours]])</f>
        <v>17.661956521739132</v>
      </c>
      <c r="M33" s="4">
        <v>6.3695652173913047</v>
      </c>
      <c r="N33" s="4">
        <v>6.8576086956521749</v>
      </c>
      <c r="O33" s="4">
        <v>4.4347826086956523</v>
      </c>
      <c r="P33" s="4">
        <f>SUM(Nurse[[#This Row],[LPN Hours (excl. Admin)]],Nurse[[#This Row],[LPN Admin Hours]])</f>
        <v>88.459782608695662</v>
      </c>
      <c r="Q33" s="4">
        <v>74.264130434782615</v>
      </c>
      <c r="R33" s="4">
        <v>14.195652173913047</v>
      </c>
      <c r="S33" s="4">
        <f>SUM(Nurse[[#This Row],[CNA Hours]],Nurse[[#This Row],[NA TR Hours]],Nurse[[#This Row],[Med Aide/Tech Hours]])</f>
        <v>156.87391304347824</v>
      </c>
      <c r="T33" s="4">
        <v>156.87391304347824</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78.589130434782618</v>
      </c>
      <c r="X33" s="4">
        <v>0</v>
      </c>
      <c r="Y33" s="4">
        <v>0</v>
      </c>
      <c r="Z33" s="4">
        <v>0</v>
      </c>
      <c r="AA33" s="4">
        <v>30.335869565217397</v>
      </c>
      <c r="AB33" s="4">
        <v>0</v>
      </c>
      <c r="AC33" s="4">
        <v>48.253260869565217</v>
      </c>
      <c r="AD33" s="4">
        <v>0</v>
      </c>
      <c r="AE33" s="4">
        <v>0</v>
      </c>
      <c r="AF33" s="1">
        <v>495150</v>
      </c>
      <c r="AG33" s="1">
        <v>3</v>
      </c>
      <c r="AH33"/>
    </row>
    <row r="34" spans="1:34" x14ac:dyDescent="0.25">
      <c r="A34" t="s">
        <v>329</v>
      </c>
      <c r="B34" t="s">
        <v>239</v>
      </c>
      <c r="C34" t="s">
        <v>514</v>
      </c>
      <c r="D34" t="s">
        <v>383</v>
      </c>
      <c r="E34" s="4">
        <v>139.65217391304347</v>
      </c>
      <c r="F34" s="4">
        <f>Nurse[[#This Row],[Total Nurse Staff Hours]]/Nurse[[#This Row],[MDS Census]]</f>
        <v>4.0168259651307592</v>
      </c>
      <c r="G34" s="4">
        <f>Nurse[[#This Row],[Total Direct Care Staff Hours]]/Nurse[[#This Row],[MDS Census]]</f>
        <v>3.4598435554171845</v>
      </c>
      <c r="H34" s="4">
        <f>Nurse[[#This Row],[Total RN Hours (w/ Admin, DON)]]/Nurse[[#This Row],[MDS Census]]</f>
        <v>0.71557907845579083</v>
      </c>
      <c r="I34" s="4">
        <f>Nurse[[#This Row],[RN Hours (excl. Admin, DON)]]/Nurse[[#This Row],[MDS Census]]</f>
        <v>0.19478907222914071</v>
      </c>
      <c r="J34" s="4">
        <f>SUM(Nurse[[#This Row],[RN Hours (excl. Admin, DON)]],Nurse[[#This Row],[RN Admin Hours]],Nurse[[#This Row],[RN DON Hours]],Nurse[[#This Row],[LPN Hours (excl. Admin)]],Nurse[[#This Row],[LPN Admin Hours]],Nurse[[#This Row],[CNA Hours]],Nurse[[#This Row],[NA TR Hours]],Nurse[[#This Row],[Med Aide/Tech Hours]])</f>
        <v>560.95847826086947</v>
      </c>
      <c r="K34" s="4">
        <f>SUM(Nurse[[#This Row],[RN Hours (excl. Admin, DON)]],Nurse[[#This Row],[LPN Hours (excl. Admin)]],Nurse[[#This Row],[CNA Hours]],Nurse[[#This Row],[NA TR Hours]],Nurse[[#This Row],[Med Aide/Tech Hours]])</f>
        <v>483.17467391304331</v>
      </c>
      <c r="L34" s="4">
        <f>SUM(Nurse[[#This Row],[RN Hours (excl. Admin, DON)]],Nurse[[#This Row],[RN Admin Hours]],Nurse[[#This Row],[RN DON Hours]])</f>
        <v>99.932173913043485</v>
      </c>
      <c r="M34" s="4">
        <v>27.202717391304343</v>
      </c>
      <c r="N34" s="4">
        <v>68.082717391304357</v>
      </c>
      <c r="O34" s="4">
        <v>4.6467391304347823</v>
      </c>
      <c r="P34" s="4">
        <f>SUM(Nurse[[#This Row],[LPN Hours (excl. Admin)]],Nurse[[#This Row],[LPN Admin Hours]])</f>
        <v>151.45326086956518</v>
      </c>
      <c r="Q34" s="4">
        <v>146.39891304347822</v>
      </c>
      <c r="R34" s="4">
        <v>5.0543478260869561</v>
      </c>
      <c r="S34" s="4">
        <f>SUM(Nurse[[#This Row],[CNA Hours]],Nurse[[#This Row],[NA TR Hours]],Nurse[[#This Row],[Med Aide/Tech Hours]])</f>
        <v>309.57304347826079</v>
      </c>
      <c r="T34" s="4">
        <v>309.57304347826079</v>
      </c>
      <c r="U34" s="4">
        <v>0</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 s="4">
        <v>0</v>
      </c>
      <c r="Y34" s="4">
        <v>0</v>
      </c>
      <c r="Z34" s="4">
        <v>0</v>
      </c>
      <c r="AA34" s="4">
        <v>0</v>
      </c>
      <c r="AB34" s="4">
        <v>0</v>
      </c>
      <c r="AC34" s="4">
        <v>0</v>
      </c>
      <c r="AD34" s="4">
        <v>0</v>
      </c>
      <c r="AE34" s="4">
        <v>0</v>
      </c>
      <c r="AF34" s="1">
        <v>495390</v>
      </c>
      <c r="AG34" s="1">
        <v>3</v>
      </c>
      <c r="AH34"/>
    </row>
    <row r="35" spans="1:34" x14ac:dyDescent="0.25">
      <c r="A35" t="s">
        <v>329</v>
      </c>
      <c r="B35" t="s">
        <v>80</v>
      </c>
      <c r="C35" t="s">
        <v>533</v>
      </c>
      <c r="D35" t="s">
        <v>412</v>
      </c>
      <c r="E35" s="4">
        <v>51.565217391304351</v>
      </c>
      <c r="F35" s="4">
        <f>Nurse[[#This Row],[Total Nurse Staff Hours]]/Nurse[[#This Row],[MDS Census]]</f>
        <v>4.1178541315345703</v>
      </c>
      <c r="G35" s="4">
        <f>Nurse[[#This Row],[Total Direct Care Staff Hours]]/Nurse[[#This Row],[MDS Census]]</f>
        <v>3.6076306913996632</v>
      </c>
      <c r="H35" s="4">
        <f>Nurse[[#This Row],[Total RN Hours (w/ Admin, DON)]]/Nurse[[#This Row],[MDS Census]]</f>
        <v>1.043581365935919</v>
      </c>
      <c r="I35" s="4">
        <f>Nurse[[#This Row],[RN Hours (excl. Admin, DON)]]/Nurse[[#This Row],[MDS Census]]</f>
        <v>0.62947934232714997</v>
      </c>
      <c r="J35" s="4">
        <f>SUM(Nurse[[#This Row],[RN Hours (excl. Admin, DON)]],Nurse[[#This Row],[RN Admin Hours]],Nurse[[#This Row],[RN DON Hours]],Nurse[[#This Row],[LPN Hours (excl. Admin)]],Nurse[[#This Row],[LPN Admin Hours]],Nurse[[#This Row],[CNA Hours]],Nurse[[#This Row],[NA TR Hours]],Nurse[[#This Row],[Med Aide/Tech Hours]])</f>
        <v>212.33804347826089</v>
      </c>
      <c r="K35" s="4">
        <f>SUM(Nurse[[#This Row],[RN Hours (excl. Admin, DON)]],Nurse[[#This Row],[LPN Hours (excl. Admin)]],Nurse[[#This Row],[CNA Hours]],Nurse[[#This Row],[NA TR Hours]],Nurse[[#This Row],[Med Aide/Tech Hours]])</f>
        <v>186.02826086956526</v>
      </c>
      <c r="L35" s="4">
        <f>SUM(Nurse[[#This Row],[RN Hours (excl. Admin, DON)]],Nurse[[#This Row],[RN Admin Hours]],Nurse[[#This Row],[RN DON Hours]])</f>
        <v>53.8125</v>
      </c>
      <c r="M35" s="4">
        <v>32.459239130434781</v>
      </c>
      <c r="N35" s="4">
        <v>15.875</v>
      </c>
      <c r="O35" s="4">
        <v>5.4782608695652177</v>
      </c>
      <c r="P35" s="4">
        <f>SUM(Nurse[[#This Row],[LPN Hours (excl. Admin)]],Nurse[[#This Row],[LPN Admin Hours]])</f>
        <v>44.657934782608706</v>
      </c>
      <c r="Q35" s="4">
        <v>39.701413043478269</v>
      </c>
      <c r="R35" s="4">
        <v>4.9565217391304346</v>
      </c>
      <c r="S35" s="4">
        <f>SUM(Nurse[[#This Row],[CNA Hours]],Nurse[[#This Row],[NA TR Hours]],Nurse[[#This Row],[Med Aide/Tech Hours]])</f>
        <v>113.86760869565219</v>
      </c>
      <c r="T35" s="4">
        <v>113.86760869565219</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4.8284782608695647</v>
      </c>
      <c r="X35" s="4">
        <v>4.2018478260869561</v>
      </c>
      <c r="Y35" s="4">
        <v>0</v>
      </c>
      <c r="Z35" s="4">
        <v>0</v>
      </c>
      <c r="AA35" s="4">
        <v>0.62663043478260871</v>
      </c>
      <c r="AB35" s="4">
        <v>0</v>
      </c>
      <c r="AC35" s="4">
        <v>0</v>
      </c>
      <c r="AD35" s="4">
        <v>0</v>
      </c>
      <c r="AE35" s="4">
        <v>0</v>
      </c>
      <c r="AF35" s="1">
        <v>495191</v>
      </c>
      <c r="AG35" s="1">
        <v>3</v>
      </c>
      <c r="AH35"/>
    </row>
    <row r="36" spans="1:34" x14ac:dyDescent="0.25">
      <c r="A36" t="s">
        <v>329</v>
      </c>
      <c r="B36" t="s">
        <v>168</v>
      </c>
      <c r="C36" t="s">
        <v>461</v>
      </c>
      <c r="D36" t="s">
        <v>434</v>
      </c>
      <c r="E36" s="4">
        <v>137.67391304347825</v>
      </c>
      <c r="F36" s="4">
        <f>Nurse[[#This Row],[Total Nurse Staff Hours]]/Nurse[[#This Row],[MDS Census]]</f>
        <v>2.9772224853939684</v>
      </c>
      <c r="G36" s="4">
        <f>Nurse[[#This Row],[Total Direct Care Staff Hours]]/Nurse[[#This Row],[MDS Census]]</f>
        <v>2.5973945997157748</v>
      </c>
      <c r="H36" s="4">
        <f>Nurse[[#This Row],[Total RN Hours (w/ Admin, DON)]]/Nurse[[#This Row],[MDS Census]]</f>
        <v>0.43499131533238589</v>
      </c>
      <c r="I36" s="4">
        <f>Nurse[[#This Row],[RN Hours (excl. Admin, DON)]]/Nurse[[#This Row],[MDS Census]]</f>
        <v>0.12590399494710242</v>
      </c>
      <c r="J36" s="4">
        <f>SUM(Nurse[[#This Row],[RN Hours (excl. Admin, DON)]],Nurse[[#This Row],[RN Admin Hours]],Nurse[[#This Row],[RN DON Hours]],Nurse[[#This Row],[LPN Hours (excl. Admin)]],Nurse[[#This Row],[LPN Admin Hours]],Nurse[[#This Row],[CNA Hours]],Nurse[[#This Row],[NA TR Hours]],Nurse[[#This Row],[Med Aide/Tech Hours]])</f>
        <v>409.88586956521738</v>
      </c>
      <c r="K36" s="4">
        <f>SUM(Nurse[[#This Row],[RN Hours (excl. Admin, DON)]],Nurse[[#This Row],[LPN Hours (excl. Admin)]],Nurse[[#This Row],[CNA Hours]],Nurse[[#This Row],[NA TR Hours]],Nurse[[#This Row],[Med Aide/Tech Hours]])</f>
        <v>357.59347826086957</v>
      </c>
      <c r="L36" s="4">
        <f>SUM(Nurse[[#This Row],[RN Hours (excl. Admin, DON)]],Nurse[[#This Row],[RN Admin Hours]],Nurse[[#This Row],[RN DON Hours]])</f>
        <v>59.886956521739123</v>
      </c>
      <c r="M36" s="4">
        <v>17.333695652173905</v>
      </c>
      <c r="N36" s="4">
        <v>37.509782608695659</v>
      </c>
      <c r="O36" s="4">
        <v>5.0434782608695654</v>
      </c>
      <c r="P36" s="4">
        <f>SUM(Nurse[[#This Row],[LPN Hours (excl. Admin)]],Nurse[[#This Row],[LPN Admin Hours]])</f>
        <v>120.47717391304346</v>
      </c>
      <c r="Q36" s="4">
        <v>110.73804347826085</v>
      </c>
      <c r="R36" s="4">
        <v>9.7391304347826093</v>
      </c>
      <c r="S36" s="4">
        <f>SUM(Nurse[[#This Row],[CNA Hours]],Nurse[[#This Row],[NA TR Hours]],Nurse[[#This Row],[Med Aide/Tech Hours]])</f>
        <v>229.52173913043478</v>
      </c>
      <c r="T36" s="4">
        <v>180.45326086956521</v>
      </c>
      <c r="U36" s="4">
        <v>49.068478260869568</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25.252173913043471</v>
      </c>
      <c r="X36" s="4">
        <v>0</v>
      </c>
      <c r="Y36" s="4">
        <v>0</v>
      </c>
      <c r="Z36" s="4">
        <v>0</v>
      </c>
      <c r="AA36" s="4">
        <v>11.042391304347824</v>
      </c>
      <c r="AB36" s="4">
        <v>0</v>
      </c>
      <c r="AC36" s="4">
        <v>14.209782608695649</v>
      </c>
      <c r="AD36" s="4">
        <v>0</v>
      </c>
      <c r="AE36" s="4">
        <v>0</v>
      </c>
      <c r="AF36" s="1">
        <v>495306</v>
      </c>
      <c r="AG36" s="1">
        <v>3</v>
      </c>
      <c r="AH36"/>
    </row>
    <row r="37" spans="1:34" x14ac:dyDescent="0.25">
      <c r="A37" t="s">
        <v>329</v>
      </c>
      <c r="B37" t="s">
        <v>270</v>
      </c>
      <c r="C37" t="s">
        <v>453</v>
      </c>
      <c r="D37" t="s">
        <v>424</v>
      </c>
      <c r="E37" s="4">
        <v>136.92391304347825</v>
      </c>
      <c r="F37" s="4">
        <f>Nurse[[#This Row],[Total Nurse Staff Hours]]/Nurse[[#This Row],[MDS Census]]</f>
        <v>2.5475121060569985</v>
      </c>
      <c r="G37" s="4">
        <f>Nurse[[#This Row],[Total Direct Care Staff Hours]]/Nurse[[#This Row],[MDS Census]]</f>
        <v>2.3296824640787497</v>
      </c>
      <c r="H37" s="4">
        <f>Nurse[[#This Row],[Total RN Hours (w/ Admin, DON)]]/Nurse[[#This Row],[MDS Census]]</f>
        <v>0.30615463999364934</v>
      </c>
      <c r="I37" s="4">
        <f>Nurse[[#This Row],[RN Hours (excl. Admin, DON)]]/Nurse[[#This Row],[MDS Census]]</f>
        <v>0.12833452409303803</v>
      </c>
      <c r="J37" s="4">
        <f>SUM(Nurse[[#This Row],[RN Hours (excl. Admin, DON)]],Nurse[[#This Row],[RN Admin Hours]],Nurse[[#This Row],[RN DON Hours]],Nurse[[#This Row],[LPN Hours (excl. Admin)]],Nurse[[#This Row],[LPN Admin Hours]],Nurse[[#This Row],[CNA Hours]],Nurse[[#This Row],[NA TR Hours]],Nurse[[#This Row],[Med Aide/Tech Hours]])</f>
        <v>348.81532608695659</v>
      </c>
      <c r="K37" s="4">
        <f>SUM(Nurse[[#This Row],[RN Hours (excl. Admin, DON)]],Nurse[[#This Row],[LPN Hours (excl. Admin)]],Nurse[[#This Row],[CNA Hours]],Nurse[[#This Row],[NA TR Hours]],Nurse[[#This Row],[Med Aide/Tech Hours]])</f>
        <v>318.98923913043484</v>
      </c>
      <c r="L37" s="4">
        <f>SUM(Nurse[[#This Row],[RN Hours (excl. Admin, DON)]],Nurse[[#This Row],[RN Admin Hours]],Nurse[[#This Row],[RN DON Hours]])</f>
        <v>41.919891304347829</v>
      </c>
      <c r="M37" s="4">
        <v>17.572065217391302</v>
      </c>
      <c r="N37" s="4">
        <v>18.608695652173914</v>
      </c>
      <c r="O37" s="4">
        <v>5.7391304347826084</v>
      </c>
      <c r="P37" s="4">
        <f>SUM(Nurse[[#This Row],[LPN Hours (excl. Admin)]],Nurse[[#This Row],[LPN Admin Hours]])</f>
        <v>132.41597826086957</v>
      </c>
      <c r="Q37" s="4">
        <v>126.93771739130435</v>
      </c>
      <c r="R37" s="4">
        <v>5.4782608695652177</v>
      </c>
      <c r="S37" s="4">
        <f>SUM(Nurse[[#This Row],[CNA Hours]],Nurse[[#This Row],[NA TR Hours]],Nurse[[#This Row],[Med Aide/Tech Hours]])</f>
        <v>174.47945652173914</v>
      </c>
      <c r="T37" s="4">
        <v>143.89923913043481</v>
      </c>
      <c r="U37" s="4">
        <v>30.580217391304338</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12.30478260869565</v>
      </c>
      <c r="X37" s="4">
        <v>0.79380434782608678</v>
      </c>
      <c r="Y37" s="4">
        <v>0.2608695652173913</v>
      </c>
      <c r="Z37" s="4">
        <v>0</v>
      </c>
      <c r="AA37" s="4">
        <v>4.411956521739131</v>
      </c>
      <c r="AB37" s="4">
        <v>0</v>
      </c>
      <c r="AC37" s="4">
        <v>6.8381521739130413</v>
      </c>
      <c r="AD37" s="4">
        <v>0</v>
      </c>
      <c r="AE37" s="4">
        <v>0</v>
      </c>
      <c r="AF37" s="1">
        <v>495423</v>
      </c>
      <c r="AG37" s="1">
        <v>3</v>
      </c>
      <c r="AH37"/>
    </row>
    <row r="38" spans="1:34" x14ac:dyDescent="0.25">
      <c r="A38" t="s">
        <v>329</v>
      </c>
      <c r="B38" t="s">
        <v>161</v>
      </c>
      <c r="C38" t="s">
        <v>492</v>
      </c>
      <c r="D38" t="s">
        <v>363</v>
      </c>
      <c r="E38" s="4">
        <v>110.21126760563381</v>
      </c>
      <c r="F38" s="4">
        <f>Nurse[[#This Row],[Total Nurse Staff Hours]]/Nurse[[#This Row],[MDS Census]]</f>
        <v>3.5921980830670925</v>
      </c>
      <c r="G38" s="4">
        <f>Nurse[[#This Row],[Total Direct Care Staff Hours]]/Nurse[[#This Row],[MDS Census]]</f>
        <v>3.5056728434504789</v>
      </c>
      <c r="H38" s="4">
        <f>Nurse[[#This Row],[Total RN Hours (w/ Admin, DON)]]/Nurse[[#This Row],[MDS Census]]</f>
        <v>0.53962939297124601</v>
      </c>
      <c r="I38" s="4">
        <f>Nurse[[#This Row],[RN Hours (excl. Admin, DON)]]/Nurse[[#This Row],[MDS Census]]</f>
        <v>0.46719361022364225</v>
      </c>
      <c r="J38" s="4">
        <f>SUM(Nurse[[#This Row],[RN Hours (excl. Admin, DON)]],Nurse[[#This Row],[RN Admin Hours]],Nurse[[#This Row],[RN DON Hours]],Nurse[[#This Row],[LPN Hours (excl. Admin)]],Nurse[[#This Row],[LPN Admin Hours]],Nurse[[#This Row],[CNA Hours]],Nurse[[#This Row],[NA TR Hours]],Nurse[[#This Row],[Med Aide/Tech Hours]])</f>
        <v>395.90070422535211</v>
      </c>
      <c r="K38" s="4">
        <f>SUM(Nurse[[#This Row],[RN Hours (excl. Admin, DON)]],Nurse[[#This Row],[LPN Hours (excl. Admin)]],Nurse[[#This Row],[CNA Hours]],Nurse[[#This Row],[NA TR Hours]],Nurse[[#This Row],[Med Aide/Tech Hours]])</f>
        <v>386.36464788732394</v>
      </c>
      <c r="L38" s="4">
        <f>SUM(Nurse[[#This Row],[RN Hours (excl. Admin, DON)]],Nurse[[#This Row],[RN Admin Hours]],Nurse[[#This Row],[RN DON Hours]])</f>
        <v>59.473239436619721</v>
      </c>
      <c r="M38" s="4">
        <v>51.490000000000009</v>
      </c>
      <c r="N38" s="4">
        <v>1.1267605633802817</v>
      </c>
      <c r="O38" s="4">
        <v>6.8564788732394346</v>
      </c>
      <c r="P38" s="4">
        <f>SUM(Nurse[[#This Row],[LPN Hours (excl. Admin)]],Nurse[[#This Row],[LPN Admin Hours]])</f>
        <v>104.58718309859155</v>
      </c>
      <c r="Q38" s="4">
        <v>103.0343661971831</v>
      </c>
      <c r="R38" s="4">
        <v>1.5528169014084507</v>
      </c>
      <c r="S38" s="4">
        <f>SUM(Nurse[[#This Row],[CNA Hours]],Nurse[[#This Row],[NA TR Hours]],Nurse[[#This Row],[Med Aide/Tech Hours]])</f>
        <v>231.84028169014084</v>
      </c>
      <c r="T38" s="4">
        <v>221.15957746478873</v>
      </c>
      <c r="U38" s="4">
        <v>10.680704225352113</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495297</v>
      </c>
      <c r="AG38" s="1">
        <v>3</v>
      </c>
      <c r="AH38"/>
    </row>
    <row r="39" spans="1:34" x14ac:dyDescent="0.25">
      <c r="A39" t="s">
        <v>329</v>
      </c>
      <c r="B39" t="s">
        <v>224</v>
      </c>
      <c r="C39" t="s">
        <v>445</v>
      </c>
      <c r="D39" t="s">
        <v>430</v>
      </c>
      <c r="E39" s="4">
        <v>43.010869565217391</v>
      </c>
      <c r="F39" s="4">
        <f>Nurse[[#This Row],[Total Nurse Staff Hours]]/Nurse[[#This Row],[MDS Census]]</f>
        <v>5.7812105130149103</v>
      </c>
      <c r="G39" s="4">
        <f>Nurse[[#This Row],[Total Direct Care Staff Hours]]/Nurse[[#This Row],[MDS Census]]</f>
        <v>5.177028051554208</v>
      </c>
      <c r="H39" s="4">
        <f>Nurse[[#This Row],[Total RN Hours (w/ Admin, DON)]]/Nurse[[#This Row],[MDS Census]]</f>
        <v>0.68536770280515547</v>
      </c>
      <c r="I39" s="4">
        <f>Nurse[[#This Row],[RN Hours (excl. Admin, DON)]]/Nurse[[#This Row],[MDS Census]]</f>
        <v>0.33194339145817542</v>
      </c>
      <c r="J39" s="4">
        <f>SUM(Nurse[[#This Row],[RN Hours (excl. Admin, DON)]],Nurse[[#This Row],[RN Admin Hours]],Nurse[[#This Row],[RN DON Hours]],Nurse[[#This Row],[LPN Hours (excl. Admin)]],Nurse[[#This Row],[LPN Admin Hours]],Nurse[[#This Row],[CNA Hours]],Nurse[[#This Row],[NA TR Hours]],Nurse[[#This Row],[Med Aide/Tech Hours]])</f>
        <v>248.65489130434781</v>
      </c>
      <c r="K39" s="4">
        <f>SUM(Nurse[[#This Row],[RN Hours (excl. Admin, DON)]],Nurse[[#This Row],[LPN Hours (excl. Admin)]],Nurse[[#This Row],[CNA Hours]],Nurse[[#This Row],[NA TR Hours]],Nurse[[#This Row],[Med Aide/Tech Hours]])</f>
        <v>222.66847826086956</v>
      </c>
      <c r="L39" s="4">
        <f>SUM(Nurse[[#This Row],[RN Hours (excl. Admin, DON)]],Nurse[[#This Row],[RN Admin Hours]],Nurse[[#This Row],[RN DON Hours]])</f>
        <v>29.478260869565219</v>
      </c>
      <c r="M39" s="4">
        <v>14.277173913043478</v>
      </c>
      <c r="N39" s="4">
        <v>10.331521739130435</v>
      </c>
      <c r="O39" s="4">
        <v>4.8695652173913047</v>
      </c>
      <c r="P39" s="4">
        <f>SUM(Nurse[[#This Row],[LPN Hours (excl. Admin)]],Nurse[[#This Row],[LPN Admin Hours]])</f>
        <v>84.252717391304344</v>
      </c>
      <c r="Q39" s="4">
        <v>73.467391304347828</v>
      </c>
      <c r="R39" s="4">
        <v>10.785326086956522</v>
      </c>
      <c r="S39" s="4">
        <f>SUM(Nurse[[#This Row],[CNA Hours]],Nurse[[#This Row],[NA TR Hours]],Nurse[[#This Row],[Med Aide/Tech Hours]])</f>
        <v>134.92391304347825</v>
      </c>
      <c r="T39" s="4">
        <v>134.92391304347825</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15.690217391304348</v>
      </c>
      <c r="X39" s="4">
        <v>0.53260869565217395</v>
      </c>
      <c r="Y39" s="4">
        <v>0</v>
      </c>
      <c r="Z39" s="4">
        <v>0</v>
      </c>
      <c r="AA39" s="4">
        <v>10.016304347826088</v>
      </c>
      <c r="AB39" s="4">
        <v>0</v>
      </c>
      <c r="AC39" s="4">
        <v>5.1413043478260869</v>
      </c>
      <c r="AD39" s="4">
        <v>0</v>
      </c>
      <c r="AE39" s="4">
        <v>0</v>
      </c>
      <c r="AF39" s="1">
        <v>495373</v>
      </c>
      <c r="AG39" s="1">
        <v>3</v>
      </c>
      <c r="AH39"/>
    </row>
    <row r="40" spans="1:34" x14ac:dyDescent="0.25">
      <c r="A40" t="s">
        <v>329</v>
      </c>
      <c r="B40" t="s">
        <v>103</v>
      </c>
      <c r="C40" t="s">
        <v>541</v>
      </c>
      <c r="D40" t="s">
        <v>417</v>
      </c>
      <c r="E40" s="4">
        <v>45.293478260869563</v>
      </c>
      <c r="F40" s="4">
        <f>Nurse[[#This Row],[Total Nurse Staff Hours]]/Nurse[[#This Row],[MDS Census]]</f>
        <v>5.0893640508759299</v>
      </c>
      <c r="G40" s="4">
        <f>Nurse[[#This Row],[Total Direct Care Staff Hours]]/Nurse[[#This Row],[MDS Census]]</f>
        <v>4.627269018478521</v>
      </c>
      <c r="H40" s="4">
        <f>Nurse[[#This Row],[Total RN Hours (w/ Admin, DON)]]/Nurse[[#This Row],[MDS Census]]</f>
        <v>1.097468202543797</v>
      </c>
      <c r="I40" s="4">
        <f>Nurse[[#This Row],[RN Hours (excl. Admin, DON)]]/Nurse[[#This Row],[MDS Census]]</f>
        <v>0.75104391648668145</v>
      </c>
      <c r="J40" s="4">
        <f>SUM(Nurse[[#This Row],[RN Hours (excl. Admin, DON)]],Nurse[[#This Row],[RN Admin Hours]],Nurse[[#This Row],[RN DON Hours]],Nurse[[#This Row],[LPN Hours (excl. Admin)]],Nurse[[#This Row],[LPN Admin Hours]],Nurse[[#This Row],[CNA Hours]],Nurse[[#This Row],[NA TR Hours]],Nurse[[#This Row],[Med Aide/Tech Hours]])</f>
        <v>230.51499999999999</v>
      </c>
      <c r="K40" s="4">
        <f>SUM(Nurse[[#This Row],[RN Hours (excl. Admin, DON)]],Nurse[[#This Row],[LPN Hours (excl. Admin)]],Nurse[[#This Row],[CNA Hours]],Nurse[[#This Row],[NA TR Hours]],Nurse[[#This Row],[Med Aide/Tech Hours]])</f>
        <v>209.58510869565214</v>
      </c>
      <c r="L40" s="4">
        <f>SUM(Nurse[[#This Row],[RN Hours (excl. Admin, DON)]],Nurse[[#This Row],[RN Admin Hours]],Nurse[[#This Row],[RN DON Hours]])</f>
        <v>49.708152173913064</v>
      </c>
      <c r="M40" s="4">
        <v>34.017391304347839</v>
      </c>
      <c r="N40" s="4">
        <v>11.495108695652174</v>
      </c>
      <c r="O40" s="4">
        <v>4.1956521739130439</v>
      </c>
      <c r="P40" s="4">
        <f>SUM(Nurse[[#This Row],[LPN Hours (excl. Admin)]],Nurse[[#This Row],[LPN Admin Hours]])</f>
        <v>66.914347826086953</v>
      </c>
      <c r="Q40" s="4">
        <v>61.675217391304344</v>
      </c>
      <c r="R40" s="4">
        <v>5.2391304347826084</v>
      </c>
      <c r="S40" s="4">
        <f>SUM(Nurse[[#This Row],[CNA Hours]],Nurse[[#This Row],[NA TR Hours]],Nurse[[#This Row],[Med Aide/Tech Hours]])</f>
        <v>113.89249999999997</v>
      </c>
      <c r="T40" s="4">
        <v>113.89249999999997</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64.735217391304346</v>
      </c>
      <c r="X40" s="4">
        <v>2.2388043478260871</v>
      </c>
      <c r="Y40" s="4">
        <v>0</v>
      </c>
      <c r="Z40" s="4">
        <v>0</v>
      </c>
      <c r="AA40" s="4">
        <v>35.021086956521735</v>
      </c>
      <c r="AB40" s="4">
        <v>0</v>
      </c>
      <c r="AC40" s="4">
        <v>27.475326086956521</v>
      </c>
      <c r="AD40" s="4">
        <v>0</v>
      </c>
      <c r="AE40" s="4">
        <v>0</v>
      </c>
      <c r="AF40" s="1">
        <v>495218</v>
      </c>
      <c r="AG40" s="1">
        <v>3</v>
      </c>
      <c r="AH40"/>
    </row>
    <row r="41" spans="1:34" x14ac:dyDescent="0.25">
      <c r="A41" t="s">
        <v>329</v>
      </c>
      <c r="B41" t="s">
        <v>221</v>
      </c>
      <c r="C41" t="s">
        <v>499</v>
      </c>
      <c r="D41" t="s">
        <v>366</v>
      </c>
      <c r="E41" s="4">
        <v>117.1195652173913</v>
      </c>
      <c r="F41" s="4">
        <f>Nurse[[#This Row],[Total Nurse Staff Hours]]/Nurse[[#This Row],[MDS Census]]</f>
        <v>4.5615452436194897</v>
      </c>
      <c r="G41" s="4">
        <f>Nurse[[#This Row],[Total Direct Care Staff Hours]]/Nurse[[#This Row],[MDS Census]]</f>
        <v>4.1196519721577722</v>
      </c>
      <c r="H41" s="4">
        <f>Nurse[[#This Row],[Total RN Hours (w/ Admin, DON)]]/Nurse[[#This Row],[MDS Census]]</f>
        <v>0.70618561484918796</v>
      </c>
      <c r="I41" s="4">
        <f>Nurse[[#This Row],[RN Hours (excl. Admin, DON)]]/Nurse[[#This Row],[MDS Census]]</f>
        <v>0.53218097447795831</v>
      </c>
      <c r="J41" s="4">
        <f>SUM(Nurse[[#This Row],[RN Hours (excl. Admin, DON)]],Nurse[[#This Row],[RN Admin Hours]],Nurse[[#This Row],[RN DON Hours]],Nurse[[#This Row],[LPN Hours (excl. Admin)]],Nurse[[#This Row],[LPN Admin Hours]],Nurse[[#This Row],[CNA Hours]],Nurse[[#This Row],[NA TR Hours]],Nurse[[#This Row],[Med Aide/Tech Hours]])</f>
        <v>534.24619565217392</v>
      </c>
      <c r="K41" s="4">
        <f>SUM(Nurse[[#This Row],[RN Hours (excl. Admin, DON)]],Nurse[[#This Row],[LPN Hours (excl. Admin)]],Nurse[[#This Row],[CNA Hours]],Nurse[[#This Row],[NA TR Hours]],Nurse[[#This Row],[Med Aide/Tech Hours]])</f>
        <v>482.49184782608688</v>
      </c>
      <c r="L41" s="4">
        <f>SUM(Nurse[[#This Row],[RN Hours (excl. Admin, DON)]],Nurse[[#This Row],[RN Admin Hours]],Nurse[[#This Row],[RN DON Hours]])</f>
        <v>82.708152173913035</v>
      </c>
      <c r="M41" s="4">
        <v>62.328804347826086</v>
      </c>
      <c r="N41" s="4">
        <v>15.43913043478261</v>
      </c>
      <c r="O41" s="4">
        <v>4.9402173913043477</v>
      </c>
      <c r="P41" s="4">
        <f>SUM(Nurse[[#This Row],[LPN Hours (excl. Admin)]],Nurse[[#This Row],[LPN Admin Hours]])</f>
        <v>103.21195652173913</v>
      </c>
      <c r="Q41" s="4">
        <v>71.836956521739125</v>
      </c>
      <c r="R41" s="4">
        <v>31.375</v>
      </c>
      <c r="S41" s="4">
        <f>SUM(Nurse[[#This Row],[CNA Hours]],Nurse[[#This Row],[NA TR Hours]],Nurse[[#This Row],[Med Aide/Tech Hours]])</f>
        <v>348.32608695652169</v>
      </c>
      <c r="T41" s="4">
        <v>308.32880434782606</v>
      </c>
      <c r="U41" s="4">
        <v>39.997282608695649</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495370</v>
      </c>
      <c r="AG41" s="1">
        <v>3</v>
      </c>
      <c r="AH41"/>
    </row>
    <row r="42" spans="1:34" x14ac:dyDescent="0.25">
      <c r="A42" t="s">
        <v>329</v>
      </c>
      <c r="B42" t="s">
        <v>139</v>
      </c>
      <c r="C42" t="s">
        <v>463</v>
      </c>
      <c r="D42" t="s">
        <v>419</v>
      </c>
      <c r="E42" s="4">
        <v>111.73913043478261</v>
      </c>
      <c r="F42" s="4">
        <f>Nurse[[#This Row],[Total Nurse Staff Hours]]/Nurse[[#This Row],[MDS Census]]</f>
        <v>1.5984435797665371</v>
      </c>
      <c r="G42" s="4">
        <f>Nurse[[#This Row],[Total Direct Care Staff Hours]]/Nurse[[#This Row],[MDS Census]]</f>
        <v>1.4092412451361869</v>
      </c>
      <c r="H42" s="4">
        <f>Nurse[[#This Row],[Total RN Hours (w/ Admin, DON)]]/Nurse[[#This Row],[MDS Census]]</f>
        <v>0.23925097276264581</v>
      </c>
      <c r="I42" s="4">
        <f>Nurse[[#This Row],[RN Hours (excl. Admin, DON)]]/Nurse[[#This Row],[MDS Census]]</f>
        <v>5.0048638132295743E-2</v>
      </c>
      <c r="J42" s="4">
        <f>SUM(Nurse[[#This Row],[RN Hours (excl. Admin, DON)]],Nurse[[#This Row],[RN Admin Hours]],Nurse[[#This Row],[RN DON Hours]],Nurse[[#This Row],[LPN Hours (excl. Admin)]],Nurse[[#This Row],[LPN Admin Hours]],Nurse[[#This Row],[CNA Hours]],Nurse[[#This Row],[NA TR Hours]],Nurse[[#This Row],[Med Aide/Tech Hours]])</f>
        <v>178.60869565217394</v>
      </c>
      <c r="K42" s="4">
        <f>SUM(Nurse[[#This Row],[RN Hours (excl. Admin, DON)]],Nurse[[#This Row],[LPN Hours (excl. Admin)]],Nurse[[#This Row],[CNA Hours]],Nurse[[#This Row],[NA TR Hours]],Nurse[[#This Row],[Med Aide/Tech Hours]])</f>
        <v>157.46739130434784</v>
      </c>
      <c r="L42" s="4">
        <f>SUM(Nurse[[#This Row],[RN Hours (excl. Admin, DON)]],Nurse[[#This Row],[RN Admin Hours]],Nurse[[#This Row],[RN DON Hours]])</f>
        <v>26.733695652173903</v>
      </c>
      <c r="M42" s="4">
        <v>5.5923913043478288</v>
      </c>
      <c r="N42" s="4">
        <v>16.092391304347814</v>
      </c>
      <c r="O42" s="4">
        <v>5.0489130434782608</v>
      </c>
      <c r="P42" s="4">
        <f>SUM(Nurse[[#This Row],[LPN Hours (excl. Admin)]],Nurse[[#This Row],[LPN Admin Hours]])</f>
        <v>50.907608695652186</v>
      </c>
      <c r="Q42" s="4">
        <v>50.907608695652186</v>
      </c>
      <c r="R42" s="4">
        <v>0</v>
      </c>
      <c r="S42" s="4">
        <f>SUM(Nurse[[#This Row],[CNA Hours]],Nurse[[#This Row],[NA TR Hours]],Nurse[[#This Row],[Med Aide/Tech Hours]])</f>
        <v>100.96739130434783</v>
      </c>
      <c r="T42" s="4">
        <v>100.96739130434783</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19.806521739130424</v>
      </c>
      <c r="X42" s="4">
        <v>0</v>
      </c>
      <c r="Y42" s="4">
        <v>0</v>
      </c>
      <c r="Z42" s="4">
        <v>0</v>
      </c>
      <c r="AA42" s="4">
        <v>6.089130434782609</v>
      </c>
      <c r="AB42" s="4">
        <v>0</v>
      </c>
      <c r="AC42" s="4">
        <v>13.717391304347816</v>
      </c>
      <c r="AD42" s="4">
        <v>0</v>
      </c>
      <c r="AE42" s="4">
        <v>0</v>
      </c>
      <c r="AF42" s="1">
        <v>495267</v>
      </c>
      <c r="AG42" s="1">
        <v>3</v>
      </c>
      <c r="AH42"/>
    </row>
    <row r="43" spans="1:34" x14ac:dyDescent="0.25">
      <c r="A43" t="s">
        <v>329</v>
      </c>
      <c r="B43" t="s">
        <v>123</v>
      </c>
      <c r="C43" t="s">
        <v>547</v>
      </c>
      <c r="D43" t="s">
        <v>378</v>
      </c>
      <c r="E43" s="4">
        <v>97.464788732394368</v>
      </c>
      <c r="F43" s="4">
        <f>Nurse[[#This Row],[Total Nurse Staff Hours]]/Nurse[[#This Row],[MDS Census]]</f>
        <v>3.9119436416184969</v>
      </c>
      <c r="G43" s="4">
        <f>Nurse[[#This Row],[Total Direct Care Staff Hours]]/Nurse[[#This Row],[MDS Census]]</f>
        <v>3.8108916184971093</v>
      </c>
      <c r="H43" s="4">
        <f>Nurse[[#This Row],[Total RN Hours (w/ Admin, DON)]]/Nurse[[#This Row],[MDS Census]]</f>
        <v>0.90151589595375692</v>
      </c>
      <c r="I43" s="4">
        <f>Nurse[[#This Row],[RN Hours (excl. Admin, DON)]]/Nurse[[#This Row],[MDS Census]]</f>
        <v>0.80046387283236975</v>
      </c>
      <c r="J43" s="4">
        <f>SUM(Nurse[[#This Row],[RN Hours (excl. Admin, DON)]],Nurse[[#This Row],[RN Admin Hours]],Nurse[[#This Row],[RN DON Hours]],Nurse[[#This Row],[LPN Hours (excl. Admin)]],Nurse[[#This Row],[LPN Admin Hours]],Nurse[[#This Row],[CNA Hours]],Nurse[[#This Row],[NA TR Hours]],Nurse[[#This Row],[Med Aide/Tech Hours]])</f>
        <v>381.27676056338026</v>
      </c>
      <c r="K43" s="4">
        <f>SUM(Nurse[[#This Row],[RN Hours (excl. Admin, DON)]],Nurse[[#This Row],[LPN Hours (excl. Admin)]],Nurse[[#This Row],[CNA Hours]],Nurse[[#This Row],[NA TR Hours]],Nurse[[#This Row],[Med Aide/Tech Hours]])</f>
        <v>371.42774647887319</v>
      </c>
      <c r="L43" s="4">
        <f>SUM(Nurse[[#This Row],[RN Hours (excl. Admin, DON)]],Nurse[[#This Row],[RN Admin Hours]],Nurse[[#This Row],[RN DON Hours]])</f>
        <v>87.866056338028145</v>
      </c>
      <c r="M43" s="4">
        <v>78.017042253521112</v>
      </c>
      <c r="N43" s="4">
        <v>3.3380281690140845</v>
      </c>
      <c r="O43" s="4">
        <v>6.5109859154929586</v>
      </c>
      <c r="P43" s="4">
        <f>SUM(Nurse[[#This Row],[LPN Hours (excl. Admin)]],Nurse[[#This Row],[LPN Admin Hours]])</f>
        <v>85.087605633802838</v>
      </c>
      <c r="Q43" s="4">
        <v>85.087605633802838</v>
      </c>
      <c r="R43" s="4">
        <v>0</v>
      </c>
      <c r="S43" s="4">
        <f>SUM(Nurse[[#This Row],[CNA Hours]],Nurse[[#This Row],[NA TR Hours]],Nurse[[#This Row],[Med Aide/Tech Hours]])</f>
        <v>208.3230985915493</v>
      </c>
      <c r="T43" s="4">
        <v>191.75295774647887</v>
      </c>
      <c r="U43" s="4">
        <v>16.570140845070419</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 s="4">
        <v>0</v>
      </c>
      <c r="Y43" s="4">
        <v>0</v>
      </c>
      <c r="Z43" s="4">
        <v>0</v>
      </c>
      <c r="AA43" s="4">
        <v>0</v>
      </c>
      <c r="AB43" s="4">
        <v>0</v>
      </c>
      <c r="AC43" s="4">
        <v>0</v>
      </c>
      <c r="AD43" s="4">
        <v>0</v>
      </c>
      <c r="AE43" s="4">
        <v>0</v>
      </c>
      <c r="AF43" s="1">
        <v>495248</v>
      </c>
      <c r="AG43" s="1">
        <v>3</v>
      </c>
      <c r="AH43"/>
    </row>
    <row r="44" spans="1:34" x14ac:dyDescent="0.25">
      <c r="A44" t="s">
        <v>329</v>
      </c>
      <c r="B44" t="s">
        <v>143</v>
      </c>
      <c r="C44" t="s">
        <v>453</v>
      </c>
      <c r="D44" t="s">
        <v>420</v>
      </c>
      <c r="E44" s="4">
        <v>175.7391304347826</v>
      </c>
      <c r="F44" s="4">
        <f>Nurse[[#This Row],[Total Nurse Staff Hours]]/Nurse[[#This Row],[MDS Census]]</f>
        <v>2.5962549480455221</v>
      </c>
      <c r="G44" s="4">
        <f>Nurse[[#This Row],[Total Direct Care Staff Hours]]/Nurse[[#This Row],[MDS Census]]</f>
        <v>2.1523224888668979</v>
      </c>
      <c r="H44" s="4">
        <f>Nurse[[#This Row],[Total RN Hours (w/ Admin, DON)]]/Nurse[[#This Row],[MDS Census]]</f>
        <v>0.3952405987135082</v>
      </c>
      <c r="I44" s="4">
        <f>Nurse[[#This Row],[RN Hours (excl. Admin, DON)]]/Nurse[[#This Row],[MDS Census]]</f>
        <v>7.2411553686293914E-2</v>
      </c>
      <c r="J44" s="4">
        <f>SUM(Nurse[[#This Row],[RN Hours (excl. Admin, DON)]],Nurse[[#This Row],[RN Admin Hours]],Nurse[[#This Row],[RN DON Hours]],Nurse[[#This Row],[LPN Hours (excl. Admin)]],Nurse[[#This Row],[LPN Admin Hours]],Nurse[[#This Row],[CNA Hours]],Nurse[[#This Row],[NA TR Hours]],Nurse[[#This Row],[Med Aide/Tech Hours]])</f>
        <v>456.26358695652175</v>
      </c>
      <c r="K44" s="4">
        <f>SUM(Nurse[[#This Row],[RN Hours (excl. Admin, DON)]],Nurse[[#This Row],[LPN Hours (excl. Admin)]],Nurse[[#This Row],[CNA Hours]],Nurse[[#This Row],[NA TR Hours]],Nurse[[#This Row],[Med Aide/Tech Hours]])</f>
        <v>378.24728260869568</v>
      </c>
      <c r="L44" s="4">
        <f>SUM(Nurse[[#This Row],[RN Hours (excl. Admin, DON)]],Nurse[[#This Row],[RN Admin Hours]],Nurse[[#This Row],[RN DON Hours]])</f>
        <v>69.459239130434781</v>
      </c>
      <c r="M44" s="4">
        <v>12.725543478260869</v>
      </c>
      <c r="N44" s="4">
        <v>51.429347826086953</v>
      </c>
      <c r="O44" s="4">
        <v>5.3043478260869561</v>
      </c>
      <c r="P44" s="4">
        <f>SUM(Nurse[[#This Row],[LPN Hours (excl. Admin)]],Nurse[[#This Row],[LPN Admin Hours]])</f>
        <v>153.86956521739131</v>
      </c>
      <c r="Q44" s="4">
        <v>132.58695652173913</v>
      </c>
      <c r="R44" s="4">
        <v>21.282608695652176</v>
      </c>
      <c r="S44" s="4">
        <f>SUM(Nurse[[#This Row],[CNA Hours]],Nurse[[#This Row],[NA TR Hours]],Nurse[[#This Row],[Med Aide/Tech Hours]])</f>
        <v>232.93478260869566</v>
      </c>
      <c r="T44" s="4">
        <v>193.36956521739131</v>
      </c>
      <c r="U44" s="4">
        <v>39.565217391304351</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20.989130434782609</v>
      </c>
      <c r="X44" s="4">
        <v>0</v>
      </c>
      <c r="Y44" s="4">
        <v>18.869565217391305</v>
      </c>
      <c r="Z44" s="4">
        <v>0</v>
      </c>
      <c r="AA44" s="4">
        <v>0</v>
      </c>
      <c r="AB44" s="4">
        <v>0</v>
      </c>
      <c r="AC44" s="4">
        <v>2.1195652173913042</v>
      </c>
      <c r="AD44" s="4">
        <v>0</v>
      </c>
      <c r="AE44" s="4">
        <v>0</v>
      </c>
      <c r="AF44" s="1">
        <v>495272</v>
      </c>
      <c r="AG44" s="1">
        <v>3</v>
      </c>
      <c r="AH44"/>
    </row>
    <row r="45" spans="1:34" x14ac:dyDescent="0.25">
      <c r="A45" t="s">
        <v>329</v>
      </c>
      <c r="B45" t="s">
        <v>245</v>
      </c>
      <c r="C45" t="s">
        <v>513</v>
      </c>
      <c r="D45" t="s">
        <v>421</v>
      </c>
      <c r="E45" s="4">
        <v>116.65217391304348</v>
      </c>
      <c r="F45" s="4">
        <f>Nurse[[#This Row],[Total Nurse Staff Hours]]/Nurse[[#This Row],[MDS Census]]</f>
        <v>3.7658358181140512</v>
      </c>
      <c r="G45" s="4">
        <f>Nurse[[#This Row],[Total Direct Care Staff Hours]]/Nurse[[#This Row],[MDS Census]]</f>
        <v>3.2363725307491613</v>
      </c>
      <c r="H45" s="4">
        <f>Nurse[[#This Row],[Total RN Hours (w/ Admin, DON)]]/Nurse[[#This Row],[MDS Census]]</f>
        <v>0.57144055162131935</v>
      </c>
      <c r="I45" s="4">
        <f>Nurse[[#This Row],[RN Hours (excl. Admin, DON)]]/Nurse[[#This Row],[MDS Census]]</f>
        <v>0.33099608647036893</v>
      </c>
      <c r="J45" s="4">
        <f>SUM(Nurse[[#This Row],[RN Hours (excl. Admin, DON)]],Nurse[[#This Row],[RN Admin Hours]],Nurse[[#This Row],[RN DON Hours]],Nurse[[#This Row],[LPN Hours (excl. Admin)]],Nurse[[#This Row],[LPN Admin Hours]],Nurse[[#This Row],[CNA Hours]],Nurse[[#This Row],[NA TR Hours]],Nurse[[#This Row],[Med Aide/Tech Hours]])</f>
        <v>439.29293478260871</v>
      </c>
      <c r="K45" s="4">
        <f>SUM(Nurse[[#This Row],[RN Hours (excl. Admin, DON)]],Nurse[[#This Row],[LPN Hours (excl. Admin)]],Nurse[[#This Row],[CNA Hours]],Nurse[[#This Row],[NA TR Hours]],Nurse[[#This Row],[Med Aide/Tech Hours]])</f>
        <v>377.52989130434781</v>
      </c>
      <c r="L45" s="4">
        <f>SUM(Nurse[[#This Row],[RN Hours (excl. Admin, DON)]],Nurse[[#This Row],[RN Admin Hours]],Nurse[[#This Row],[RN DON Hours]])</f>
        <v>66.65978260869565</v>
      </c>
      <c r="M45" s="4">
        <v>38.611413043478258</v>
      </c>
      <c r="N45" s="4">
        <v>23.004891304347833</v>
      </c>
      <c r="O45" s="4">
        <v>5.0434782608695654</v>
      </c>
      <c r="P45" s="4">
        <f>SUM(Nurse[[#This Row],[LPN Hours (excl. Admin)]],Nurse[[#This Row],[LPN Admin Hours]])</f>
        <v>126.57065217391303</v>
      </c>
      <c r="Q45" s="4">
        <v>92.855978260869563</v>
      </c>
      <c r="R45" s="4">
        <v>33.714673913043477</v>
      </c>
      <c r="S45" s="4">
        <f>SUM(Nurse[[#This Row],[CNA Hours]],Nurse[[#This Row],[NA TR Hours]],Nurse[[#This Row],[Med Aide/Tech Hours]])</f>
        <v>246.0625</v>
      </c>
      <c r="T45" s="4">
        <v>197.95652173913044</v>
      </c>
      <c r="U45" s="4">
        <v>48.105978260869563</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18.703260869565216</v>
      </c>
      <c r="X45" s="4">
        <v>0</v>
      </c>
      <c r="Y45" s="4">
        <v>3.1271739130434781</v>
      </c>
      <c r="Z45" s="4">
        <v>0</v>
      </c>
      <c r="AA45" s="4">
        <v>10.494565217391305</v>
      </c>
      <c r="AB45" s="4">
        <v>0</v>
      </c>
      <c r="AC45" s="4">
        <v>5.0815217391304346</v>
      </c>
      <c r="AD45" s="4">
        <v>0</v>
      </c>
      <c r="AE45" s="4">
        <v>0</v>
      </c>
      <c r="AF45" s="1">
        <v>495396</v>
      </c>
      <c r="AG45" s="1">
        <v>3</v>
      </c>
      <c r="AH45"/>
    </row>
    <row r="46" spans="1:34" x14ac:dyDescent="0.25">
      <c r="A46" t="s">
        <v>329</v>
      </c>
      <c r="B46" t="s">
        <v>235</v>
      </c>
      <c r="C46" t="s">
        <v>578</v>
      </c>
      <c r="D46" t="s">
        <v>417</v>
      </c>
      <c r="E46" s="4">
        <v>79.576086956521735</v>
      </c>
      <c r="F46" s="4">
        <f>Nurse[[#This Row],[Total Nurse Staff Hours]]/Nurse[[#This Row],[MDS Census]]</f>
        <v>2.8496899330692531</v>
      </c>
      <c r="G46" s="4">
        <f>Nurse[[#This Row],[Total Direct Care Staff Hours]]/Nurse[[#This Row],[MDS Census]]</f>
        <v>2.6681232072121293</v>
      </c>
      <c r="H46" s="4">
        <f>Nurse[[#This Row],[Total RN Hours (w/ Admin, DON)]]/Nurse[[#This Row],[MDS Census]]</f>
        <v>0.26864499385329876</v>
      </c>
      <c r="I46" s="4">
        <f>Nurse[[#This Row],[RN Hours (excl. Admin, DON)]]/Nurse[[#This Row],[MDS Census]]</f>
        <v>0.14045212402677232</v>
      </c>
      <c r="J46" s="4">
        <f>SUM(Nurse[[#This Row],[RN Hours (excl. Admin, DON)]],Nurse[[#This Row],[RN Admin Hours]],Nurse[[#This Row],[RN DON Hours]],Nurse[[#This Row],[LPN Hours (excl. Admin)]],Nurse[[#This Row],[LPN Admin Hours]],Nurse[[#This Row],[CNA Hours]],Nurse[[#This Row],[NA TR Hours]],Nurse[[#This Row],[Med Aide/Tech Hours]])</f>
        <v>226.76717391304348</v>
      </c>
      <c r="K46" s="4">
        <f>SUM(Nurse[[#This Row],[RN Hours (excl. Admin, DON)]],Nurse[[#This Row],[LPN Hours (excl. Admin)]],Nurse[[#This Row],[CNA Hours]],Nurse[[#This Row],[NA TR Hours]],Nurse[[#This Row],[Med Aide/Tech Hours]])</f>
        <v>212.31880434782607</v>
      </c>
      <c r="L46" s="4">
        <f>SUM(Nurse[[#This Row],[RN Hours (excl. Admin, DON)]],Nurse[[#This Row],[RN Admin Hours]],Nurse[[#This Row],[RN DON Hours]])</f>
        <v>21.377717391304348</v>
      </c>
      <c r="M46" s="4">
        <v>11.176630434782609</v>
      </c>
      <c r="N46" s="4">
        <v>7.0788043478260869</v>
      </c>
      <c r="O46" s="4">
        <v>3.1222826086956523</v>
      </c>
      <c r="P46" s="4">
        <f>SUM(Nurse[[#This Row],[LPN Hours (excl. Admin)]],Nurse[[#This Row],[LPN Admin Hours]])</f>
        <v>81.6875</v>
      </c>
      <c r="Q46" s="4">
        <v>77.440217391304344</v>
      </c>
      <c r="R46" s="4">
        <v>4.2472826086956523</v>
      </c>
      <c r="S46" s="4">
        <f>SUM(Nurse[[#This Row],[CNA Hours]],Nurse[[#This Row],[NA TR Hours]],Nurse[[#This Row],[Med Aide/Tech Hours]])</f>
        <v>123.70195652173913</v>
      </c>
      <c r="T46" s="4">
        <v>123.70195652173913</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39.606847826086955</v>
      </c>
      <c r="X46" s="4">
        <v>0.13043478260869565</v>
      </c>
      <c r="Y46" s="4">
        <v>0</v>
      </c>
      <c r="Z46" s="4">
        <v>0</v>
      </c>
      <c r="AA46" s="4">
        <v>26.540760869565219</v>
      </c>
      <c r="AB46" s="4">
        <v>0</v>
      </c>
      <c r="AC46" s="4">
        <v>12.935652173913043</v>
      </c>
      <c r="AD46" s="4">
        <v>0</v>
      </c>
      <c r="AE46" s="4">
        <v>0</v>
      </c>
      <c r="AF46" s="1">
        <v>495386</v>
      </c>
      <c r="AG46" s="1">
        <v>3</v>
      </c>
      <c r="AH46"/>
    </row>
    <row r="47" spans="1:34" x14ac:dyDescent="0.25">
      <c r="A47" t="s">
        <v>329</v>
      </c>
      <c r="B47" t="s">
        <v>202</v>
      </c>
      <c r="C47" t="s">
        <v>527</v>
      </c>
      <c r="D47" t="s">
        <v>406</v>
      </c>
      <c r="E47" s="4">
        <v>99.532608695652172</v>
      </c>
      <c r="F47" s="4">
        <f>Nurse[[#This Row],[Total Nurse Staff Hours]]/Nurse[[#This Row],[MDS Census]]</f>
        <v>2.969652724691493</v>
      </c>
      <c r="G47" s="4">
        <f>Nurse[[#This Row],[Total Direct Care Staff Hours]]/Nurse[[#This Row],[MDS Census]]</f>
        <v>2.7679218084525496</v>
      </c>
      <c r="H47" s="4">
        <f>Nurse[[#This Row],[Total RN Hours (w/ Admin, DON)]]/Nurse[[#This Row],[MDS Census]]</f>
        <v>0.19250300316697611</v>
      </c>
      <c r="I47" s="4">
        <f>Nurse[[#This Row],[RN Hours (excl. Admin, DON)]]/Nurse[[#This Row],[MDS Census]]</f>
        <v>8.4252484438134753E-2</v>
      </c>
      <c r="J47" s="4">
        <f>SUM(Nurse[[#This Row],[RN Hours (excl. Admin, DON)]],Nurse[[#This Row],[RN Admin Hours]],Nurse[[#This Row],[RN DON Hours]],Nurse[[#This Row],[LPN Hours (excl. Admin)]],Nurse[[#This Row],[LPN Admin Hours]],Nurse[[#This Row],[CNA Hours]],Nurse[[#This Row],[NA TR Hours]],Nurse[[#This Row],[Med Aide/Tech Hours]])</f>
        <v>295.57728260869567</v>
      </c>
      <c r="K47" s="4">
        <f>SUM(Nurse[[#This Row],[RN Hours (excl. Admin, DON)]],Nurse[[#This Row],[LPN Hours (excl. Admin)]],Nurse[[#This Row],[CNA Hours]],Nurse[[#This Row],[NA TR Hours]],Nurse[[#This Row],[Med Aide/Tech Hours]])</f>
        <v>275.49847826086955</v>
      </c>
      <c r="L47" s="4">
        <f>SUM(Nurse[[#This Row],[RN Hours (excl. Admin, DON)]],Nurse[[#This Row],[RN Admin Hours]],Nurse[[#This Row],[RN DON Hours]])</f>
        <v>19.160326086956523</v>
      </c>
      <c r="M47" s="4">
        <v>8.3858695652173907</v>
      </c>
      <c r="N47" s="4">
        <v>6.1657608695652177</v>
      </c>
      <c r="O47" s="4">
        <v>4.6086956521739131</v>
      </c>
      <c r="P47" s="4">
        <f>SUM(Nurse[[#This Row],[LPN Hours (excl. Admin)]],Nurse[[#This Row],[LPN Admin Hours]])</f>
        <v>119.26630434782608</v>
      </c>
      <c r="Q47" s="4">
        <v>109.96195652173913</v>
      </c>
      <c r="R47" s="4">
        <v>9.304347826086957</v>
      </c>
      <c r="S47" s="4">
        <f>SUM(Nurse[[#This Row],[CNA Hours]],Nurse[[#This Row],[NA TR Hours]],Nurse[[#This Row],[Med Aide/Tech Hours]])</f>
        <v>157.15065217391302</v>
      </c>
      <c r="T47" s="4">
        <v>157.15065217391302</v>
      </c>
      <c r="U47" s="4">
        <v>0</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35.713152173913045</v>
      </c>
      <c r="X47" s="4">
        <v>0</v>
      </c>
      <c r="Y47" s="4">
        <v>0</v>
      </c>
      <c r="Z47" s="4">
        <v>0</v>
      </c>
      <c r="AA47" s="4">
        <v>15.133152173913043</v>
      </c>
      <c r="AB47" s="4">
        <v>0</v>
      </c>
      <c r="AC47" s="4">
        <v>20.58</v>
      </c>
      <c r="AD47" s="4">
        <v>0</v>
      </c>
      <c r="AE47" s="4">
        <v>0</v>
      </c>
      <c r="AF47" s="1">
        <v>495349</v>
      </c>
      <c r="AG47" s="1">
        <v>3</v>
      </c>
      <c r="AH47"/>
    </row>
    <row r="48" spans="1:34" x14ac:dyDescent="0.25">
      <c r="A48" t="s">
        <v>329</v>
      </c>
      <c r="B48" t="s">
        <v>185</v>
      </c>
      <c r="C48" t="s">
        <v>565</v>
      </c>
      <c r="D48" t="s">
        <v>364</v>
      </c>
      <c r="E48" s="4">
        <v>45.054347826086953</v>
      </c>
      <c r="F48" s="4">
        <f>Nurse[[#This Row],[Total Nurse Staff Hours]]/Nurse[[#This Row],[MDS Census]]</f>
        <v>3.2155006031363089</v>
      </c>
      <c r="G48" s="4">
        <f>Nurse[[#This Row],[Total Direct Care Staff Hours]]/Nurse[[#This Row],[MDS Census]]</f>
        <v>2.9589264173703258</v>
      </c>
      <c r="H48" s="4">
        <f>Nurse[[#This Row],[Total RN Hours (w/ Admin, DON)]]/Nurse[[#This Row],[MDS Census]]</f>
        <v>0.48480096501809411</v>
      </c>
      <c r="I48" s="4">
        <f>Nurse[[#This Row],[RN Hours (excl. Admin, DON)]]/Nurse[[#This Row],[MDS Census]]</f>
        <v>0.2848612786489747</v>
      </c>
      <c r="J48" s="4">
        <f>SUM(Nurse[[#This Row],[RN Hours (excl. Admin, DON)]],Nurse[[#This Row],[RN Admin Hours]],Nurse[[#This Row],[RN DON Hours]],Nurse[[#This Row],[LPN Hours (excl. Admin)]],Nurse[[#This Row],[LPN Admin Hours]],Nurse[[#This Row],[CNA Hours]],Nurse[[#This Row],[NA TR Hours]],Nurse[[#This Row],[Med Aide/Tech Hours]])</f>
        <v>144.87228260869566</v>
      </c>
      <c r="K48" s="4">
        <f>SUM(Nurse[[#This Row],[RN Hours (excl. Admin, DON)]],Nurse[[#This Row],[LPN Hours (excl. Admin)]],Nurse[[#This Row],[CNA Hours]],Nurse[[#This Row],[NA TR Hours]],Nurse[[#This Row],[Med Aide/Tech Hours]])</f>
        <v>133.3125</v>
      </c>
      <c r="L48" s="4">
        <f>SUM(Nurse[[#This Row],[RN Hours (excl. Admin, DON)]],Nurse[[#This Row],[RN Admin Hours]],Nurse[[#This Row],[RN DON Hours]])</f>
        <v>21.842391304347824</v>
      </c>
      <c r="M48" s="4">
        <v>12.834239130434783</v>
      </c>
      <c r="N48" s="4">
        <v>4.875</v>
      </c>
      <c r="O48" s="4">
        <v>4.1331521739130439</v>
      </c>
      <c r="P48" s="4">
        <f>SUM(Nurse[[#This Row],[LPN Hours (excl. Admin)]],Nurse[[#This Row],[LPN Admin Hours]])</f>
        <v>37.448369565217391</v>
      </c>
      <c r="Q48" s="4">
        <v>34.896739130434781</v>
      </c>
      <c r="R48" s="4">
        <v>2.5516304347826089</v>
      </c>
      <c r="S48" s="4">
        <f>SUM(Nurse[[#This Row],[CNA Hours]],Nurse[[#This Row],[NA TR Hours]],Nurse[[#This Row],[Med Aide/Tech Hours]])</f>
        <v>85.581521739130437</v>
      </c>
      <c r="T48" s="4">
        <v>85.581521739130437</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 s="4">
        <v>0</v>
      </c>
      <c r="Y48" s="4">
        <v>0</v>
      </c>
      <c r="Z48" s="4">
        <v>0</v>
      </c>
      <c r="AA48" s="4">
        <v>0</v>
      </c>
      <c r="AB48" s="4">
        <v>0</v>
      </c>
      <c r="AC48" s="4">
        <v>0</v>
      </c>
      <c r="AD48" s="4">
        <v>0</v>
      </c>
      <c r="AE48" s="4">
        <v>0</v>
      </c>
      <c r="AF48" s="1">
        <v>495328</v>
      </c>
      <c r="AG48" s="1">
        <v>3</v>
      </c>
      <c r="AH48"/>
    </row>
    <row r="49" spans="1:34" x14ac:dyDescent="0.25">
      <c r="A49" t="s">
        <v>329</v>
      </c>
      <c r="B49" t="s">
        <v>2</v>
      </c>
      <c r="C49" t="s">
        <v>526</v>
      </c>
      <c r="D49" t="s">
        <v>404</v>
      </c>
      <c r="E49" s="4">
        <v>128.97826086956522</v>
      </c>
      <c r="F49" s="4">
        <f>Nurse[[#This Row],[Total Nurse Staff Hours]]/Nurse[[#This Row],[MDS Census]]</f>
        <v>3.0492339457272877</v>
      </c>
      <c r="G49" s="4">
        <f>Nurse[[#This Row],[Total Direct Care Staff Hours]]/Nurse[[#This Row],[MDS Census]]</f>
        <v>2.8289617394235629</v>
      </c>
      <c r="H49" s="4">
        <f>Nurse[[#This Row],[Total RN Hours (w/ Admin, DON)]]/Nurse[[#This Row],[MDS Census]]</f>
        <v>0.44391370301702343</v>
      </c>
      <c r="I49" s="4">
        <f>Nurse[[#This Row],[RN Hours (excl. Admin, DON)]]/Nurse[[#This Row],[MDS Census]]</f>
        <v>0.40093376032361366</v>
      </c>
      <c r="J49" s="4">
        <f>SUM(Nurse[[#This Row],[RN Hours (excl. Admin, DON)]],Nurse[[#This Row],[RN Admin Hours]],Nurse[[#This Row],[RN DON Hours]],Nurse[[#This Row],[LPN Hours (excl. Admin)]],Nurse[[#This Row],[LPN Admin Hours]],Nurse[[#This Row],[CNA Hours]],Nurse[[#This Row],[NA TR Hours]],Nurse[[#This Row],[Med Aide/Tech Hours]])</f>
        <v>393.28489130434781</v>
      </c>
      <c r="K49" s="4">
        <f>SUM(Nurse[[#This Row],[RN Hours (excl. Admin, DON)]],Nurse[[#This Row],[LPN Hours (excl. Admin)]],Nurse[[#This Row],[CNA Hours]],Nurse[[#This Row],[NA TR Hours]],Nurse[[#This Row],[Med Aide/Tech Hours]])</f>
        <v>364.87456521739125</v>
      </c>
      <c r="L49" s="4">
        <f>SUM(Nurse[[#This Row],[RN Hours (excl. Admin, DON)]],Nurse[[#This Row],[RN Admin Hours]],Nurse[[#This Row],[RN DON Hours]])</f>
        <v>57.255217391304349</v>
      </c>
      <c r="M49" s="4">
        <v>51.711739130434779</v>
      </c>
      <c r="N49" s="4">
        <v>6.5217391304347824E-2</v>
      </c>
      <c r="O49" s="4">
        <v>5.4782608695652177</v>
      </c>
      <c r="P49" s="4">
        <f>SUM(Nurse[[#This Row],[LPN Hours (excl. Admin)]],Nurse[[#This Row],[LPN Admin Hours]])</f>
        <v>129.01195652173911</v>
      </c>
      <c r="Q49" s="4">
        <v>106.14510869565216</v>
      </c>
      <c r="R49" s="4">
        <v>22.866847826086957</v>
      </c>
      <c r="S49" s="4">
        <f>SUM(Nurse[[#This Row],[CNA Hours]],Nurse[[#This Row],[NA TR Hours]],Nurse[[#This Row],[Med Aide/Tech Hours]])</f>
        <v>207.01771739130433</v>
      </c>
      <c r="T49" s="4">
        <v>207.01771739130433</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2.1307608695652176</v>
      </c>
      <c r="X49" s="4">
        <v>0</v>
      </c>
      <c r="Y49" s="4">
        <v>0</v>
      </c>
      <c r="Z49" s="4">
        <v>0</v>
      </c>
      <c r="AA49" s="4">
        <v>0.89043478260869569</v>
      </c>
      <c r="AB49" s="4">
        <v>0</v>
      </c>
      <c r="AC49" s="4">
        <v>1.2403260869565218</v>
      </c>
      <c r="AD49" s="4">
        <v>0</v>
      </c>
      <c r="AE49" s="4">
        <v>0</v>
      </c>
      <c r="AF49" s="1">
        <v>495153</v>
      </c>
      <c r="AG49" s="1">
        <v>3</v>
      </c>
      <c r="AH49"/>
    </row>
    <row r="50" spans="1:34" x14ac:dyDescent="0.25">
      <c r="A50" t="s">
        <v>329</v>
      </c>
      <c r="B50" t="s">
        <v>70</v>
      </c>
      <c r="C50" t="s">
        <v>526</v>
      </c>
      <c r="D50" t="s">
        <v>408</v>
      </c>
      <c r="E50" s="4">
        <v>91.549295774647888</v>
      </c>
      <c r="F50" s="4">
        <f>Nurse[[#This Row],[Total Nurse Staff Hours]]/Nurse[[#This Row],[MDS Census]]</f>
        <v>3.0402076923076917</v>
      </c>
      <c r="G50" s="4">
        <f>Nurse[[#This Row],[Total Direct Care Staff Hours]]/Nurse[[#This Row],[MDS Census]]</f>
        <v>2.9602692307692298</v>
      </c>
      <c r="H50" s="4">
        <f>Nurse[[#This Row],[Total RN Hours (w/ Admin, DON)]]/Nurse[[#This Row],[MDS Census]]</f>
        <v>0.48418923076923082</v>
      </c>
      <c r="I50" s="4">
        <f>Nurse[[#This Row],[RN Hours (excl. Admin, DON)]]/Nurse[[#This Row],[MDS Census]]</f>
        <v>0.41040461538461537</v>
      </c>
      <c r="J50" s="4">
        <f>SUM(Nurse[[#This Row],[RN Hours (excl. Admin, DON)]],Nurse[[#This Row],[RN Admin Hours]],Nurse[[#This Row],[RN DON Hours]],Nurse[[#This Row],[LPN Hours (excl. Admin)]],Nurse[[#This Row],[LPN Admin Hours]],Nurse[[#This Row],[CNA Hours]],Nurse[[#This Row],[NA TR Hours]],Nurse[[#This Row],[Med Aide/Tech Hours]])</f>
        <v>278.32887323943658</v>
      </c>
      <c r="K50" s="4">
        <f>SUM(Nurse[[#This Row],[RN Hours (excl. Admin, DON)]],Nurse[[#This Row],[LPN Hours (excl. Admin)]],Nurse[[#This Row],[CNA Hours]],Nurse[[#This Row],[NA TR Hours]],Nurse[[#This Row],[Med Aide/Tech Hours]])</f>
        <v>271.01056338028161</v>
      </c>
      <c r="L50" s="4">
        <f>SUM(Nurse[[#This Row],[RN Hours (excl. Admin, DON)]],Nurse[[#This Row],[RN Admin Hours]],Nurse[[#This Row],[RN DON Hours]])</f>
        <v>44.327183098591554</v>
      </c>
      <c r="M50" s="4">
        <v>37.572253521126761</v>
      </c>
      <c r="N50" s="4">
        <v>1.2161971830985916</v>
      </c>
      <c r="O50" s="4">
        <v>5.5387323943661979</v>
      </c>
      <c r="P50" s="4">
        <f>SUM(Nurse[[#This Row],[LPN Hours (excl. Admin)]],Nurse[[#This Row],[LPN Admin Hours]])</f>
        <v>72.374366197183107</v>
      </c>
      <c r="Q50" s="4">
        <v>71.810985915492964</v>
      </c>
      <c r="R50" s="4">
        <v>0.56338028169014087</v>
      </c>
      <c r="S50" s="4">
        <f>SUM(Nurse[[#This Row],[CNA Hours]],Nurse[[#This Row],[NA TR Hours]],Nurse[[#This Row],[Med Aide/Tech Hours]])</f>
        <v>161.62732394366193</v>
      </c>
      <c r="T50" s="4">
        <v>160.70478873239432</v>
      </c>
      <c r="U50" s="4">
        <v>0.92253521126760563</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2.3184507042253522</v>
      </c>
      <c r="X50" s="4">
        <v>0</v>
      </c>
      <c r="Y50" s="4">
        <v>0</v>
      </c>
      <c r="Z50" s="4">
        <v>0</v>
      </c>
      <c r="AA50" s="4">
        <v>0</v>
      </c>
      <c r="AB50" s="4">
        <v>0</v>
      </c>
      <c r="AC50" s="4">
        <v>2.3184507042253522</v>
      </c>
      <c r="AD50" s="4">
        <v>0</v>
      </c>
      <c r="AE50" s="4">
        <v>0</v>
      </c>
      <c r="AF50" s="1">
        <v>495178</v>
      </c>
      <c r="AG50" s="1">
        <v>3</v>
      </c>
      <c r="AH50"/>
    </row>
    <row r="51" spans="1:34" x14ac:dyDescent="0.25">
      <c r="A51" t="s">
        <v>329</v>
      </c>
      <c r="B51" t="s">
        <v>230</v>
      </c>
      <c r="C51" t="s">
        <v>577</v>
      </c>
      <c r="D51" t="s">
        <v>368</v>
      </c>
      <c r="E51" s="4">
        <v>103.18478260869566</v>
      </c>
      <c r="F51" s="4">
        <f>Nurse[[#This Row],[Total Nurse Staff Hours]]/Nurse[[#This Row],[MDS Census]]</f>
        <v>2.9205203834404294</v>
      </c>
      <c r="G51" s="4">
        <f>Nurse[[#This Row],[Total Direct Care Staff Hours]]/Nurse[[#This Row],[MDS Census]]</f>
        <v>2.6532971663330875</v>
      </c>
      <c r="H51" s="4">
        <f>Nurse[[#This Row],[Total RN Hours (w/ Admin, DON)]]/Nurse[[#This Row],[MDS Census]]</f>
        <v>0.15171705467186347</v>
      </c>
      <c r="I51" s="4">
        <f>Nurse[[#This Row],[RN Hours (excl. Admin, DON)]]/Nurse[[#This Row],[MDS Census]]</f>
        <v>7.3475192246918774E-3</v>
      </c>
      <c r="J51" s="4">
        <f>SUM(Nurse[[#This Row],[RN Hours (excl. Admin, DON)]],Nurse[[#This Row],[RN Admin Hours]],Nurse[[#This Row],[RN DON Hours]],Nurse[[#This Row],[LPN Hours (excl. Admin)]],Nurse[[#This Row],[LPN Admin Hours]],Nurse[[#This Row],[CNA Hours]],Nurse[[#This Row],[NA TR Hours]],Nurse[[#This Row],[Med Aide/Tech Hours]])</f>
        <v>301.35326086956519</v>
      </c>
      <c r="K51" s="4">
        <f>SUM(Nurse[[#This Row],[RN Hours (excl. Admin, DON)]],Nurse[[#This Row],[LPN Hours (excl. Admin)]],Nurse[[#This Row],[CNA Hours]],Nurse[[#This Row],[NA TR Hours]],Nurse[[#This Row],[Med Aide/Tech Hours]])</f>
        <v>273.77989130434781</v>
      </c>
      <c r="L51" s="4">
        <f>SUM(Nurse[[#This Row],[RN Hours (excl. Admin, DON)]],Nurse[[#This Row],[RN Admin Hours]],Nurse[[#This Row],[RN DON Hours]])</f>
        <v>15.654891304347826</v>
      </c>
      <c r="M51" s="4">
        <v>0.75815217391304346</v>
      </c>
      <c r="N51" s="4">
        <v>9.679347826086957</v>
      </c>
      <c r="O51" s="4">
        <v>5.2173913043478262</v>
      </c>
      <c r="P51" s="4">
        <f>SUM(Nurse[[#This Row],[LPN Hours (excl. Admin)]],Nurse[[#This Row],[LPN Admin Hours]])</f>
        <v>106.27445652173913</v>
      </c>
      <c r="Q51" s="4">
        <v>93.597826086956516</v>
      </c>
      <c r="R51" s="4">
        <v>12.676630434782609</v>
      </c>
      <c r="S51" s="4">
        <f>SUM(Nurse[[#This Row],[CNA Hours]],Nurse[[#This Row],[NA TR Hours]],Nurse[[#This Row],[Med Aide/Tech Hours]])</f>
        <v>179.42391304347825</v>
      </c>
      <c r="T51" s="4">
        <v>158.58152173913044</v>
      </c>
      <c r="U51" s="4">
        <v>20.842391304347824</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56.388586956521735</v>
      </c>
      <c r="X51" s="4">
        <v>0</v>
      </c>
      <c r="Y51" s="4">
        <v>0</v>
      </c>
      <c r="Z51" s="4">
        <v>0</v>
      </c>
      <c r="AA51" s="4">
        <v>26.497282608695652</v>
      </c>
      <c r="AB51" s="4">
        <v>0</v>
      </c>
      <c r="AC51" s="4">
        <v>29.891304347826086</v>
      </c>
      <c r="AD51" s="4">
        <v>0</v>
      </c>
      <c r="AE51" s="4">
        <v>0</v>
      </c>
      <c r="AF51" s="1">
        <v>495380</v>
      </c>
      <c r="AG51" s="1">
        <v>3</v>
      </c>
      <c r="AH51"/>
    </row>
    <row r="52" spans="1:34" x14ac:dyDescent="0.25">
      <c r="A52" t="s">
        <v>329</v>
      </c>
      <c r="B52" t="s">
        <v>248</v>
      </c>
      <c r="C52" t="s">
        <v>507</v>
      </c>
      <c r="D52" t="s">
        <v>414</v>
      </c>
      <c r="E52" s="4">
        <v>58.728260869565219</v>
      </c>
      <c r="F52" s="4">
        <f>Nurse[[#This Row],[Total Nurse Staff Hours]]/Nurse[[#This Row],[MDS Census]]</f>
        <v>2.9752544882472702</v>
      </c>
      <c r="G52" s="4">
        <f>Nurse[[#This Row],[Total Direct Care Staff Hours]]/Nurse[[#This Row],[MDS Census]]</f>
        <v>2.6959652045160092</v>
      </c>
      <c r="H52" s="4">
        <f>Nurse[[#This Row],[Total RN Hours (w/ Admin, DON)]]/Nurse[[#This Row],[MDS Census]]</f>
        <v>0.55847307051637984</v>
      </c>
      <c r="I52" s="4">
        <f>Nurse[[#This Row],[RN Hours (excl. Admin, DON)]]/Nurse[[#This Row],[MDS Census]]</f>
        <v>0.33748473070516388</v>
      </c>
      <c r="J52" s="4">
        <f>SUM(Nurse[[#This Row],[RN Hours (excl. Admin, DON)]],Nurse[[#This Row],[RN Admin Hours]],Nurse[[#This Row],[RN DON Hours]],Nurse[[#This Row],[LPN Hours (excl. Admin)]],Nurse[[#This Row],[LPN Admin Hours]],Nurse[[#This Row],[CNA Hours]],Nurse[[#This Row],[NA TR Hours]],Nurse[[#This Row],[Med Aide/Tech Hours]])</f>
        <v>174.73152173913044</v>
      </c>
      <c r="K52" s="4">
        <f>SUM(Nurse[[#This Row],[RN Hours (excl. Admin, DON)]],Nurse[[#This Row],[LPN Hours (excl. Admin)]],Nurse[[#This Row],[CNA Hours]],Nurse[[#This Row],[NA TR Hours]],Nurse[[#This Row],[Med Aide/Tech Hours]])</f>
        <v>158.32934782608694</v>
      </c>
      <c r="L52" s="4">
        <f>SUM(Nurse[[#This Row],[RN Hours (excl. Admin, DON)]],Nurse[[#This Row],[RN Admin Hours]],Nurse[[#This Row],[RN DON Hours]])</f>
        <v>32.798152173913046</v>
      </c>
      <c r="M52" s="4">
        <v>19.819891304347831</v>
      </c>
      <c r="N52" s="4">
        <v>7.1304347826086953</v>
      </c>
      <c r="O52" s="4">
        <v>5.8478260869565215</v>
      </c>
      <c r="P52" s="4">
        <f>SUM(Nurse[[#This Row],[LPN Hours (excl. Admin)]],Nurse[[#This Row],[LPN Admin Hours]])</f>
        <v>35.748043478260875</v>
      </c>
      <c r="Q52" s="4">
        <v>32.324130434782617</v>
      </c>
      <c r="R52" s="4">
        <v>3.4239130434782608</v>
      </c>
      <c r="S52" s="4">
        <f>SUM(Nurse[[#This Row],[CNA Hours]],Nurse[[#This Row],[NA TR Hours]],Nurse[[#This Row],[Med Aide/Tech Hours]])</f>
        <v>106.18532608695651</v>
      </c>
      <c r="T52" s="4">
        <v>94.788586956521726</v>
      </c>
      <c r="U52" s="4">
        <v>11.396739130434783</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56.989673913043461</v>
      </c>
      <c r="X52" s="4">
        <v>0.57260869565217398</v>
      </c>
      <c r="Y52" s="4">
        <v>0</v>
      </c>
      <c r="Z52" s="4">
        <v>0.19565217391304349</v>
      </c>
      <c r="AA52" s="4">
        <v>9.2643478260869578</v>
      </c>
      <c r="AB52" s="4">
        <v>0</v>
      </c>
      <c r="AC52" s="4">
        <v>46.552173913043461</v>
      </c>
      <c r="AD52" s="4">
        <v>0.40489130434782611</v>
      </c>
      <c r="AE52" s="4">
        <v>0</v>
      </c>
      <c r="AF52" s="1">
        <v>495399</v>
      </c>
      <c r="AG52" s="1">
        <v>3</v>
      </c>
      <c r="AH52"/>
    </row>
    <row r="53" spans="1:34" x14ac:dyDescent="0.25">
      <c r="A53" t="s">
        <v>329</v>
      </c>
      <c r="B53" t="s">
        <v>39</v>
      </c>
      <c r="C53" t="s">
        <v>498</v>
      </c>
      <c r="D53" t="s">
        <v>392</v>
      </c>
      <c r="E53" s="4">
        <v>166.36619718309859</v>
      </c>
      <c r="F53" s="4">
        <f>Nurse[[#This Row],[Total Nurse Staff Hours]]/Nurse[[#This Row],[MDS Census]]</f>
        <v>3.1813113782593971</v>
      </c>
      <c r="G53" s="4">
        <f>Nurse[[#This Row],[Total Direct Care Staff Hours]]/Nurse[[#This Row],[MDS Census]]</f>
        <v>3.1280045716220792</v>
      </c>
      <c r="H53" s="4">
        <f>Nurse[[#This Row],[Total RN Hours (w/ Admin, DON)]]/Nurse[[#This Row],[MDS Census]]</f>
        <v>0.44501608533694542</v>
      </c>
      <c r="I53" s="4">
        <f>Nurse[[#This Row],[RN Hours (excl. Admin, DON)]]/Nurse[[#This Row],[MDS Census]]</f>
        <v>0.39848205215035554</v>
      </c>
      <c r="J53" s="4">
        <f>SUM(Nurse[[#This Row],[RN Hours (excl. Admin, DON)]],Nurse[[#This Row],[RN Admin Hours]],Nurse[[#This Row],[RN DON Hours]],Nurse[[#This Row],[LPN Hours (excl. Admin)]],Nurse[[#This Row],[LPN Admin Hours]],Nurse[[#This Row],[CNA Hours]],Nurse[[#This Row],[NA TR Hours]],Nurse[[#This Row],[Med Aide/Tech Hours]])</f>
        <v>529.26267605633802</v>
      </c>
      <c r="K53" s="4">
        <f>SUM(Nurse[[#This Row],[RN Hours (excl. Admin, DON)]],Nurse[[#This Row],[LPN Hours (excl. Admin)]],Nurse[[#This Row],[CNA Hours]],Nurse[[#This Row],[NA TR Hours]],Nurse[[#This Row],[Med Aide/Tech Hours]])</f>
        <v>520.3942253521127</v>
      </c>
      <c r="L53" s="4">
        <f>SUM(Nurse[[#This Row],[RN Hours (excl. Admin, DON)]],Nurse[[#This Row],[RN Admin Hours]],Nurse[[#This Row],[RN DON Hours]])</f>
        <v>74.035633802816889</v>
      </c>
      <c r="M53" s="4">
        <v>66.293943661971824</v>
      </c>
      <c r="N53" s="4">
        <v>2.1161971830985915</v>
      </c>
      <c r="O53" s="4">
        <v>5.6254929577464798</v>
      </c>
      <c r="P53" s="4">
        <f>SUM(Nurse[[#This Row],[LPN Hours (excl. Admin)]],Nurse[[#This Row],[LPN Admin Hours]])</f>
        <v>167.60647887323944</v>
      </c>
      <c r="Q53" s="4">
        <v>166.47971830985915</v>
      </c>
      <c r="R53" s="4">
        <v>1.1267605633802817</v>
      </c>
      <c r="S53" s="4">
        <f>SUM(Nurse[[#This Row],[CNA Hours]],Nurse[[#This Row],[NA TR Hours]],Nurse[[#This Row],[Med Aide/Tech Hours]])</f>
        <v>287.62056338028168</v>
      </c>
      <c r="T53" s="4">
        <v>272.52478873239437</v>
      </c>
      <c r="U53" s="4">
        <v>15.095774647887323</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3" s="4">
        <v>0</v>
      </c>
      <c r="Y53" s="4">
        <v>0</v>
      </c>
      <c r="Z53" s="4">
        <v>0</v>
      </c>
      <c r="AA53" s="4">
        <v>0</v>
      </c>
      <c r="AB53" s="4">
        <v>0</v>
      </c>
      <c r="AC53" s="4">
        <v>0</v>
      </c>
      <c r="AD53" s="4">
        <v>0</v>
      </c>
      <c r="AE53" s="4">
        <v>0</v>
      </c>
      <c r="AF53" s="1">
        <v>495121</v>
      </c>
      <c r="AG53" s="1">
        <v>3</v>
      </c>
      <c r="AH53"/>
    </row>
    <row r="54" spans="1:34" x14ac:dyDescent="0.25">
      <c r="A54" t="s">
        <v>329</v>
      </c>
      <c r="B54" t="s">
        <v>30</v>
      </c>
      <c r="C54" t="s">
        <v>519</v>
      </c>
      <c r="D54" t="s">
        <v>393</v>
      </c>
      <c r="E54" s="4">
        <v>164.42253521126761</v>
      </c>
      <c r="F54" s="4">
        <f>Nurse[[#This Row],[Total Nurse Staff Hours]]/Nurse[[#This Row],[MDS Census]]</f>
        <v>6.5743721089600813</v>
      </c>
      <c r="G54" s="4">
        <f>Nurse[[#This Row],[Total Direct Care Staff Hours]]/Nurse[[#This Row],[MDS Census]]</f>
        <v>6.459063731368853</v>
      </c>
      <c r="H54" s="4">
        <f>Nurse[[#This Row],[Total RN Hours (w/ Admin, DON)]]/Nurse[[#This Row],[MDS Census]]</f>
        <v>0.84825081377419909</v>
      </c>
      <c r="I54" s="4">
        <f>Nurse[[#This Row],[RN Hours (excl. Admin, DON)]]/Nurse[[#This Row],[MDS Census]]</f>
        <v>0.74377848209696751</v>
      </c>
      <c r="J54" s="4">
        <f>SUM(Nurse[[#This Row],[RN Hours (excl. Admin, DON)]],Nurse[[#This Row],[RN Admin Hours]],Nurse[[#This Row],[RN DON Hours]],Nurse[[#This Row],[LPN Hours (excl. Admin)]],Nurse[[#This Row],[LPN Admin Hours]],Nurse[[#This Row],[CNA Hours]],Nurse[[#This Row],[NA TR Hours]],Nurse[[#This Row],[Med Aide/Tech Hours]])</f>
        <v>1080.9749295774648</v>
      </c>
      <c r="K54" s="4">
        <f>SUM(Nurse[[#This Row],[RN Hours (excl. Admin, DON)]],Nurse[[#This Row],[LPN Hours (excl. Admin)]],Nurse[[#This Row],[CNA Hours]],Nurse[[#This Row],[NA TR Hours]],Nurse[[#This Row],[Med Aide/Tech Hours]])</f>
        <v>1062.0156338028169</v>
      </c>
      <c r="L54" s="4">
        <f>SUM(Nurse[[#This Row],[RN Hours (excl. Admin, DON)]],Nurse[[#This Row],[RN Admin Hours]],Nurse[[#This Row],[RN DON Hours]])</f>
        <v>139.47154929577465</v>
      </c>
      <c r="M54" s="4">
        <v>122.29394366197182</v>
      </c>
      <c r="N54" s="4">
        <v>2.816901408450704</v>
      </c>
      <c r="O54" s="4">
        <v>14.360704225352112</v>
      </c>
      <c r="P54" s="4">
        <f>SUM(Nurse[[#This Row],[LPN Hours (excl. Admin)]],Nurse[[#This Row],[LPN Admin Hours]])</f>
        <v>320.42056338028169</v>
      </c>
      <c r="Q54" s="4">
        <v>318.63887323943663</v>
      </c>
      <c r="R54" s="4">
        <v>1.7816901408450705</v>
      </c>
      <c r="S54" s="4">
        <f>SUM(Nurse[[#This Row],[CNA Hours]],Nurse[[#This Row],[NA TR Hours]],Nurse[[#This Row],[Med Aide/Tech Hours]])</f>
        <v>621.08281690140848</v>
      </c>
      <c r="T54" s="4">
        <v>586.04549295774655</v>
      </c>
      <c r="U54" s="4">
        <v>35.037323943661967</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136.39380281690146</v>
      </c>
      <c r="X54" s="4">
        <v>10.349436619718308</v>
      </c>
      <c r="Y54" s="4">
        <v>0</v>
      </c>
      <c r="Z54" s="4">
        <v>0</v>
      </c>
      <c r="AA54" s="4">
        <v>44.032957746478878</v>
      </c>
      <c r="AB54" s="4">
        <v>0.12676056338028169</v>
      </c>
      <c r="AC54" s="4">
        <v>81.884647887323979</v>
      </c>
      <c r="AD54" s="4">
        <v>0</v>
      </c>
      <c r="AE54" s="4">
        <v>0</v>
      </c>
      <c r="AF54" s="1">
        <v>495108</v>
      </c>
      <c r="AG54" s="1">
        <v>3</v>
      </c>
      <c r="AH54"/>
    </row>
    <row r="55" spans="1:34" x14ac:dyDescent="0.25">
      <c r="A55" t="s">
        <v>329</v>
      </c>
      <c r="B55" t="s">
        <v>193</v>
      </c>
      <c r="C55" t="s">
        <v>567</v>
      </c>
      <c r="D55" t="s">
        <v>337</v>
      </c>
      <c r="E55" s="4">
        <v>69.543478260869563</v>
      </c>
      <c r="F55" s="4">
        <f>Nurse[[#This Row],[Total Nurse Staff Hours]]/Nurse[[#This Row],[MDS Census]]</f>
        <v>3.1129571741169118</v>
      </c>
      <c r="G55" s="4">
        <f>Nurse[[#This Row],[Total Direct Care Staff Hours]]/Nurse[[#This Row],[MDS Census]]</f>
        <v>2.614098155673648</v>
      </c>
      <c r="H55" s="4">
        <f>Nurse[[#This Row],[Total RN Hours (w/ Admin, DON)]]/Nurse[[#This Row],[MDS Census]]</f>
        <v>0.50206314473272895</v>
      </c>
      <c r="I55" s="4">
        <f>Nurse[[#This Row],[RN Hours (excl. Admin, DON)]]/Nurse[[#This Row],[MDS Census]]</f>
        <v>7.8196311347296057E-2</v>
      </c>
      <c r="J55" s="4">
        <f>SUM(Nurse[[#This Row],[RN Hours (excl. Admin, DON)]],Nurse[[#This Row],[RN Admin Hours]],Nurse[[#This Row],[RN DON Hours]],Nurse[[#This Row],[LPN Hours (excl. Admin)]],Nurse[[#This Row],[LPN Admin Hours]],Nurse[[#This Row],[CNA Hours]],Nurse[[#This Row],[NA TR Hours]],Nurse[[#This Row],[Med Aide/Tech Hours]])</f>
        <v>216.4858695652174</v>
      </c>
      <c r="K55" s="4">
        <f>SUM(Nurse[[#This Row],[RN Hours (excl. Admin, DON)]],Nurse[[#This Row],[LPN Hours (excl. Admin)]],Nurse[[#This Row],[CNA Hours]],Nurse[[#This Row],[NA TR Hours]],Nurse[[#This Row],[Med Aide/Tech Hours]])</f>
        <v>181.79347826086956</v>
      </c>
      <c r="L55" s="4">
        <f>SUM(Nurse[[#This Row],[RN Hours (excl. Admin, DON)]],Nurse[[#This Row],[RN Admin Hours]],Nurse[[#This Row],[RN DON Hours]])</f>
        <v>34.915217391304346</v>
      </c>
      <c r="M55" s="4">
        <v>5.4380434782608713</v>
      </c>
      <c r="N55" s="4">
        <v>22.578260869565216</v>
      </c>
      <c r="O55" s="4">
        <v>6.8989130434782613</v>
      </c>
      <c r="P55" s="4">
        <f>SUM(Nurse[[#This Row],[LPN Hours (excl. Admin)]],Nurse[[#This Row],[LPN Admin Hours]])</f>
        <v>65.793478260869563</v>
      </c>
      <c r="Q55" s="4">
        <v>60.578260869565213</v>
      </c>
      <c r="R55" s="4">
        <v>5.2152173913043489</v>
      </c>
      <c r="S55" s="4">
        <f>SUM(Nurse[[#This Row],[CNA Hours]],Nurse[[#This Row],[NA TR Hours]],Nurse[[#This Row],[Med Aide/Tech Hours]])</f>
        <v>115.77717391304348</v>
      </c>
      <c r="T55" s="4">
        <v>115.77717391304348</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 s="4">
        <v>0</v>
      </c>
      <c r="Y55" s="4">
        <v>0</v>
      </c>
      <c r="Z55" s="4">
        <v>0</v>
      </c>
      <c r="AA55" s="4">
        <v>0</v>
      </c>
      <c r="AB55" s="4">
        <v>0</v>
      </c>
      <c r="AC55" s="4">
        <v>0</v>
      </c>
      <c r="AD55" s="4">
        <v>0</v>
      </c>
      <c r="AE55" s="4">
        <v>0</v>
      </c>
      <c r="AF55" s="1">
        <v>495338</v>
      </c>
      <c r="AG55" s="1">
        <v>3</v>
      </c>
      <c r="AH55"/>
    </row>
    <row r="56" spans="1:34" x14ac:dyDescent="0.25">
      <c r="A56" t="s">
        <v>329</v>
      </c>
      <c r="B56" t="s">
        <v>197</v>
      </c>
      <c r="C56" t="s">
        <v>568</v>
      </c>
      <c r="D56" t="s">
        <v>342</v>
      </c>
      <c r="E56" s="4">
        <v>74.423913043478265</v>
      </c>
      <c r="F56" s="4">
        <f>Nurse[[#This Row],[Total Nurse Staff Hours]]/Nurse[[#This Row],[MDS Census]]</f>
        <v>2.1863443844019281</v>
      </c>
      <c r="G56" s="4">
        <f>Nurse[[#This Row],[Total Direct Care Staff Hours]]/Nurse[[#This Row],[MDS Census]]</f>
        <v>1.8984372717978679</v>
      </c>
      <c r="H56" s="4">
        <f>Nurse[[#This Row],[Total RN Hours (w/ Admin, DON)]]/Nurse[[#This Row],[MDS Census]]</f>
        <v>0.38624214984664812</v>
      </c>
      <c r="I56" s="4">
        <f>Nurse[[#This Row],[RN Hours (excl. Admin, DON)]]/Nurse[[#This Row],[MDS Census]]</f>
        <v>0.19463998831605078</v>
      </c>
      <c r="J56" s="4">
        <f>SUM(Nurse[[#This Row],[RN Hours (excl. Admin, DON)]],Nurse[[#This Row],[RN Admin Hours]],Nurse[[#This Row],[RN DON Hours]],Nurse[[#This Row],[LPN Hours (excl. Admin)]],Nurse[[#This Row],[LPN Admin Hours]],Nurse[[#This Row],[CNA Hours]],Nurse[[#This Row],[NA TR Hours]],Nurse[[#This Row],[Med Aide/Tech Hours]])</f>
        <v>162.71630434782611</v>
      </c>
      <c r="K56" s="4">
        <f>SUM(Nurse[[#This Row],[RN Hours (excl. Admin, DON)]],Nurse[[#This Row],[LPN Hours (excl. Admin)]],Nurse[[#This Row],[CNA Hours]],Nurse[[#This Row],[NA TR Hours]],Nurse[[#This Row],[Med Aide/Tech Hours]])</f>
        <v>141.28913043478263</v>
      </c>
      <c r="L56" s="4">
        <f>SUM(Nurse[[#This Row],[RN Hours (excl. Admin, DON)]],Nurse[[#This Row],[RN Admin Hours]],Nurse[[#This Row],[RN DON Hours]])</f>
        <v>28.74565217391304</v>
      </c>
      <c r="M56" s="4">
        <v>14.485869565217389</v>
      </c>
      <c r="N56" s="4">
        <v>9.2054347826086946</v>
      </c>
      <c r="O56" s="4">
        <v>5.0543478260869579</v>
      </c>
      <c r="P56" s="4">
        <f>SUM(Nurse[[#This Row],[LPN Hours (excl. Admin)]],Nurse[[#This Row],[LPN Admin Hours]])</f>
        <v>53.077173913043481</v>
      </c>
      <c r="Q56" s="4">
        <v>45.90978260869565</v>
      </c>
      <c r="R56" s="4">
        <v>7.1673913043478272</v>
      </c>
      <c r="S56" s="4">
        <f>SUM(Nurse[[#This Row],[CNA Hours]],Nurse[[#This Row],[NA TR Hours]],Nurse[[#This Row],[Med Aide/Tech Hours]])</f>
        <v>80.893478260869585</v>
      </c>
      <c r="T56" s="4">
        <v>80.893478260869585</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0.73804347826086958</v>
      </c>
      <c r="X56" s="4">
        <v>0</v>
      </c>
      <c r="Y56" s="4">
        <v>0</v>
      </c>
      <c r="Z56" s="4">
        <v>0</v>
      </c>
      <c r="AA56" s="4">
        <v>0</v>
      </c>
      <c r="AB56" s="4">
        <v>0</v>
      </c>
      <c r="AC56" s="4">
        <v>0.73804347826086958</v>
      </c>
      <c r="AD56" s="4">
        <v>0</v>
      </c>
      <c r="AE56" s="4">
        <v>0</v>
      </c>
      <c r="AF56" s="1">
        <v>495343</v>
      </c>
      <c r="AG56" s="1">
        <v>3</v>
      </c>
      <c r="AH56"/>
    </row>
    <row r="57" spans="1:34" x14ac:dyDescent="0.25">
      <c r="A57" t="s">
        <v>329</v>
      </c>
      <c r="B57" t="s">
        <v>53</v>
      </c>
      <c r="C57" t="s">
        <v>518</v>
      </c>
      <c r="D57" t="s">
        <v>390</v>
      </c>
      <c r="E57" s="4">
        <v>68.586956521739125</v>
      </c>
      <c r="F57" s="4">
        <f>Nurse[[#This Row],[Total Nurse Staff Hours]]/Nurse[[#This Row],[MDS Census]]</f>
        <v>2.8080665610142646</v>
      </c>
      <c r="G57" s="4">
        <f>Nurse[[#This Row],[Total Direct Care Staff Hours]]/Nurse[[#This Row],[MDS Census]]</f>
        <v>2.4186212361331232</v>
      </c>
      <c r="H57" s="4">
        <f>Nurse[[#This Row],[Total RN Hours (w/ Admin, DON)]]/Nurse[[#This Row],[MDS Census]]</f>
        <v>0.32686212361331213</v>
      </c>
      <c r="I57" s="4">
        <f>Nurse[[#This Row],[RN Hours (excl. Admin, DON)]]/Nurse[[#This Row],[MDS Census]]</f>
        <v>0.19583201267828834</v>
      </c>
      <c r="J57" s="4">
        <f>SUM(Nurse[[#This Row],[RN Hours (excl. Admin, DON)]],Nurse[[#This Row],[RN Admin Hours]],Nurse[[#This Row],[RN DON Hours]],Nurse[[#This Row],[LPN Hours (excl. Admin)]],Nurse[[#This Row],[LPN Admin Hours]],Nurse[[#This Row],[CNA Hours]],Nurse[[#This Row],[NA TR Hours]],Nurse[[#This Row],[Med Aide/Tech Hours]])</f>
        <v>192.59673913043486</v>
      </c>
      <c r="K57" s="4">
        <f>SUM(Nurse[[#This Row],[RN Hours (excl. Admin, DON)]],Nurse[[#This Row],[LPN Hours (excl. Admin)]],Nurse[[#This Row],[CNA Hours]],Nurse[[#This Row],[NA TR Hours]],Nurse[[#This Row],[Med Aide/Tech Hours]])</f>
        <v>165.88586956521746</v>
      </c>
      <c r="L57" s="4">
        <f>SUM(Nurse[[#This Row],[RN Hours (excl. Admin, DON)]],Nurse[[#This Row],[RN Admin Hours]],Nurse[[#This Row],[RN DON Hours]])</f>
        <v>22.418478260869559</v>
      </c>
      <c r="M57" s="4">
        <v>13.431521739130428</v>
      </c>
      <c r="N57" s="4">
        <v>3.5597826086956523</v>
      </c>
      <c r="O57" s="4">
        <v>5.427173913043478</v>
      </c>
      <c r="P57" s="4">
        <f>SUM(Nurse[[#This Row],[LPN Hours (excl. Admin)]],Nurse[[#This Row],[LPN Admin Hours]])</f>
        <v>73.120652173913072</v>
      </c>
      <c r="Q57" s="4">
        <v>55.39673913043481</v>
      </c>
      <c r="R57" s="4">
        <v>17.723913043478259</v>
      </c>
      <c r="S57" s="4">
        <f>SUM(Nurse[[#This Row],[CNA Hours]],Nurse[[#This Row],[NA TR Hours]],Nurse[[#This Row],[Med Aide/Tech Hours]])</f>
        <v>97.05760869565222</v>
      </c>
      <c r="T57" s="4">
        <v>97.05760869565222</v>
      </c>
      <c r="U57" s="4">
        <v>0</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53.842391304347828</v>
      </c>
      <c r="X57" s="4">
        <v>1.4945652173913044</v>
      </c>
      <c r="Y57" s="4">
        <v>0</v>
      </c>
      <c r="Z57" s="4">
        <v>0</v>
      </c>
      <c r="AA57" s="4">
        <v>14.228260869565208</v>
      </c>
      <c r="AB57" s="4">
        <v>0</v>
      </c>
      <c r="AC57" s="4">
        <v>38.119565217391312</v>
      </c>
      <c r="AD57" s="4">
        <v>0</v>
      </c>
      <c r="AE57" s="4">
        <v>0</v>
      </c>
      <c r="AF57" s="1">
        <v>495146</v>
      </c>
      <c r="AG57" s="1">
        <v>3</v>
      </c>
      <c r="AH57"/>
    </row>
    <row r="58" spans="1:34" x14ac:dyDescent="0.25">
      <c r="A58" t="s">
        <v>329</v>
      </c>
      <c r="B58" t="s">
        <v>56</v>
      </c>
      <c r="C58" t="s">
        <v>512</v>
      </c>
      <c r="D58" t="s">
        <v>387</v>
      </c>
      <c r="E58" s="4">
        <v>73.673913043478265</v>
      </c>
      <c r="F58" s="4">
        <f>Nurse[[#This Row],[Total Nurse Staff Hours]]/Nurse[[#This Row],[MDS Census]]</f>
        <v>4.1325612275007373</v>
      </c>
      <c r="G58" s="4">
        <f>Nurse[[#This Row],[Total Direct Care Staff Hours]]/Nurse[[#This Row],[MDS Census]]</f>
        <v>3.8589554440837999</v>
      </c>
      <c r="H58" s="4">
        <f>Nurse[[#This Row],[Total RN Hours (w/ Admin, DON)]]/Nurse[[#This Row],[MDS Census]]</f>
        <v>0.41205370315727352</v>
      </c>
      <c r="I58" s="4">
        <f>Nurse[[#This Row],[RN Hours (excl. Admin, DON)]]/Nurse[[#This Row],[MDS Census]]</f>
        <v>0.27524343464148715</v>
      </c>
      <c r="J58" s="4">
        <f>SUM(Nurse[[#This Row],[RN Hours (excl. Admin, DON)]],Nurse[[#This Row],[RN Admin Hours]],Nurse[[#This Row],[RN DON Hours]],Nurse[[#This Row],[LPN Hours (excl. Admin)]],Nurse[[#This Row],[LPN Admin Hours]],Nurse[[#This Row],[CNA Hours]],Nurse[[#This Row],[NA TR Hours]],Nurse[[#This Row],[Med Aide/Tech Hours]])</f>
        <v>304.46195652173913</v>
      </c>
      <c r="K58" s="4">
        <f>SUM(Nurse[[#This Row],[RN Hours (excl. Admin, DON)]],Nurse[[#This Row],[LPN Hours (excl. Admin)]],Nurse[[#This Row],[CNA Hours]],Nurse[[#This Row],[NA TR Hours]],Nurse[[#This Row],[Med Aide/Tech Hours]])</f>
        <v>284.30434782608694</v>
      </c>
      <c r="L58" s="4">
        <f>SUM(Nurse[[#This Row],[RN Hours (excl. Admin, DON)]],Nurse[[#This Row],[RN Admin Hours]],Nurse[[#This Row],[RN DON Hours]])</f>
        <v>30.357608695652175</v>
      </c>
      <c r="M58" s="4">
        <v>20.278260869565219</v>
      </c>
      <c r="N58" s="4">
        <v>4.4315217391304351</v>
      </c>
      <c r="O58" s="4">
        <v>5.6478260869565204</v>
      </c>
      <c r="P58" s="4">
        <f>SUM(Nurse[[#This Row],[LPN Hours (excl. Admin)]],Nurse[[#This Row],[LPN Admin Hours]])</f>
        <v>82.119565217391298</v>
      </c>
      <c r="Q58" s="4">
        <v>72.041304347826085</v>
      </c>
      <c r="R58" s="4">
        <v>10.078260869565213</v>
      </c>
      <c r="S58" s="4">
        <f>SUM(Nurse[[#This Row],[CNA Hours]],Nurse[[#This Row],[NA TR Hours]],Nurse[[#This Row],[Med Aide/Tech Hours]])</f>
        <v>191.98478260869564</v>
      </c>
      <c r="T58" s="4">
        <v>191.98478260869564</v>
      </c>
      <c r="U58" s="4">
        <v>0</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227.27826086956526</v>
      </c>
      <c r="X58" s="4">
        <v>10.803260869565216</v>
      </c>
      <c r="Y58" s="4">
        <v>0</v>
      </c>
      <c r="Z58" s="4">
        <v>0</v>
      </c>
      <c r="AA58" s="4">
        <v>55.122826086956543</v>
      </c>
      <c r="AB58" s="4">
        <v>0</v>
      </c>
      <c r="AC58" s="4">
        <v>161.35217391304349</v>
      </c>
      <c r="AD58" s="4">
        <v>0</v>
      </c>
      <c r="AE58" s="4">
        <v>0</v>
      </c>
      <c r="AF58" s="1">
        <v>495151</v>
      </c>
      <c r="AG58" s="1">
        <v>3</v>
      </c>
      <c r="AH58"/>
    </row>
    <row r="59" spans="1:34" x14ac:dyDescent="0.25">
      <c r="A59" t="s">
        <v>329</v>
      </c>
      <c r="B59" t="s">
        <v>59</v>
      </c>
      <c r="C59" t="s">
        <v>445</v>
      </c>
      <c r="D59" t="s">
        <v>377</v>
      </c>
      <c r="E59" s="4">
        <v>56.25</v>
      </c>
      <c r="F59" s="4">
        <f>Nurse[[#This Row],[Total Nurse Staff Hours]]/Nurse[[#This Row],[MDS Census]]</f>
        <v>3.6015652173913044</v>
      </c>
      <c r="G59" s="4">
        <f>Nurse[[#This Row],[Total Direct Care Staff Hours]]/Nurse[[#This Row],[MDS Census]]</f>
        <v>3.3528309178743965</v>
      </c>
      <c r="H59" s="4">
        <f>Nurse[[#This Row],[Total RN Hours (w/ Admin, DON)]]/Nurse[[#This Row],[MDS Census]]</f>
        <v>0.40189371980676325</v>
      </c>
      <c r="I59" s="4">
        <f>Nurse[[#This Row],[RN Hours (excl. Admin, DON)]]/Nurse[[#This Row],[MDS Census]]</f>
        <v>0.15315942028985502</v>
      </c>
      <c r="J59" s="4">
        <f>SUM(Nurse[[#This Row],[RN Hours (excl. Admin, DON)]],Nurse[[#This Row],[RN Admin Hours]],Nurse[[#This Row],[RN DON Hours]],Nurse[[#This Row],[LPN Hours (excl. Admin)]],Nurse[[#This Row],[LPN Admin Hours]],Nurse[[#This Row],[CNA Hours]],Nurse[[#This Row],[NA TR Hours]],Nurse[[#This Row],[Med Aide/Tech Hours]])</f>
        <v>202.58804347826089</v>
      </c>
      <c r="K59" s="4">
        <f>SUM(Nurse[[#This Row],[RN Hours (excl. Admin, DON)]],Nurse[[#This Row],[LPN Hours (excl. Admin)]],Nurse[[#This Row],[CNA Hours]],Nurse[[#This Row],[NA TR Hours]],Nurse[[#This Row],[Med Aide/Tech Hours]])</f>
        <v>188.5967391304348</v>
      </c>
      <c r="L59" s="4">
        <f>SUM(Nurse[[#This Row],[RN Hours (excl. Admin, DON)]],Nurse[[#This Row],[RN Admin Hours]],Nurse[[#This Row],[RN DON Hours]])</f>
        <v>22.606521739130432</v>
      </c>
      <c r="M59" s="4">
        <v>8.6152173913043448</v>
      </c>
      <c r="N59" s="4">
        <v>9.1641304347826082</v>
      </c>
      <c r="O59" s="4">
        <v>4.8271739130434783</v>
      </c>
      <c r="P59" s="4">
        <f>SUM(Nurse[[#This Row],[LPN Hours (excl. Admin)]],Nurse[[#This Row],[LPN Admin Hours]])</f>
        <v>65.448913043478257</v>
      </c>
      <c r="Q59" s="4">
        <v>65.448913043478257</v>
      </c>
      <c r="R59" s="4">
        <v>0</v>
      </c>
      <c r="S59" s="4">
        <f>SUM(Nurse[[#This Row],[CNA Hours]],Nurse[[#This Row],[NA TR Hours]],Nurse[[#This Row],[Med Aide/Tech Hours]])</f>
        <v>114.5326086956522</v>
      </c>
      <c r="T59" s="4">
        <v>114.5326086956522</v>
      </c>
      <c r="U59" s="4">
        <v>0</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109.06739130434786</v>
      </c>
      <c r="X59" s="4">
        <v>8.04673913043478</v>
      </c>
      <c r="Y59" s="4">
        <v>0</v>
      </c>
      <c r="Z59" s="4">
        <v>0</v>
      </c>
      <c r="AA59" s="4">
        <v>47.130434782608702</v>
      </c>
      <c r="AB59" s="4">
        <v>0</v>
      </c>
      <c r="AC59" s="4">
        <v>53.890217391304375</v>
      </c>
      <c r="AD59" s="4">
        <v>0</v>
      </c>
      <c r="AE59" s="4">
        <v>0</v>
      </c>
      <c r="AF59" s="1">
        <v>495156</v>
      </c>
      <c r="AG59" s="1">
        <v>3</v>
      </c>
      <c r="AH59"/>
    </row>
    <row r="60" spans="1:34" x14ac:dyDescent="0.25">
      <c r="A60" t="s">
        <v>329</v>
      </c>
      <c r="B60" t="s">
        <v>54</v>
      </c>
      <c r="C60" t="s">
        <v>466</v>
      </c>
      <c r="D60" t="s">
        <v>402</v>
      </c>
      <c r="E60" s="4">
        <v>88.282608695652172</v>
      </c>
      <c r="F60" s="4">
        <f>Nurse[[#This Row],[Total Nurse Staff Hours]]/Nurse[[#This Row],[MDS Census]]</f>
        <v>2.2639990150209308</v>
      </c>
      <c r="G60" s="4">
        <f>Nurse[[#This Row],[Total Direct Care Staff Hours]]/Nurse[[#This Row],[MDS Census]]</f>
        <v>1.9359147993105148</v>
      </c>
      <c r="H60" s="4">
        <f>Nurse[[#This Row],[Total RN Hours (w/ Admin, DON)]]/Nurse[[#This Row],[MDS Census]]</f>
        <v>0.53153164245259765</v>
      </c>
      <c r="I60" s="4">
        <f>Nurse[[#This Row],[RN Hours (excl. Admin, DON)]]/Nurse[[#This Row],[MDS Census]]</f>
        <v>0.28958384634326512</v>
      </c>
      <c r="J60" s="4">
        <f>SUM(Nurse[[#This Row],[RN Hours (excl. Admin, DON)]],Nurse[[#This Row],[RN Admin Hours]],Nurse[[#This Row],[RN DON Hours]],Nurse[[#This Row],[LPN Hours (excl. Admin)]],Nurse[[#This Row],[LPN Admin Hours]],Nurse[[#This Row],[CNA Hours]],Nurse[[#This Row],[NA TR Hours]],Nurse[[#This Row],[Med Aide/Tech Hours]])</f>
        <v>199.87173913043478</v>
      </c>
      <c r="K60" s="4">
        <f>SUM(Nurse[[#This Row],[RN Hours (excl. Admin, DON)]],Nurse[[#This Row],[LPN Hours (excl. Admin)]],Nurse[[#This Row],[CNA Hours]],Nurse[[#This Row],[NA TR Hours]],Nurse[[#This Row],[Med Aide/Tech Hours]])</f>
        <v>170.90760869565219</v>
      </c>
      <c r="L60" s="4">
        <f>SUM(Nurse[[#This Row],[RN Hours (excl. Admin, DON)]],Nurse[[#This Row],[RN Admin Hours]],Nurse[[#This Row],[RN DON Hours]])</f>
        <v>46.924999999999983</v>
      </c>
      <c r="M60" s="4">
        <v>25.565217391304337</v>
      </c>
      <c r="N60" s="4">
        <v>16.707608695652169</v>
      </c>
      <c r="O60" s="4">
        <v>4.6521739130434785</v>
      </c>
      <c r="P60" s="4">
        <f>SUM(Nurse[[#This Row],[LPN Hours (excl. Admin)]],Nurse[[#This Row],[LPN Admin Hours]])</f>
        <v>50.204347826086959</v>
      </c>
      <c r="Q60" s="4">
        <v>42.6</v>
      </c>
      <c r="R60" s="4">
        <v>7.6043478260869559</v>
      </c>
      <c r="S60" s="4">
        <f>SUM(Nurse[[#This Row],[CNA Hours]],Nurse[[#This Row],[NA TR Hours]],Nurse[[#This Row],[Med Aide/Tech Hours]])</f>
        <v>102.74239130434783</v>
      </c>
      <c r="T60" s="4">
        <v>102.74239130434783</v>
      </c>
      <c r="U60" s="4">
        <v>0</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22.97717391304348</v>
      </c>
      <c r="X60" s="4">
        <v>0.42934782608695654</v>
      </c>
      <c r="Y60" s="4">
        <v>0</v>
      </c>
      <c r="Z60" s="4">
        <v>0</v>
      </c>
      <c r="AA60" s="4">
        <v>1.9097826086956524</v>
      </c>
      <c r="AB60" s="4">
        <v>0</v>
      </c>
      <c r="AC60" s="4">
        <v>20.638043478260869</v>
      </c>
      <c r="AD60" s="4">
        <v>0</v>
      </c>
      <c r="AE60" s="4">
        <v>0</v>
      </c>
      <c r="AF60" s="1">
        <v>495147</v>
      </c>
      <c r="AG60" s="1">
        <v>3</v>
      </c>
      <c r="AH60"/>
    </row>
    <row r="61" spans="1:34" x14ac:dyDescent="0.25">
      <c r="A61" t="s">
        <v>329</v>
      </c>
      <c r="B61" t="s">
        <v>229</v>
      </c>
      <c r="C61" t="s">
        <v>448</v>
      </c>
      <c r="D61" t="s">
        <v>368</v>
      </c>
      <c r="E61" s="4">
        <v>92.054347826086953</v>
      </c>
      <c r="F61" s="4">
        <f>Nurse[[#This Row],[Total Nurse Staff Hours]]/Nurse[[#This Row],[MDS Census]]</f>
        <v>2.6985830676585194</v>
      </c>
      <c r="G61" s="4">
        <f>Nurse[[#This Row],[Total Direct Care Staff Hours]]/Nurse[[#This Row],[MDS Census]]</f>
        <v>2.526661943558862</v>
      </c>
      <c r="H61" s="4">
        <f>Nurse[[#This Row],[Total RN Hours (w/ Admin, DON)]]/Nurse[[#This Row],[MDS Census]]</f>
        <v>0.30053725351281141</v>
      </c>
      <c r="I61" s="4">
        <f>Nurse[[#This Row],[RN Hours (excl. Admin, DON)]]/Nurse[[#This Row],[MDS Census]]</f>
        <v>0.12861612941315387</v>
      </c>
      <c r="J61" s="4">
        <f>SUM(Nurse[[#This Row],[RN Hours (excl. Admin, DON)]],Nurse[[#This Row],[RN Admin Hours]],Nurse[[#This Row],[RN DON Hours]],Nurse[[#This Row],[LPN Hours (excl. Admin)]],Nurse[[#This Row],[LPN Admin Hours]],Nurse[[#This Row],[CNA Hours]],Nurse[[#This Row],[NA TR Hours]],Nurse[[#This Row],[Med Aide/Tech Hours]])</f>
        <v>248.4163043478261</v>
      </c>
      <c r="K61" s="4">
        <f>SUM(Nurse[[#This Row],[RN Hours (excl. Admin, DON)]],Nurse[[#This Row],[LPN Hours (excl. Admin)]],Nurse[[#This Row],[CNA Hours]],Nurse[[#This Row],[NA TR Hours]],Nurse[[#This Row],[Med Aide/Tech Hours]])</f>
        <v>232.59021739130438</v>
      </c>
      <c r="L61" s="4">
        <f>SUM(Nurse[[#This Row],[RN Hours (excl. Admin, DON)]],Nurse[[#This Row],[RN Admin Hours]],Nurse[[#This Row],[RN DON Hours]])</f>
        <v>27.665760869565215</v>
      </c>
      <c r="M61" s="4">
        <v>11.839673913043478</v>
      </c>
      <c r="N61" s="4">
        <v>10.260869565217391</v>
      </c>
      <c r="O61" s="4">
        <v>5.5652173913043477</v>
      </c>
      <c r="P61" s="4">
        <f>SUM(Nurse[[#This Row],[LPN Hours (excl. Admin)]],Nurse[[#This Row],[LPN Admin Hours]])</f>
        <v>74.158152173913052</v>
      </c>
      <c r="Q61" s="4">
        <v>74.158152173913052</v>
      </c>
      <c r="R61" s="4">
        <v>0</v>
      </c>
      <c r="S61" s="4">
        <f>SUM(Nurse[[#This Row],[CNA Hours]],Nurse[[#This Row],[NA TR Hours]],Nurse[[#This Row],[Med Aide/Tech Hours]])</f>
        <v>146.59239130434781</v>
      </c>
      <c r="T61" s="4">
        <v>122.65760869565217</v>
      </c>
      <c r="U61" s="4">
        <v>23.934782608695652</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4.5467391304347817</v>
      </c>
      <c r="X61" s="4">
        <v>0</v>
      </c>
      <c r="Y61" s="4">
        <v>0</v>
      </c>
      <c r="Z61" s="4">
        <v>0</v>
      </c>
      <c r="AA61" s="4">
        <v>4.5467391304347817</v>
      </c>
      <c r="AB61" s="4">
        <v>0</v>
      </c>
      <c r="AC61" s="4">
        <v>0</v>
      </c>
      <c r="AD61" s="4">
        <v>0</v>
      </c>
      <c r="AE61" s="4">
        <v>0</v>
      </c>
      <c r="AF61" s="1">
        <v>495379</v>
      </c>
      <c r="AG61" s="1">
        <v>3</v>
      </c>
      <c r="AH61"/>
    </row>
    <row r="62" spans="1:34" x14ac:dyDescent="0.25">
      <c r="A62" t="s">
        <v>329</v>
      </c>
      <c r="B62" t="s">
        <v>167</v>
      </c>
      <c r="C62" t="s">
        <v>474</v>
      </c>
      <c r="D62" t="s">
        <v>429</v>
      </c>
      <c r="E62" s="4">
        <v>125.79347826086956</v>
      </c>
      <c r="F62" s="4">
        <f>Nurse[[#This Row],[Total Nurse Staff Hours]]/Nurse[[#This Row],[MDS Census]]</f>
        <v>3.1370431176013134</v>
      </c>
      <c r="G62" s="4">
        <f>Nurse[[#This Row],[Total Direct Care Staff Hours]]/Nurse[[#This Row],[MDS Census]]</f>
        <v>2.8951438693510756</v>
      </c>
      <c r="H62" s="4">
        <f>Nurse[[#This Row],[Total RN Hours (w/ Admin, DON)]]/Nurse[[#This Row],[MDS Census]]</f>
        <v>0.32590944439643998</v>
      </c>
      <c r="I62" s="4">
        <f>Nurse[[#This Row],[RN Hours (excl. Admin, DON)]]/Nurse[[#This Row],[MDS Census]]</f>
        <v>0.18108960511535468</v>
      </c>
      <c r="J62" s="4">
        <f>SUM(Nurse[[#This Row],[RN Hours (excl. Admin, DON)]],Nurse[[#This Row],[RN Admin Hours]],Nurse[[#This Row],[RN DON Hours]],Nurse[[#This Row],[LPN Hours (excl. Admin)]],Nurse[[#This Row],[LPN Admin Hours]],Nurse[[#This Row],[CNA Hours]],Nurse[[#This Row],[NA TR Hours]],Nurse[[#This Row],[Med Aide/Tech Hours]])</f>
        <v>394.61956521739131</v>
      </c>
      <c r="K62" s="4">
        <f>SUM(Nurse[[#This Row],[RN Hours (excl. Admin, DON)]],Nurse[[#This Row],[LPN Hours (excl. Admin)]],Nurse[[#This Row],[CNA Hours]],Nurse[[#This Row],[NA TR Hours]],Nurse[[#This Row],[Med Aide/Tech Hours]])</f>
        <v>364.19021739130432</v>
      </c>
      <c r="L62" s="4">
        <f>SUM(Nurse[[#This Row],[RN Hours (excl. Admin, DON)]],Nurse[[#This Row],[RN Admin Hours]],Nurse[[#This Row],[RN DON Hours]])</f>
        <v>40.997282608695649</v>
      </c>
      <c r="M62" s="4">
        <v>22.779891304347824</v>
      </c>
      <c r="N62" s="4">
        <v>10.217391304347826</v>
      </c>
      <c r="O62" s="4">
        <v>8</v>
      </c>
      <c r="P62" s="4">
        <f>SUM(Nurse[[#This Row],[LPN Hours (excl. Admin)]],Nurse[[#This Row],[LPN Admin Hours]])</f>
        <v>123.22010869565219</v>
      </c>
      <c r="Q62" s="4">
        <v>111.00815217391306</v>
      </c>
      <c r="R62" s="4">
        <v>12.211956521739131</v>
      </c>
      <c r="S62" s="4">
        <f>SUM(Nurse[[#This Row],[CNA Hours]],Nurse[[#This Row],[NA TR Hours]],Nurse[[#This Row],[Med Aide/Tech Hours]])</f>
        <v>230.4021739130435</v>
      </c>
      <c r="T62" s="4">
        <v>198.6358695652174</v>
      </c>
      <c r="U62" s="4">
        <v>31.766304347826086</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98.16032608695653</v>
      </c>
      <c r="X62" s="4">
        <v>0.98369565217391308</v>
      </c>
      <c r="Y62" s="4">
        <v>0</v>
      </c>
      <c r="Z62" s="4">
        <v>0</v>
      </c>
      <c r="AA62" s="4">
        <v>35.423913043478265</v>
      </c>
      <c r="AB62" s="4">
        <v>0.17391304347826086</v>
      </c>
      <c r="AC62" s="4">
        <v>61.578804347826086</v>
      </c>
      <c r="AD62" s="4">
        <v>0</v>
      </c>
      <c r="AE62" s="4">
        <v>0</v>
      </c>
      <c r="AF62" s="1">
        <v>495305</v>
      </c>
      <c r="AG62" s="1">
        <v>3</v>
      </c>
      <c r="AH62"/>
    </row>
    <row r="63" spans="1:34" x14ac:dyDescent="0.25">
      <c r="A63" t="s">
        <v>329</v>
      </c>
      <c r="B63" t="s">
        <v>241</v>
      </c>
      <c r="C63" t="s">
        <v>517</v>
      </c>
      <c r="D63" t="s">
        <v>389</v>
      </c>
      <c r="E63" s="4">
        <v>49.423913043478258</v>
      </c>
      <c r="F63" s="4">
        <f>Nurse[[#This Row],[Total Nurse Staff Hours]]/Nurse[[#This Row],[MDS Census]]</f>
        <v>4.2605718055861015</v>
      </c>
      <c r="G63" s="4">
        <f>Nurse[[#This Row],[Total Direct Care Staff Hours]]/Nurse[[#This Row],[MDS Census]]</f>
        <v>3.9649373213107553</v>
      </c>
      <c r="H63" s="4">
        <f>Nurse[[#This Row],[Total RN Hours (w/ Admin, DON)]]/Nurse[[#This Row],[MDS Census]]</f>
        <v>0.45321090829118099</v>
      </c>
      <c r="I63" s="4">
        <f>Nurse[[#This Row],[RN Hours (excl. Admin, DON)]]/Nurse[[#This Row],[MDS Census]]</f>
        <v>0.25164943919067517</v>
      </c>
      <c r="J63" s="4">
        <f>SUM(Nurse[[#This Row],[RN Hours (excl. Admin, DON)]],Nurse[[#This Row],[RN Admin Hours]],Nurse[[#This Row],[RN DON Hours]],Nurse[[#This Row],[LPN Hours (excl. Admin)]],Nurse[[#This Row],[LPN Admin Hours]],Nurse[[#This Row],[CNA Hours]],Nurse[[#This Row],[NA TR Hours]],Nurse[[#This Row],[Med Aide/Tech Hours]])</f>
        <v>210.57413043478263</v>
      </c>
      <c r="K63" s="4">
        <f>SUM(Nurse[[#This Row],[RN Hours (excl. Admin, DON)]],Nurse[[#This Row],[LPN Hours (excl. Admin)]],Nurse[[#This Row],[CNA Hours]],Nurse[[#This Row],[NA TR Hours]],Nurse[[#This Row],[Med Aide/Tech Hours]])</f>
        <v>195.96271739130438</v>
      </c>
      <c r="L63" s="4">
        <f>SUM(Nurse[[#This Row],[RN Hours (excl. Admin, DON)]],Nurse[[#This Row],[RN Admin Hours]],Nurse[[#This Row],[RN DON Hours]])</f>
        <v>22.399456521739129</v>
      </c>
      <c r="M63" s="4">
        <v>12.4375</v>
      </c>
      <c r="N63" s="4">
        <v>5.7880434782608692</v>
      </c>
      <c r="O63" s="4">
        <v>4.1739130434782608</v>
      </c>
      <c r="P63" s="4">
        <f>SUM(Nurse[[#This Row],[LPN Hours (excl. Admin)]],Nurse[[#This Row],[LPN Admin Hours]])</f>
        <v>40.923369565217399</v>
      </c>
      <c r="Q63" s="4">
        <v>36.273913043478267</v>
      </c>
      <c r="R63" s="4">
        <v>4.6494565217391308</v>
      </c>
      <c r="S63" s="4">
        <f>SUM(Nurse[[#This Row],[CNA Hours]],Nurse[[#This Row],[NA TR Hours]],Nurse[[#This Row],[Med Aide/Tech Hours]])</f>
        <v>147.25130434782611</v>
      </c>
      <c r="T63" s="4">
        <v>115.85184782608698</v>
      </c>
      <c r="U63" s="4">
        <v>31.399456521739129</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95.09043478260871</v>
      </c>
      <c r="X63" s="4">
        <v>5.4293478260869561</v>
      </c>
      <c r="Y63" s="4">
        <v>0</v>
      </c>
      <c r="Z63" s="4">
        <v>4.1739130434782608</v>
      </c>
      <c r="AA63" s="4">
        <v>13.907065217391304</v>
      </c>
      <c r="AB63" s="4">
        <v>0</v>
      </c>
      <c r="AC63" s="4">
        <v>71.580108695652186</v>
      </c>
      <c r="AD63" s="4">
        <v>0</v>
      </c>
      <c r="AE63" s="4">
        <v>0</v>
      </c>
      <c r="AF63" s="1">
        <v>495392</v>
      </c>
      <c r="AG63" s="1">
        <v>3</v>
      </c>
      <c r="AH63"/>
    </row>
    <row r="64" spans="1:34" x14ac:dyDescent="0.25">
      <c r="A64" t="s">
        <v>329</v>
      </c>
      <c r="B64" t="s">
        <v>35</v>
      </c>
      <c r="C64" t="s">
        <v>489</v>
      </c>
      <c r="D64" t="s">
        <v>375</v>
      </c>
      <c r="E64" s="4">
        <v>180.95652173913044</v>
      </c>
      <c r="F64" s="4">
        <f>Nurse[[#This Row],[Total Nurse Staff Hours]]/Nurse[[#This Row],[MDS Census]]</f>
        <v>3.0060866170110518</v>
      </c>
      <c r="G64" s="4">
        <f>Nurse[[#This Row],[Total Direct Care Staff Hours]]/Nurse[[#This Row],[MDS Census]]</f>
        <v>2.8103075444497838</v>
      </c>
      <c r="H64" s="4">
        <f>Nurse[[#This Row],[Total RN Hours (w/ Admin, DON)]]/Nurse[[#This Row],[MDS Census]]</f>
        <v>0.27103856319077363</v>
      </c>
      <c r="I64" s="4">
        <f>Nurse[[#This Row],[RN Hours (excl. Admin, DON)]]/Nurse[[#This Row],[MDS Census]]</f>
        <v>0.15827727054300816</v>
      </c>
      <c r="J64" s="4">
        <f>SUM(Nurse[[#This Row],[RN Hours (excl. Admin, DON)]],Nurse[[#This Row],[RN Admin Hours]],Nurse[[#This Row],[RN DON Hours]],Nurse[[#This Row],[LPN Hours (excl. Admin)]],Nurse[[#This Row],[LPN Admin Hours]],Nurse[[#This Row],[CNA Hours]],Nurse[[#This Row],[NA TR Hours]],Nurse[[#This Row],[Med Aide/Tech Hours]])</f>
        <v>543.97097826086951</v>
      </c>
      <c r="K64" s="4">
        <f>SUM(Nurse[[#This Row],[RN Hours (excl. Admin, DON)]],Nurse[[#This Row],[LPN Hours (excl. Admin)]],Nurse[[#This Row],[CNA Hours]],Nurse[[#This Row],[NA TR Hours]],Nurse[[#This Row],[Med Aide/Tech Hours]])</f>
        <v>508.54347826086956</v>
      </c>
      <c r="L64" s="4">
        <f>SUM(Nurse[[#This Row],[RN Hours (excl. Admin, DON)]],Nurse[[#This Row],[RN Admin Hours]],Nurse[[#This Row],[RN DON Hours]])</f>
        <v>49.046195652173907</v>
      </c>
      <c r="M64" s="4">
        <v>28.641304347826086</v>
      </c>
      <c r="N64" s="4">
        <v>14.845108695652174</v>
      </c>
      <c r="O64" s="4">
        <v>5.5597826086956523</v>
      </c>
      <c r="P64" s="4">
        <f>SUM(Nurse[[#This Row],[LPN Hours (excl. Admin)]],Nurse[[#This Row],[LPN Admin Hours]])</f>
        <v>157.8432608695652</v>
      </c>
      <c r="Q64" s="4">
        <v>142.82065217391303</v>
      </c>
      <c r="R64" s="4">
        <v>15.022608695652172</v>
      </c>
      <c r="S64" s="4">
        <f>SUM(Nurse[[#This Row],[CNA Hours]],Nurse[[#This Row],[NA TR Hours]],Nurse[[#This Row],[Med Aide/Tech Hours]])</f>
        <v>337.08152173913044</v>
      </c>
      <c r="T64" s="4">
        <v>235.1141304347826</v>
      </c>
      <c r="U64" s="4">
        <v>101.96739130434783</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76.206521739130437</v>
      </c>
      <c r="X64" s="4">
        <v>5.6059782608695654</v>
      </c>
      <c r="Y64" s="4">
        <v>0</v>
      </c>
      <c r="Z64" s="4">
        <v>0</v>
      </c>
      <c r="AA64" s="4">
        <v>31.236413043478262</v>
      </c>
      <c r="AB64" s="4">
        <v>0</v>
      </c>
      <c r="AC64" s="4">
        <v>39.364130434782609</v>
      </c>
      <c r="AD64" s="4">
        <v>0</v>
      </c>
      <c r="AE64" s="4">
        <v>0</v>
      </c>
      <c r="AF64" s="1">
        <v>495115</v>
      </c>
      <c r="AG64" s="1">
        <v>3</v>
      </c>
      <c r="AH64"/>
    </row>
    <row r="65" spans="1:34" x14ac:dyDescent="0.25">
      <c r="A65" t="s">
        <v>329</v>
      </c>
      <c r="B65" t="s">
        <v>128</v>
      </c>
      <c r="C65" t="s">
        <v>526</v>
      </c>
      <c r="D65" t="s">
        <v>408</v>
      </c>
      <c r="E65" s="4">
        <v>21.934782608695652</v>
      </c>
      <c r="F65" s="4">
        <f>Nurse[[#This Row],[Total Nurse Staff Hours]]/Nurse[[#This Row],[MDS Census]]</f>
        <v>4.8470465807730418</v>
      </c>
      <c r="G65" s="4">
        <f>Nurse[[#This Row],[Total Direct Care Staff Hours]]/Nurse[[#This Row],[MDS Census]]</f>
        <v>4.525936570862239</v>
      </c>
      <c r="H65" s="4">
        <f>Nurse[[#This Row],[Total RN Hours (w/ Admin, DON)]]/Nurse[[#This Row],[MDS Census]]</f>
        <v>1.3246580773042615</v>
      </c>
      <c r="I65" s="4">
        <f>Nurse[[#This Row],[RN Hours (excl. Admin, DON)]]/Nurse[[#This Row],[MDS Census]]</f>
        <v>1.0035480673934587</v>
      </c>
      <c r="J65" s="4">
        <f>SUM(Nurse[[#This Row],[RN Hours (excl. Admin, DON)]],Nurse[[#This Row],[RN Admin Hours]],Nurse[[#This Row],[RN DON Hours]],Nurse[[#This Row],[LPN Hours (excl. Admin)]],Nurse[[#This Row],[LPN Admin Hours]],Nurse[[#This Row],[CNA Hours]],Nurse[[#This Row],[NA TR Hours]],Nurse[[#This Row],[Med Aide/Tech Hours]])</f>
        <v>106.31891304347825</v>
      </c>
      <c r="K65" s="4">
        <f>SUM(Nurse[[#This Row],[RN Hours (excl. Admin, DON)]],Nurse[[#This Row],[LPN Hours (excl. Admin)]],Nurse[[#This Row],[CNA Hours]],Nurse[[#This Row],[NA TR Hours]],Nurse[[#This Row],[Med Aide/Tech Hours]])</f>
        <v>99.27543478260867</v>
      </c>
      <c r="L65" s="4">
        <f>SUM(Nurse[[#This Row],[RN Hours (excl. Admin, DON)]],Nurse[[#This Row],[RN Admin Hours]],Nurse[[#This Row],[RN DON Hours]])</f>
        <v>29.056086956521735</v>
      </c>
      <c r="M65" s="4">
        <v>22.012608695652169</v>
      </c>
      <c r="N65" s="4">
        <v>2.8695652173913042</v>
      </c>
      <c r="O65" s="4">
        <v>4.1739130434782608</v>
      </c>
      <c r="P65" s="4">
        <f>SUM(Nurse[[#This Row],[LPN Hours (excl. Admin)]],Nurse[[#This Row],[LPN Admin Hours]])</f>
        <v>25.628586956521744</v>
      </c>
      <c r="Q65" s="4">
        <v>25.628586956521744</v>
      </c>
      <c r="R65" s="4">
        <v>0</v>
      </c>
      <c r="S65" s="4">
        <f>SUM(Nurse[[#This Row],[CNA Hours]],Nurse[[#This Row],[NA TR Hours]],Nurse[[#This Row],[Med Aide/Tech Hours]])</f>
        <v>51.634239130434764</v>
      </c>
      <c r="T65" s="4">
        <v>51.634239130434764</v>
      </c>
      <c r="U65" s="4">
        <v>0</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9.3198913043478271</v>
      </c>
      <c r="X65" s="4">
        <v>0.10869565217391304</v>
      </c>
      <c r="Y65" s="4">
        <v>0</v>
      </c>
      <c r="Z65" s="4">
        <v>0</v>
      </c>
      <c r="AA65" s="4">
        <v>4.7853260869565215</v>
      </c>
      <c r="AB65" s="4">
        <v>0</v>
      </c>
      <c r="AC65" s="4">
        <v>4.4258695652173916</v>
      </c>
      <c r="AD65" s="4">
        <v>0</v>
      </c>
      <c r="AE65" s="4">
        <v>0</v>
      </c>
      <c r="AF65" s="1">
        <v>495254</v>
      </c>
      <c r="AG65" s="1">
        <v>3</v>
      </c>
      <c r="AH65"/>
    </row>
    <row r="66" spans="1:34" x14ac:dyDescent="0.25">
      <c r="A66" t="s">
        <v>329</v>
      </c>
      <c r="B66" t="s">
        <v>69</v>
      </c>
      <c r="C66" t="s">
        <v>530</v>
      </c>
      <c r="D66" t="s">
        <v>368</v>
      </c>
      <c r="E66" s="4">
        <v>85.815217391304344</v>
      </c>
      <c r="F66" s="4">
        <f>Nurse[[#This Row],[Total Nurse Staff Hours]]/Nurse[[#This Row],[MDS Census]]</f>
        <v>3.9582647245091835</v>
      </c>
      <c r="G66" s="4">
        <f>Nurse[[#This Row],[Total Direct Care Staff Hours]]/Nurse[[#This Row],[MDS Census]]</f>
        <v>3.4795123495883469</v>
      </c>
      <c r="H66" s="4">
        <f>Nurse[[#This Row],[Total RN Hours (w/ Admin, DON)]]/Nurse[[#This Row],[MDS Census]]</f>
        <v>0.85737808739708687</v>
      </c>
      <c r="I66" s="4">
        <f>Nurse[[#This Row],[RN Hours (excl. Admin, DON)]]/Nurse[[#This Row],[MDS Census]]</f>
        <v>0.37862571247625076</v>
      </c>
      <c r="J66" s="4">
        <f>SUM(Nurse[[#This Row],[RN Hours (excl. Admin, DON)]],Nurse[[#This Row],[RN Admin Hours]],Nurse[[#This Row],[RN DON Hours]],Nurse[[#This Row],[LPN Hours (excl. Admin)]],Nurse[[#This Row],[LPN Admin Hours]],Nurse[[#This Row],[CNA Hours]],Nurse[[#This Row],[NA TR Hours]],Nurse[[#This Row],[Med Aide/Tech Hours]])</f>
        <v>339.679347826087</v>
      </c>
      <c r="K66" s="4">
        <f>SUM(Nurse[[#This Row],[RN Hours (excl. Admin, DON)]],Nurse[[#This Row],[LPN Hours (excl. Admin)]],Nurse[[#This Row],[CNA Hours]],Nurse[[#This Row],[NA TR Hours]],Nurse[[#This Row],[Med Aide/Tech Hours]])</f>
        <v>298.59510869565213</v>
      </c>
      <c r="L66" s="4">
        <f>SUM(Nurse[[#This Row],[RN Hours (excl. Admin, DON)]],Nurse[[#This Row],[RN Admin Hours]],Nurse[[#This Row],[RN DON Hours]])</f>
        <v>73.576086956521749</v>
      </c>
      <c r="M66" s="4">
        <v>32.491847826086953</v>
      </c>
      <c r="N66" s="4">
        <v>36.127717391304351</v>
      </c>
      <c r="O66" s="4">
        <v>4.9565217391304346</v>
      </c>
      <c r="P66" s="4">
        <f>SUM(Nurse[[#This Row],[LPN Hours (excl. Admin)]],Nurse[[#This Row],[LPN Admin Hours]])</f>
        <v>101.83695652173913</v>
      </c>
      <c r="Q66" s="4">
        <v>101.83695652173913</v>
      </c>
      <c r="R66" s="4">
        <v>0</v>
      </c>
      <c r="S66" s="4">
        <f>SUM(Nurse[[#This Row],[CNA Hours]],Nurse[[#This Row],[NA TR Hours]],Nurse[[#This Row],[Med Aide/Tech Hours]])</f>
        <v>164.26630434782609</v>
      </c>
      <c r="T66" s="4">
        <v>164.26630434782609</v>
      </c>
      <c r="U66" s="4">
        <v>0</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98.385869565217391</v>
      </c>
      <c r="X66" s="4">
        <v>20.559782608695652</v>
      </c>
      <c r="Y66" s="4">
        <v>0</v>
      </c>
      <c r="Z66" s="4">
        <v>0</v>
      </c>
      <c r="AA66" s="4">
        <v>38.586956521739133</v>
      </c>
      <c r="AB66" s="4">
        <v>0</v>
      </c>
      <c r="AC66" s="4">
        <v>39.239130434782609</v>
      </c>
      <c r="AD66" s="4">
        <v>0</v>
      </c>
      <c r="AE66" s="4">
        <v>0</v>
      </c>
      <c r="AF66" s="1">
        <v>495177</v>
      </c>
      <c r="AG66" s="1">
        <v>3</v>
      </c>
      <c r="AH66"/>
    </row>
    <row r="67" spans="1:34" x14ac:dyDescent="0.25">
      <c r="A67" t="s">
        <v>329</v>
      </c>
      <c r="B67" t="s">
        <v>144</v>
      </c>
      <c r="C67" t="s">
        <v>504</v>
      </c>
      <c r="D67" t="s">
        <v>385</v>
      </c>
      <c r="E67" s="4">
        <v>197.39130434782609</v>
      </c>
      <c r="F67" s="4">
        <f>Nurse[[#This Row],[Total Nurse Staff Hours]]/Nurse[[#This Row],[MDS Census]]</f>
        <v>2.354137665198238</v>
      </c>
      <c r="G67" s="4">
        <f>Nurse[[#This Row],[Total Direct Care Staff Hours]]/Nurse[[#This Row],[MDS Census]]</f>
        <v>2.2005033039647577</v>
      </c>
      <c r="H67" s="4">
        <f>Nurse[[#This Row],[Total RN Hours (w/ Admin, DON)]]/Nurse[[#This Row],[MDS Census]]</f>
        <v>0.29242621145374453</v>
      </c>
      <c r="I67" s="4">
        <f>Nurse[[#This Row],[RN Hours (excl. Admin, DON)]]/Nurse[[#This Row],[MDS Census]]</f>
        <v>0.1778887665198238</v>
      </c>
      <c r="J67" s="4">
        <f>SUM(Nurse[[#This Row],[RN Hours (excl. Admin, DON)]],Nurse[[#This Row],[RN Admin Hours]],Nurse[[#This Row],[RN DON Hours]],Nurse[[#This Row],[LPN Hours (excl. Admin)]],Nurse[[#This Row],[LPN Admin Hours]],Nurse[[#This Row],[CNA Hours]],Nurse[[#This Row],[NA TR Hours]],Nurse[[#This Row],[Med Aide/Tech Hours]])</f>
        <v>464.68630434782608</v>
      </c>
      <c r="K67" s="4">
        <f>SUM(Nurse[[#This Row],[RN Hours (excl. Admin, DON)]],Nurse[[#This Row],[LPN Hours (excl. Admin)]],Nurse[[#This Row],[CNA Hours]],Nurse[[#This Row],[NA TR Hours]],Nurse[[#This Row],[Med Aide/Tech Hours]])</f>
        <v>434.36021739130439</v>
      </c>
      <c r="L67" s="4">
        <f>SUM(Nurse[[#This Row],[RN Hours (excl. Admin, DON)]],Nurse[[#This Row],[RN Admin Hours]],Nurse[[#This Row],[RN DON Hours]])</f>
        <v>57.72239130434783</v>
      </c>
      <c r="M67" s="4">
        <v>35.113695652173917</v>
      </c>
      <c r="N67" s="4">
        <v>16.869565217391305</v>
      </c>
      <c r="O67" s="4">
        <v>5.7391304347826084</v>
      </c>
      <c r="P67" s="4">
        <f>SUM(Nurse[[#This Row],[LPN Hours (excl. Admin)]],Nurse[[#This Row],[LPN Admin Hours]])</f>
        <v>132.66902173913041</v>
      </c>
      <c r="Q67" s="4">
        <v>124.95163043478259</v>
      </c>
      <c r="R67" s="4">
        <v>7.7173913043478262</v>
      </c>
      <c r="S67" s="4">
        <f>SUM(Nurse[[#This Row],[CNA Hours]],Nurse[[#This Row],[NA TR Hours]],Nurse[[#This Row],[Med Aide/Tech Hours]])</f>
        <v>274.29489130434786</v>
      </c>
      <c r="T67" s="4">
        <v>240.35956521739132</v>
      </c>
      <c r="U67" s="4">
        <v>33.935326086956515</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2.1304347826086958</v>
      </c>
      <c r="X67" s="4">
        <v>0</v>
      </c>
      <c r="Y67" s="4">
        <v>0</v>
      </c>
      <c r="Z67" s="4">
        <v>0</v>
      </c>
      <c r="AA67" s="4">
        <v>0</v>
      </c>
      <c r="AB67" s="4">
        <v>2.1304347826086958</v>
      </c>
      <c r="AC67" s="4">
        <v>0</v>
      </c>
      <c r="AD67" s="4">
        <v>0</v>
      </c>
      <c r="AE67" s="4">
        <v>0</v>
      </c>
      <c r="AF67" s="1">
        <v>495273</v>
      </c>
      <c r="AG67" s="1">
        <v>3</v>
      </c>
      <c r="AH67"/>
    </row>
    <row r="68" spans="1:34" x14ac:dyDescent="0.25">
      <c r="A68" t="s">
        <v>329</v>
      </c>
      <c r="B68" t="s">
        <v>200</v>
      </c>
      <c r="C68" t="s">
        <v>456</v>
      </c>
      <c r="D68" t="s">
        <v>437</v>
      </c>
      <c r="E68" s="4">
        <v>103.32608695652173</v>
      </c>
      <c r="F68" s="4">
        <f>Nurse[[#This Row],[Total Nurse Staff Hours]]/Nurse[[#This Row],[MDS Census]]</f>
        <v>2.3568262150220911</v>
      </c>
      <c r="G68" s="4">
        <f>Nurse[[#This Row],[Total Direct Care Staff Hours]]/Nurse[[#This Row],[MDS Census]]</f>
        <v>2.2465800547022936</v>
      </c>
      <c r="H68" s="4">
        <f>Nurse[[#This Row],[Total RN Hours (w/ Admin, DON)]]/Nurse[[#This Row],[MDS Census]]</f>
        <v>0.1705743740795288</v>
      </c>
      <c r="I68" s="4">
        <f>Nurse[[#This Row],[RN Hours (excl. Admin, DON)]]/Nurse[[#This Row],[MDS Census]]</f>
        <v>0.11418893330528096</v>
      </c>
      <c r="J68" s="4">
        <f>SUM(Nurse[[#This Row],[RN Hours (excl. Admin, DON)]],Nurse[[#This Row],[RN Admin Hours]],Nurse[[#This Row],[RN DON Hours]],Nurse[[#This Row],[LPN Hours (excl. Admin)]],Nurse[[#This Row],[LPN Admin Hours]],Nurse[[#This Row],[CNA Hours]],Nurse[[#This Row],[NA TR Hours]],Nurse[[#This Row],[Med Aide/Tech Hours]])</f>
        <v>243.52163043478259</v>
      </c>
      <c r="K68" s="4">
        <f>SUM(Nurse[[#This Row],[RN Hours (excl. Admin, DON)]],Nurse[[#This Row],[LPN Hours (excl. Admin)]],Nurse[[#This Row],[CNA Hours]],Nurse[[#This Row],[NA TR Hours]],Nurse[[#This Row],[Med Aide/Tech Hours]])</f>
        <v>232.13032608695653</v>
      </c>
      <c r="L68" s="4">
        <f>SUM(Nurse[[#This Row],[RN Hours (excl. Admin, DON)]],Nurse[[#This Row],[RN Admin Hours]],Nurse[[#This Row],[RN DON Hours]])</f>
        <v>17.624782608695661</v>
      </c>
      <c r="M68" s="4">
        <v>11.798695652173921</v>
      </c>
      <c r="N68" s="4">
        <v>8.6956521739130432E-2</v>
      </c>
      <c r="O68" s="4">
        <v>5.7391304347826084</v>
      </c>
      <c r="P68" s="4">
        <f>SUM(Nurse[[#This Row],[LPN Hours (excl. Admin)]],Nurse[[#This Row],[LPN Admin Hours]])</f>
        <v>72.111847826086958</v>
      </c>
      <c r="Q68" s="4">
        <v>66.546630434782614</v>
      </c>
      <c r="R68" s="4">
        <v>5.5652173913043477</v>
      </c>
      <c r="S68" s="4">
        <f>SUM(Nurse[[#This Row],[CNA Hours]],Nurse[[#This Row],[NA TR Hours]],Nurse[[#This Row],[Med Aide/Tech Hours]])</f>
        <v>153.78499999999997</v>
      </c>
      <c r="T68" s="4">
        <v>97.374347826086947</v>
      </c>
      <c r="U68" s="4">
        <v>56.410652173913022</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13.418478260869559</v>
      </c>
      <c r="X68" s="4">
        <v>0.22043478260869567</v>
      </c>
      <c r="Y68" s="4">
        <v>0</v>
      </c>
      <c r="Z68" s="4">
        <v>0</v>
      </c>
      <c r="AA68" s="4">
        <v>12.808913043478254</v>
      </c>
      <c r="AB68" s="4">
        <v>0.17391304347826086</v>
      </c>
      <c r="AC68" s="4">
        <v>0.2152173913043478</v>
      </c>
      <c r="AD68" s="4">
        <v>0</v>
      </c>
      <c r="AE68" s="4">
        <v>0</v>
      </c>
      <c r="AF68" s="1">
        <v>495347</v>
      </c>
      <c r="AG68" s="1">
        <v>3</v>
      </c>
      <c r="AH68"/>
    </row>
    <row r="69" spans="1:34" x14ac:dyDescent="0.25">
      <c r="A69" t="s">
        <v>329</v>
      </c>
      <c r="B69" t="s">
        <v>173</v>
      </c>
      <c r="C69" t="s">
        <v>467</v>
      </c>
      <c r="D69" t="s">
        <v>399</v>
      </c>
      <c r="E69" s="4">
        <v>80.467391304347828</v>
      </c>
      <c r="F69" s="4">
        <f>Nurse[[#This Row],[Total Nurse Staff Hours]]/Nurse[[#This Row],[MDS Census]]</f>
        <v>1.9283655274888563</v>
      </c>
      <c r="G69" s="4">
        <f>Nurse[[#This Row],[Total Direct Care Staff Hours]]/Nurse[[#This Row],[MDS Census]]</f>
        <v>1.7333418884236123</v>
      </c>
      <c r="H69" s="4">
        <f>Nurse[[#This Row],[Total RN Hours (w/ Admin, DON)]]/Nurse[[#This Row],[MDS Census]]</f>
        <v>0.41708496555450497</v>
      </c>
      <c r="I69" s="4">
        <f>Nurse[[#This Row],[RN Hours (excl. Admin, DON)]]/Nurse[[#This Row],[MDS Census]]</f>
        <v>0.27660137781980282</v>
      </c>
      <c r="J69" s="4">
        <f>SUM(Nurse[[#This Row],[RN Hours (excl. Admin, DON)]],Nurse[[#This Row],[RN Admin Hours]],Nurse[[#This Row],[RN DON Hours]],Nurse[[#This Row],[LPN Hours (excl. Admin)]],Nurse[[#This Row],[LPN Admin Hours]],Nurse[[#This Row],[CNA Hours]],Nurse[[#This Row],[NA TR Hours]],Nurse[[#This Row],[Med Aide/Tech Hours]])</f>
        <v>155.1705434782609</v>
      </c>
      <c r="K69" s="4">
        <f>SUM(Nurse[[#This Row],[RN Hours (excl. Admin, DON)]],Nurse[[#This Row],[LPN Hours (excl. Admin)]],Nurse[[#This Row],[CNA Hours]],Nurse[[#This Row],[NA TR Hours]],Nurse[[#This Row],[Med Aide/Tech Hours]])</f>
        <v>139.47750000000002</v>
      </c>
      <c r="L69" s="4">
        <f>SUM(Nurse[[#This Row],[RN Hours (excl. Admin, DON)]],Nurse[[#This Row],[RN Admin Hours]],Nurse[[#This Row],[RN DON Hours]])</f>
        <v>33.561739130434788</v>
      </c>
      <c r="M69" s="4">
        <v>22.257391304347831</v>
      </c>
      <c r="N69" s="4">
        <v>5.5652173913043477</v>
      </c>
      <c r="O69" s="4">
        <v>5.7391304347826084</v>
      </c>
      <c r="P69" s="4">
        <f>SUM(Nurse[[#This Row],[LPN Hours (excl. Admin)]],Nurse[[#This Row],[LPN Admin Hours]])</f>
        <v>46.96608695652175</v>
      </c>
      <c r="Q69" s="4">
        <v>42.577391304347834</v>
      </c>
      <c r="R69" s="4">
        <v>4.3886956521739133</v>
      </c>
      <c r="S69" s="4">
        <f>SUM(Nurse[[#This Row],[CNA Hours]],Nurse[[#This Row],[NA TR Hours]],Nurse[[#This Row],[Med Aide/Tech Hours]])</f>
        <v>74.642717391304359</v>
      </c>
      <c r="T69" s="4">
        <v>56.669239130434789</v>
      </c>
      <c r="U69" s="4">
        <v>17.973478260869566</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68.560652173913041</v>
      </c>
      <c r="X69" s="4">
        <v>7.54086956521739</v>
      </c>
      <c r="Y69" s="4">
        <v>0</v>
      </c>
      <c r="Z69" s="4">
        <v>0</v>
      </c>
      <c r="AA69" s="4">
        <v>22.737826086956527</v>
      </c>
      <c r="AB69" s="4">
        <v>0</v>
      </c>
      <c r="AC69" s="4">
        <v>34.482717391304334</v>
      </c>
      <c r="AD69" s="4">
        <v>3.799239130434783</v>
      </c>
      <c r="AE69" s="4">
        <v>0</v>
      </c>
      <c r="AF69" s="1">
        <v>495315</v>
      </c>
      <c r="AG69" s="1">
        <v>3</v>
      </c>
      <c r="AH69"/>
    </row>
    <row r="70" spans="1:34" x14ac:dyDescent="0.25">
      <c r="A70" t="s">
        <v>329</v>
      </c>
      <c r="B70" t="s">
        <v>79</v>
      </c>
      <c r="C70" t="s">
        <v>477</v>
      </c>
      <c r="D70" t="s">
        <v>410</v>
      </c>
      <c r="E70" s="4">
        <v>85.467391304347828</v>
      </c>
      <c r="F70" s="4">
        <f>Nurse[[#This Row],[Total Nurse Staff Hours]]/Nurse[[#This Row],[MDS Census]]</f>
        <v>3.0530217474246468</v>
      </c>
      <c r="G70" s="4">
        <f>Nurse[[#This Row],[Total Direct Care Staff Hours]]/Nurse[[#This Row],[MDS Census]]</f>
        <v>2.8527737504769171</v>
      </c>
      <c r="H70" s="4">
        <f>Nurse[[#This Row],[Total RN Hours (w/ Admin, DON)]]/Nurse[[#This Row],[MDS Census]]</f>
        <v>0.39239984738649364</v>
      </c>
      <c r="I70" s="4">
        <f>Nurse[[#This Row],[RN Hours (excl. Admin, DON)]]/Nurse[[#This Row],[MDS Census]]</f>
        <v>0.30550807579804146</v>
      </c>
      <c r="J70" s="4">
        <f>SUM(Nurse[[#This Row],[RN Hours (excl. Admin, DON)]],Nurse[[#This Row],[RN Admin Hours]],Nurse[[#This Row],[RN DON Hours]],Nurse[[#This Row],[LPN Hours (excl. Admin)]],Nurse[[#This Row],[LPN Admin Hours]],Nurse[[#This Row],[CNA Hours]],Nurse[[#This Row],[NA TR Hours]],Nurse[[#This Row],[Med Aide/Tech Hours]])</f>
        <v>260.93380434782608</v>
      </c>
      <c r="K70" s="4">
        <f>SUM(Nurse[[#This Row],[RN Hours (excl. Admin, DON)]],Nurse[[#This Row],[LPN Hours (excl. Admin)]],Nurse[[#This Row],[CNA Hours]],Nurse[[#This Row],[NA TR Hours]],Nurse[[#This Row],[Med Aide/Tech Hours]])</f>
        <v>243.81913043478261</v>
      </c>
      <c r="L70" s="4">
        <f>SUM(Nurse[[#This Row],[RN Hours (excl. Admin, DON)]],Nurse[[#This Row],[RN Admin Hours]],Nurse[[#This Row],[RN DON Hours]])</f>
        <v>33.537391304347821</v>
      </c>
      <c r="M70" s="4">
        <v>26.110978260869565</v>
      </c>
      <c r="N70" s="4">
        <v>2.0760869565217392</v>
      </c>
      <c r="O70" s="4">
        <v>5.350326086956521</v>
      </c>
      <c r="P70" s="4">
        <f>SUM(Nurse[[#This Row],[LPN Hours (excl. Admin)]],Nurse[[#This Row],[LPN Admin Hours]])</f>
        <v>88.838695652173925</v>
      </c>
      <c r="Q70" s="4">
        <v>79.150434782608713</v>
      </c>
      <c r="R70" s="4">
        <v>9.6882608695652124</v>
      </c>
      <c r="S70" s="4">
        <f>SUM(Nurse[[#This Row],[CNA Hours]],Nurse[[#This Row],[NA TR Hours]],Nurse[[#This Row],[Med Aide/Tech Hours]])</f>
        <v>138.55771739130432</v>
      </c>
      <c r="T70" s="4">
        <v>98.330869565217384</v>
      </c>
      <c r="U70" s="4">
        <v>40.226847826086939</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30.045978260869568</v>
      </c>
      <c r="X70" s="4">
        <v>0</v>
      </c>
      <c r="Y70" s="4">
        <v>0</v>
      </c>
      <c r="Z70" s="4">
        <v>1.785108695652174</v>
      </c>
      <c r="AA70" s="4">
        <v>7.6310869565217407</v>
      </c>
      <c r="AB70" s="4">
        <v>0</v>
      </c>
      <c r="AC70" s="4">
        <v>20.629782608695653</v>
      </c>
      <c r="AD70" s="4">
        <v>0</v>
      </c>
      <c r="AE70" s="4">
        <v>0</v>
      </c>
      <c r="AF70" s="1">
        <v>495190</v>
      </c>
      <c r="AG70" s="1">
        <v>3</v>
      </c>
      <c r="AH70"/>
    </row>
    <row r="71" spans="1:34" x14ac:dyDescent="0.25">
      <c r="A71" t="s">
        <v>329</v>
      </c>
      <c r="B71" t="s">
        <v>160</v>
      </c>
      <c r="C71" t="s">
        <v>555</v>
      </c>
      <c r="D71" t="s">
        <v>431</v>
      </c>
      <c r="E71" s="4">
        <v>87.195652173913047</v>
      </c>
      <c r="F71" s="4">
        <f>Nurse[[#This Row],[Total Nurse Staff Hours]]/Nurse[[#This Row],[MDS Census]]</f>
        <v>2.0347918224881574</v>
      </c>
      <c r="G71" s="4">
        <f>Nurse[[#This Row],[Total Direct Care Staff Hours]]/Nurse[[#This Row],[MDS Census]]</f>
        <v>1.9757354774370479</v>
      </c>
      <c r="H71" s="4">
        <f>Nurse[[#This Row],[Total RN Hours (w/ Admin, DON)]]/Nurse[[#This Row],[MDS Census]]</f>
        <v>0.20382946896035897</v>
      </c>
      <c r="I71" s="4">
        <f>Nurse[[#This Row],[RN Hours (excl. Admin, DON)]]/Nurse[[#This Row],[MDS Census]]</f>
        <v>0.16693093991523308</v>
      </c>
      <c r="J71" s="4">
        <f>SUM(Nurse[[#This Row],[RN Hours (excl. Admin, DON)]],Nurse[[#This Row],[RN Admin Hours]],Nurse[[#This Row],[RN DON Hours]],Nurse[[#This Row],[LPN Hours (excl. Admin)]],Nurse[[#This Row],[LPN Admin Hours]],Nurse[[#This Row],[CNA Hours]],Nurse[[#This Row],[NA TR Hours]],Nurse[[#This Row],[Med Aide/Tech Hours]])</f>
        <v>177.42499999999998</v>
      </c>
      <c r="K71" s="4">
        <f>SUM(Nurse[[#This Row],[RN Hours (excl. Admin, DON)]],Nurse[[#This Row],[LPN Hours (excl. Admin)]],Nurse[[#This Row],[CNA Hours]],Nurse[[#This Row],[NA TR Hours]],Nurse[[#This Row],[Med Aide/Tech Hours]])</f>
        <v>172.27554347826086</v>
      </c>
      <c r="L71" s="4">
        <f>SUM(Nurse[[#This Row],[RN Hours (excl. Admin, DON)]],Nurse[[#This Row],[RN Admin Hours]],Nurse[[#This Row],[RN DON Hours]])</f>
        <v>17.773043478260867</v>
      </c>
      <c r="M71" s="4">
        <v>14.555652173913042</v>
      </c>
      <c r="N71" s="4">
        <v>1.5</v>
      </c>
      <c r="O71" s="4">
        <v>1.7173913043478262</v>
      </c>
      <c r="P71" s="4">
        <f>SUM(Nurse[[#This Row],[LPN Hours (excl. Admin)]],Nurse[[#This Row],[LPN Admin Hours]])</f>
        <v>57.207826086956501</v>
      </c>
      <c r="Q71" s="4">
        <v>55.275760869565197</v>
      </c>
      <c r="R71" s="4">
        <v>1.9320652173913044</v>
      </c>
      <c r="S71" s="4">
        <f>SUM(Nurse[[#This Row],[CNA Hours]],Nurse[[#This Row],[NA TR Hours]],Nurse[[#This Row],[Med Aide/Tech Hours]])</f>
        <v>102.44413043478262</v>
      </c>
      <c r="T71" s="4">
        <v>102.44413043478262</v>
      </c>
      <c r="U71" s="4">
        <v>0</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113.71173913043476</v>
      </c>
      <c r="X71" s="4">
        <v>7.6725000000000012</v>
      </c>
      <c r="Y71" s="4">
        <v>1.5</v>
      </c>
      <c r="Z71" s="4">
        <v>0.2391304347826087</v>
      </c>
      <c r="AA71" s="4">
        <v>44.164347826086953</v>
      </c>
      <c r="AB71" s="4">
        <v>1.9320652173913044</v>
      </c>
      <c r="AC71" s="4">
        <v>58.203695652173899</v>
      </c>
      <c r="AD71" s="4">
        <v>0</v>
      </c>
      <c r="AE71" s="4">
        <v>0</v>
      </c>
      <c r="AF71" s="1">
        <v>495296</v>
      </c>
      <c r="AG71" s="1">
        <v>3</v>
      </c>
      <c r="AH71"/>
    </row>
    <row r="72" spans="1:34" x14ac:dyDescent="0.25">
      <c r="A72" t="s">
        <v>329</v>
      </c>
      <c r="B72" t="s">
        <v>266</v>
      </c>
      <c r="C72" t="s">
        <v>471</v>
      </c>
      <c r="D72" t="s">
        <v>426</v>
      </c>
      <c r="E72" s="4">
        <v>51.478260869565219</v>
      </c>
      <c r="F72" s="4">
        <f>Nurse[[#This Row],[Total Nurse Staff Hours]]/Nurse[[#This Row],[MDS Census]]</f>
        <v>4.959670608108107</v>
      </c>
      <c r="G72" s="4">
        <f>Nurse[[#This Row],[Total Direct Care Staff Hours]]/Nurse[[#This Row],[MDS Census]]</f>
        <v>4.5886824324324307</v>
      </c>
      <c r="H72" s="4">
        <f>Nurse[[#This Row],[Total RN Hours (w/ Admin, DON)]]/Nurse[[#This Row],[MDS Census]]</f>
        <v>0.22161106418918919</v>
      </c>
      <c r="I72" s="4">
        <f>Nurse[[#This Row],[RN Hours (excl. Admin, DON)]]/Nurse[[#This Row],[MDS Census]]</f>
        <v>4.3612753378378374E-2</v>
      </c>
      <c r="J72" s="4">
        <f>SUM(Nurse[[#This Row],[RN Hours (excl. Admin, DON)]],Nurse[[#This Row],[RN Admin Hours]],Nurse[[#This Row],[RN DON Hours]],Nurse[[#This Row],[LPN Hours (excl. Admin)]],Nurse[[#This Row],[LPN Admin Hours]],Nurse[[#This Row],[CNA Hours]],Nurse[[#This Row],[NA TR Hours]],Nurse[[#This Row],[Med Aide/Tech Hours]])</f>
        <v>255.31521739130429</v>
      </c>
      <c r="K72" s="4">
        <f>SUM(Nurse[[#This Row],[RN Hours (excl. Admin, DON)]],Nurse[[#This Row],[LPN Hours (excl. Admin)]],Nurse[[#This Row],[CNA Hours]],Nurse[[#This Row],[NA TR Hours]],Nurse[[#This Row],[Med Aide/Tech Hours]])</f>
        <v>236.21739130434776</v>
      </c>
      <c r="L72" s="4">
        <f>SUM(Nurse[[#This Row],[RN Hours (excl. Admin, DON)]],Nurse[[#This Row],[RN Admin Hours]],Nurse[[#This Row],[RN DON Hours]])</f>
        <v>11.408152173913043</v>
      </c>
      <c r="M72" s="4">
        <v>2.2451086956521737</v>
      </c>
      <c r="N72" s="4">
        <v>9.1630434782608692</v>
      </c>
      <c r="O72" s="4">
        <v>0</v>
      </c>
      <c r="P72" s="4">
        <f>SUM(Nurse[[#This Row],[LPN Hours (excl. Admin)]],Nurse[[#This Row],[LPN Admin Hours]])</f>
        <v>80.090760869565202</v>
      </c>
      <c r="Q72" s="4">
        <v>70.155978260869546</v>
      </c>
      <c r="R72" s="4">
        <v>9.9347826086956488</v>
      </c>
      <c r="S72" s="4">
        <f>SUM(Nurse[[#This Row],[CNA Hours]],Nurse[[#This Row],[NA TR Hours]],Nurse[[#This Row],[Med Aide/Tech Hours]])</f>
        <v>163.81630434782605</v>
      </c>
      <c r="T72" s="4">
        <v>142.11304347826083</v>
      </c>
      <c r="U72" s="4">
        <v>21.70326086956522</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30.978260869565215</v>
      </c>
      <c r="X72" s="4">
        <v>1.2038043478260869</v>
      </c>
      <c r="Y72" s="4">
        <v>0</v>
      </c>
      <c r="Z72" s="4">
        <v>0</v>
      </c>
      <c r="AA72" s="4">
        <v>5.8070652173913047</v>
      </c>
      <c r="AB72" s="4">
        <v>0</v>
      </c>
      <c r="AC72" s="4">
        <v>23.967391304347824</v>
      </c>
      <c r="AD72" s="4">
        <v>0</v>
      </c>
      <c r="AE72" s="4">
        <v>0</v>
      </c>
      <c r="AF72" s="1">
        <v>495419</v>
      </c>
      <c r="AG72" s="1">
        <v>3</v>
      </c>
      <c r="AH72"/>
    </row>
    <row r="73" spans="1:34" x14ac:dyDescent="0.25">
      <c r="A73" t="s">
        <v>329</v>
      </c>
      <c r="B73" t="s">
        <v>149</v>
      </c>
      <c r="C73" t="s">
        <v>553</v>
      </c>
      <c r="D73" t="s">
        <v>427</v>
      </c>
      <c r="E73" s="4">
        <v>164.83098591549296</v>
      </c>
      <c r="F73" s="4">
        <f>Nurse[[#This Row],[Total Nurse Staff Hours]]/Nurse[[#This Row],[MDS Census]]</f>
        <v>4.9434982483123964</v>
      </c>
      <c r="G73" s="4">
        <f>Nurse[[#This Row],[Total Direct Care Staff Hours]]/Nurse[[#This Row],[MDS Census]]</f>
        <v>4.8360967273348692</v>
      </c>
      <c r="H73" s="4">
        <f>Nurse[[#This Row],[Total RN Hours (w/ Admin, DON)]]/Nurse[[#This Row],[MDS Census]]</f>
        <v>0.76821242416474367</v>
      </c>
      <c r="I73" s="4">
        <f>Nurse[[#This Row],[RN Hours (excl. Admin, DON)]]/Nurse[[#This Row],[MDS Census]]</f>
        <v>0.67700333247885114</v>
      </c>
      <c r="J73" s="4">
        <f>SUM(Nurse[[#This Row],[RN Hours (excl. Admin, DON)]],Nurse[[#This Row],[RN Admin Hours]],Nurse[[#This Row],[RN DON Hours]],Nurse[[#This Row],[LPN Hours (excl. Admin)]],Nurse[[#This Row],[LPN Admin Hours]],Nurse[[#This Row],[CNA Hours]],Nurse[[#This Row],[NA TR Hours]],Nurse[[#This Row],[Med Aide/Tech Hours]])</f>
        <v>814.84169014084478</v>
      </c>
      <c r="K73" s="4">
        <f>SUM(Nurse[[#This Row],[RN Hours (excl. Admin, DON)]],Nurse[[#This Row],[LPN Hours (excl. Admin)]],Nurse[[#This Row],[CNA Hours]],Nurse[[#This Row],[NA TR Hours]],Nurse[[#This Row],[Med Aide/Tech Hours]])</f>
        <v>797.13859154929548</v>
      </c>
      <c r="L73" s="4">
        <f>SUM(Nurse[[#This Row],[RN Hours (excl. Admin, DON)]],Nurse[[#This Row],[RN Admin Hours]],Nurse[[#This Row],[RN DON Hours]])</f>
        <v>126.62521126760556</v>
      </c>
      <c r="M73" s="4">
        <v>111.59112676056331</v>
      </c>
      <c r="N73" s="4">
        <v>2.130281690140845</v>
      </c>
      <c r="O73" s="4">
        <v>12.903802816901408</v>
      </c>
      <c r="P73" s="4">
        <f>SUM(Nurse[[#This Row],[LPN Hours (excl. Admin)]],Nurse[[#This Row],[LPN Admin Hours]])</f>
        <v>233.19985915492953</v>
      </c>
      <c r="Q73" s="4">
        <v>230.53084507042249</v>
      </c>
      <c r="R73" s="4">
        <v>2.6690140845070425</v>
      </c>
      <c r="S73" s="4">
        <f>SUM(Nurse[[#This Row],[CNA Hours]],Nurse[[#This Row],[NA TR Hours]],Nurse[[#This Row],[Med Aide/Tech Hours]])</f>
        <v>455.01661971830964</v>
      </c>
      <c r="T73" s="4">
        <v>446.39971830985894</v>
      </c>
      <c r="U73" s="4">
        <v>8.6169014084507047</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10.241549295774648</v>
      </c>
      <c r="X73" s="4">
        <v>0</v>
      </c>
      <c r="Y73" s="4">
        <v>0</v>
      </c>
      <c r="Z73" s="4">
        <v>0</v>
      </c>
      <c r="AA73" s="4">
        <v>10.241549295774648</v>
      </c>
      <c r="AB73" s="4">
        <v>0</v>
      </c>
      <c r="AC73" s="4">
        <v>0</v>
      </c>
      <c r="AD73" s="4">
        <v>0</v>
      </c>
      <c r="AE73" s="4">
        <v>0</v>
      </c>
      <c r="AF73" s="1">
        <v>495279</v>
      </c>
      <c r="AG73" s="1">
        <v>3</v>
      </c>
      <c r="AH73"/>
    </row>
    <row r="74" spans="1:34" x14ac:dyDescent="0.25">
      <c r="A74" t="s">
        <v>329</v>
      </c>
      <c r="B74" t="s">
        <v>112</v>
      </c>
      <c r="C74" t="s">
        <v>517</v>
      </c>
      <c r="D74" t="s">
        <v>389</v>
      </c>
      <c r="E74" s="4">
        <v>67.369565217391298</v>
      </c>
      <c r="F74" s="4">
        <f>Nurse[[#This Row],[Total Nurse Staff Hours]]/Nurse[[#This Row],[MDS Census]]</f>
        <v>3.0435947079703136</v>
      </c>
      <c r="G74" s="4">
        <f>Nurse[[#This Row],[Total Direct Care Staff Hours]]/Nurse[[#This Row],[MDS Census]]</f>
        <v>2.5957728299451444</v>
      </c>
      <c r="H74" s="4">
        <f>Nurse[[#This Row],[Total RN Hours (w/ Admin, DON)]]/Nurse[[#This Row],[MDS Census]]</f>
        <v>0.39780574378831879</v>
      </c>
      <c r="I74" s="4">
        <f>Nurse[[#This Row],[RN Hours (excl. Admin, DON)]]/Nurse[[#This Row],[MDS Census]]</f>
        <v>0.26247176508551151</v>
      </c>
      <c r="J74" s="4">
        <f>SUM(Nurse[[#This Row],[RN Hours (excl. Admin, DON)]],Nurse[[#This Row],[RN Admin Hours]],Nurse[[#This Row],[RN DON Hours]],Nurse[[#This Row],[LPN Hours (excl. Admin)]],Nurse[[#This Row],[LPN Admin Hours]],Nurse[[#This Row],[CNA Hours]],Nurse[[#This Row],[NA TR Hours]],Nurse[[#This Row],[Med Aide/Tech Hours]])</f>
        <v>205.04565217391306</v>
      </c>
      <c r="K74" s="4">
        <f>SUM(Nurse[[#This Row],[RN Hours (excl. Admin, DON)]],Nurse[[#This Row],[LPN Hours (excl. Admin)]],Nurse[[#This Row],[CNA Hours]],Nurse[[#This Row],[NA TR Hours]],Nurse[[#This Row],[Med Aide/Tech Hours]])</f>
        <v>174.87608695652176</v>
      </c>
      <c r="L74" s="4">
        <f>SUM(Nurse[[#This Row],[RN Hours (excl. Admin, DON)]],Nurse[[#This Row],[RN Admin Hours]],Nurse[[#This Row],[RN DON Hours]])</f>
        <v>26.799999999999997</v>
      </c>
      <c r="M74" s="4">
        <v>17.682608695652174</v>
      </c>
      <c r="N74" s="4">
        <v>5.2108695652173918</v>
      </c>
      <c r="O74" s="4">
        <v>3.9065217391304343</v>
      </c>
      <c r="P74" s="4">
        <f>SUM(Nurse[[#This Row],[LPN Hours (excl. Admin)]],Nurse[[#This Row],[LPN Admin Hours]])</f>
        <v>62.517391304347825</v>
      </c>
      <c r="Q74" s="4">
        <v>41.46521739130435</v>
      </c>
      <c r="R74" s="4">
        <v>21.052173913043472</v>
      </c>
      <c r="S74" s="4">
        <f>SUM(Nurse[[#This Row],[CNA Hours]],Nurse[[#This Row],[NA TR Hours]],Nurse[[#This Row],[Med Aide/Tech Hours]])</f>
        <v>115.72826086956522</v>
      </c>
      <c r="T74" s="4">
        <v>112.36739130434783</v>
      </c>
      <c r="U74" s="4">
        <v>0</v>
      </c>
      <c r="V74" s="4">
        <v>3.3608695652173912</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20.75</v>
      </c>
      <c r="X74" s="4">
        <v>0</v>
      </c>
      <c r="Y74" s="4">
        <v>0</v>
      </c>
      <c r="Z74" s="4">
        <v>0</v>
      </c>
      <c r="AA74" s="4">
        <v>14.948913043478262</v>
      </c>
      <c r="AB74" s="4">
        <v>0</v>
      </c>
      <c r="AC74" s="4">
        <v>5.8010869565217398</v>
      </c>
      <c r="AD74" s="4">
        <v>0</v>
      </c>
      <c r="AE74" s="4">
        <v>0</v>
      </c>
      <c r="AF74" s="1">
        <v>495234</v>
      </c>
      <c r="AG74" s="1">
        <v>3</v>
      </c>
      <c r="AH74"/>
    </row>
    <row r="75" spans="1:34" x14ac:dyDescent="0.25">
      <c r="A75" t="s">
        <v>329</v>
      </c>
      <c r="B75" t="s">
        <v>247</v>
      </c>
      <c r="C75" t="s">
        <v>482</v>
      </c>
      <c r="D75" t="s">
        <v>394</v>
      </c>
      <c r="E75" s="4">
        <v>54.565217391304351</v>
      </c>
      <c r="F75" s="4">
        <f>Nurse[[#This Row],[Total Nurse Staff Hours]]/Nurse[[#This Row],[MDS Census]]</f>
        <v>3.0486553784860555</v>
      </c>
      <c r="G75" s="4">
        <f>Nurse[[#This Row],[Total Direct Care Staff Hours]]/Nurse[[#This Row],[MDS Census]]</f>
        <v>2.7889940239043822</v>
      </c>
      <c r="H75" s="4">
        <f>Nurse[[#This Row],[Total RN Hours (w/ Admin, DON)]]/Nurse[[#This Row],[MDS Census]]</f>
        <v>0.42101593625498007</v>
      </c>
      <c r="I75" s="4">
        <f>Nurse[[#This Row],[RN Hours (excl. Admin, DON)]]/Nurse[[#This Row],[MDS Census]]</f>
        <v>0.19387450199203188</v>
      </c>
      <c r="J75" s="4">
        <f>SUM(Nurse[[#This Row],[RN Hours (excl. Admin, DON)]],Nurse[[#This Row],[RN Admin Hours]],Nurse[[#This Row],[RN DON Hours]],Nurse[[#This Row],[LPN Hours (excl. Admin)]],Nurse[[#This Row],[LPN Admin Hours]],Nurse[[#This Row],[CNA Hours]],Nurse[[#This Row],[NA TR Hours]],Nurse[[#This Row],[Med Aide/Tech Hours]])</f>
        <v>166.35054347826087</v>
      </c>
      <c r="K75" s="4">
        <f>SUM(Nurse[[#This Row],[RN Hours (excl. Admin, DON)]],Nurse[[#This Row],[LPN Hours (excl. Admin)]],Nurse[[#This Row],[CNA Hours]],Nurse[[#This Row],[NA TR Hours]],Nurse[[#This Row],[Med Aide/Tech Hours]])</f>
        <v>152.18206521739131</v>
      </c>
      <c r="L75" s="4">
        <f>SUM(Nurse[[#This Row],[RN Hours (excl. Admin, DON)]],Nurse[[#This Row],[RN Admin Hours]],Nurse[[#This Row],[RN DON Hours]])</f>
        <v>22.972826086956523</v>
      </c>
      <c r="M75" s="4">
        <v>10.578804347826088</v>
      </c>
      <c r="N75" s="4">
        <v>6.9157608695652177</v>
      </c>
      <c r="O75" s="4">
        <v>5.4782608695652177</v>
      </c>
      <c r="P75" s="4">
        <f>SUM(Nurse[[#This Row],[LPN Hours (excl. Admin)]],Nurse[[#This Row],[LPN Admin Hours]])</f>
        <v>48.516304347826086</v>
      </c>
      <c r="Q75" s="4">
        <v>46.741847826086953</v>
      </c>
      <c r="R75" s="4">
        <v>1.7744565217391304</v>
      </c>
      <c r="S75" s="4">
        <f>SUM(Nurse[[#This Row],[CNA Hours]],Nurse[[#This Row],[NA TR Hours]],Nurse[[#This Row],[Med Aide/Tech Hours]])</f>
        <v>94.861413043478265</v>
      </c>
      <c r="T75" s="4">
        <v>94.861413043478265</v>
      </c>
      <c r="U75" s="4">
        <v>0</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5" s="4">
        <v>0</v>
      </c>
      <c r="Y75" s="4">
        <v>0</v>
      </c>
      <c r="Z75" s="4">
        <v>0</v>
      </c>
      <c r="AA75" s="4">
        <v>0</v>
      </c>
      <c r="AB75" s="4">
        <v>0</v>
      </c>
      <c r="AC75" s="4">
        <v>0</v>
      </c>
      <c r="AD75" s="4">
        <v>0</v>
      </c>
      <c r="AE75" s="4">
        <v>0</v>
      </c>
      <c r="AF75" s="1">
        <v>495398</v>
      </c>
      <c r="AG75" s="1">
        <v>3</v>
      </c>
      <c r="AH75"/>
    </row>
    <row r="76" spans="1:34" x14ac:dyDescent="0.25">
      <c r="A76" t="s">
        <v>329</v>
      </c>
      <c r="B76" t="s">
        <v>269</v>
      </c>
      <c r="C76" t="s">
        <v>583</v>
      </c>
      <c r="D76" t="s">
        <v>346</v>
      </c>
      <c r="E76" s="4">
        <v>83.010869565217391</v>
      </c>
      <c r="F76" s="4">
        <f>Nurse[[#This Row],[Total Nurse Staff Hours]]/Nurse[[#This Row],[MDS Census]]</f>
        <v>2.816925494304046</v>
      </c>
      <c r="G76" s="4">
        <f>Nurse[[#This Row],[Total Direct Care Staff Hours]]/Nurse[[#This Row],[MDS Census]]</f>
        <v>2.6168469294225485</v>
      </c>
      <c r="H76" s="4">
        <f>Nurse[[#This Row],[Total RN Hours (w/ Admin, DON)]]/Nurse[[#This Row],[MDS Census]]</f>
        <v>0.38596700274977092</v>
      </c>
      <c r="I76" s="4">
        <f>Nurse[[#This Row],[RN Hours (excl. Admin, DON)]]/Nurse[[#This Row],[MDS Census]]</f>
        <v>0.18588843786827286</v>
      </c>
      <c r="J76" s="4">
        <f>SUM(Nurse[[#This Row],[RN Hours (excl. Admin, DON)]],Nurse[[#This Row],[RN Admin Hours]],Nurse[[#This Row],[RN DON Hours]],Nurse[[#This Row],[LPN Hours (excl. Admin)]],Nurse[[#This Row],[LPN Admin Hours]],Nurse[[#This Row],[CNA Hours]],Nurse[[#This Row],[NA TR Hours]],Nurse[[#This Row],[Med Aide/Tech Hours]])</f>
        <v>233.8354347826087</v>
      </c>
      <c r="K76" s="4">
        <f>SUM(Nurse[[#This Row],[RN Hours (excl. Admin, DON)]],Nurse[[#This Row],[LPN Hours (excl. Admin)]],Nurse[[#This Row],[CNA Hours]],Nurse[[#This Row],[NA TR Hours]],Nurse[[#This Row],[Med Aide/Tech Hours]])</f>
        <v>217.22673913043479</v>
      </c>
      <c r="L76" s="4">
        <f>SUM(Nurse[[#This Row],[RN Hours (excl. Admin, DON)]],Nurse[[#This Row],[RN Admin Hours]],Nurse[[#This Row],[RN DON Hours]])</f>
        <v>32.039456521739133</v>
      </c>
      <c r="M76" s="4">
        <v>15.430760869565216</v>
      </c>
      <c r="N76" s="4">
        <v>8.7826086956521738</v>
      </c>
      <c r="O76" s="4">
        <v>7.8260869565217392</v>
      </c>
      <c r="P76" s="4">
        <f>SUM(Nurse[[#This Row],[LPN Hours (excl. Admin)]],Nurse[[#This Row],[LPN Admin Hours]])</f>
        <v>62.624782608695668</v>
      </c>
      <c r="Q76" s="4">
        <v>62.624782608695668</v>
      </c>
      <c r="R76" s="4">
        <v>0</v>
      </c>
      <c r="S76" s="4">
        <f>SUM(Nurse[[#This Row],[CNA Hours]],Nurse[[#This Row],[NA TR Hours]],Nurse[[#This Row],[Med Aide/Tech Hours]])</f>
        <v>139.17119565217391</v>
      </c>
      <c r="T76" s="4">
        <v>103.97826086956522</v>
      </c>
      <c r="U76" s="4">
        <v>35.192934782608695</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41.971304347826084</v>
      </c>
      <c r="X76" s="4">
        <v>6.4198913043478276</v>
      </c>
      <c r="Y76" s="4">
        <v>0</v>
      </c>
      <c r="Z76" s="4">
        <v>3.0434782608695654</v>
      </c>
      <c r="AA76" s="4">
        <v>26.094891304347822</v>
      </c>
      <c r="AB76" s="4">
        <v>0</v>
      </c>
      <c r="AC76" s="4">
        <v>6.4130434782608692</v>
      </c>
      <c r="AD76" s="4">
        <v>0</v>
      </c>
      <c r="AE76" s="4">
        <v>0</v>
      </c>
      <c r="AF76" s="1">
        <v>495422</v>
      </c>
      <c r="AG76" s="1">
        <v>3</v>
      </c>
      <c r="AH76"/>
    </row>
    <row r="77" spans="1:34" x14ac:dyDescent="0.25">
      <c r="A77" t="s">
        <v>329</v>
      </c>
      <c r="B77" t="s">
        <v>211</v>
      </c>
      <c r="C77" t="s">
        <v>452</v>
      </c>
      <c r="D77" t="s">
        <v>345</v>
      </c>
      <c r="E77" s="4">
        <v>124.30434782608695</v>
      </c>
      <c r="F77" s="4">
        <f>Nurse[[#This Row],[Total Nurse Staff Hours]]/Nurse[[#This Row],[MDS Census]]</f>
        <v>4.0984426372857641</v>
      </c>
      <c r="G77" s="4">
        <f>Nurse[[#This Row],[Total Direct Care Staff Hours]]/Nurse[[#This Row],[MDS Census]]</f>
        <v>3.7617165092689753</v>
      </c>
      <c r="H77" s="4">
        <f>Nurse[[#This Row],[Total RN Hours (w/ Admin, DON)]]/Nurse[[#This Row],[MDS Census]]</f>
        <v>0.60960563133962919</v>
      </c>
      <c r="I77" s="4">
        <f>Nurse[[#This Row],[RN Hours (excl. Admin, DON)]]/Nurse[[#This Row],[MDS Census]]</f>
        <v>0.27287950332284011</v>
      </c>
      <c r="J77" s="4">
        <f>SUM(Nurse[[#This Row],[RN Hours (excl. Admin, DON)]],Nurse[[#This Row],[RN Admin Hours]],Nurse[[#This Row],[RN DON Hours]],Nurse[[#This Row],[LPN Hours (excl. Admin)]],Nurse[[#This Row],[LPN Admin Hours]],Nurse[[#This Row],[CNA Hours]],Nurse[[#This Row],[NA TR Hours]],Nurse[[#This Row],[Med Aide/Tech Hours]])</f>
        <v>509.45423913043476</v>
      </c>
      <c r="K77" s="4">
        <f>SUM(Nurse[[#This Row],[RN Hours (excl. Admin, DON)]],Nurse[[#This Row],[LPN Hours (excl. Admin)]],Nurse[[#This Row],[CNA Hours]],Nurse[[#This Row],[NA TR Hours]],Nurse[[#This Row],[Med Aide/Tech Hours]])</f>
        <v>467.59771739130434</v>
      </c>
      <c r="L77" s="4">
        <f>SUM(Nurse[[#This Row],[RN Hours (excl. Admin, DON)]],Nurse[[#This Row],[RN Admin Hours]],Nurse[[#This Row],[RN DON Hours]])</f>
        <v>75.776630434782604</v>
      </c>
      <c r="M77" s="4">
        <v>33.920108695652168</v>
      </c>
      <c r="N77" s="4">
        <v>36.117391304347827</v>
      </c>
      <c r="O77" s="4">
        <v>5.7391304347826084</v>
      </c>
      <c r="P77" s="4">
        <f>SUM(Nurse[[#This Row],[LPN Hours (excl. Admin)]],Nurse[[#This Row],[LPN Admin Hours]])</f>
        <v>90.362065217391276</v>
      </c>
      <c r="Q77" s="4">
        <v>90.362065217391276</v>
      </c>
      <c r="R77" s="4">
        <v>0</v>
      </c>
      <c r="S77" s="4">
        <f>SUM(Nurse[[#This Row],[CNA Hours]],Nurse[[#This Row],[NA TR Hours]],Nurse[[#This Row],[Med Aide/Tech Hours]])</f>
        <v>343.31554347826091</v>
      </c>
      <c r="T77" s="4">
        <v>343.31554347826091</v>
      </c>
      <c r="U77" s="4">
        <v>0</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7" s="4">
        <v>0</v>
      </c>
      <c r="Y77" s="4">
        <v>0</v>
      </c>
      <c r="Z77" s="4">
        <v>0</v>
      </c>
      <c r="AA77" s="4">
        <v>0</v>
      </c>
      <c r="AB77" s="4">
        <v>0</v>
      </c>
      <c r="AC77" s="4">
        <v>0</v>
      </c>
      <c r="AD77" s="4">
        <v>0</v>
      </c>
      <c r="AE77" s="4">
        <v>0</v>
      </c>
      <c r="AF77" s="1">
        <v>495359</v>
      </c>
      <c r="AG77" s="1">
        <v>3</v>
      </c>
      <c r="AH77"/>
    </row>
    <row r="78" spans="1:34" x14ac:dyDescent="0.25">
      <c r="A78" t="s">
        <v>329</v>
      </c>
      <c r="B78" t="s">
        <v>68</v>
      </c>
      <c r="C78" t="s">
        <v>529</v>
      </c>
      <c r="D78" t="s">
        <v>378</v>
      </c>
      <c r="E78" s="4">
        <v>159.9891304347826</v>
      </c>
      <c r="F78" s="4">
        <f>Nurse[[#This Row],[Total Nurse Staff Hours]]/Nurse[[#This Row],[MDS Census]]</f>
        <v>4.2808750594469744</v>
      </c>
      <c r="G78" s="4">
        <f>Nurse[[#This Row],[Total Direct Care Staff Hours]]/Nurse[[#This Row],[MDS Census]]</f>
        <v>3.7544840002717574</v>
      </c>
      <c r="H78" s="4">
        <f>Nurse[[#This Row],[Total RN Hours (w/ Admin, DON)]]/Nurse[[#This Row],[MDS Census]]</f>
        <v>0.89171818737686004</v>
      </c>
      <c r="I78" s="4">
        <f>Nurse[[#This Row],[RN Hours (excl. Admin, DON)]]/Nurse[[#This Row],[MDS Census]]</f>
        <v>0.50191928799510843</v>
      </c>
      <c r="J78" s="4">
        <f>SUM(Nurse[[#This Row],[RN Hours (excl. Admin, DON)]],Nurse[[#This Row],[RN Admin Hours]],Nurse[[#This Row],[RN DON Hours]],Nurse[[#This Row],[LPN Hours (excl. Admin)]],Nurse[[#This Row],[LPN Admin Hours]],Nurse[[#This Row],[CNA Hours]],Nurse[[#This Row],[NA TR Hours]],Nurse[[#This Row],[Med Aide/Tech Hours]])</f>
        <v>684.89347826086964</v>
      </c>
      <c r="K78" s="4">
        <f>SUM(Nurse[[#This Row],[RN Hours (excl. Admin, DON)]],Nurse[[#This Row],[LPN Hours (excl. Admin)]],Nurse[[#This Row],[CNA Hours]],Nurse[[#This Row],[NA TR Hours]],Nurse[[#This Row],[Med Aide/Tech Hours]])</f>
        <v>600.67663043478251</v>
      </c>
      <c r="L78" s="4">
        <f>SUM(Nurse[[#This Row],[RN Hours (excl. Admin, DON)]],Nurse[[#This Row],[RN Admin Hours]],Nurse[[#This Row],[RN DON Hours]])</f>
        <v>142.66521739130437</v>
      </c>
      <c r="M78" s="4">
        <v>80.301630434782609</v>
      </c>
      <c r="N78" s="4">
        <v>60.841847826086976</v>
      </c>
      <c r="O78" s="4">
        <v>1.5217391304347827</v>
      </c>
      <c r="P78" s="4">
        <f>SUM(Nurse[[#This Row],[LPN Hours (excl. Admin)]],Nurse[[#This Row],[LPN Admin Hours]])</f>
        <v>189.0625</v>
      </c>
      <c r="Q78" s="4">
        <v>167.20923913043478</v>
      </c>
      <c r="R78" s="4">
        <v>21.853260869565219</v>
      </c>
      <c r="S78" s="4">
        <f>SUM(Nurse[[#This Row],[CNA Hours]],Nurse[[#This Row],[NA TR Hours]],Nurse[[#This Row],[Med Aide/Tech Hours]])</f>
        <v>353.16576086956519</v>
      </c>
      <c r="T78" s="4">
        <v>353.16576086956519</v>
      </c>
      <c r="U78" s="4">
        <v>0</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5.879891304347824</v>
      </c>
      <c r="X78" s="4">
        <v>0</v>
      </c>
      <c r="Y78" s="4">
        <v>2.4994565217391287</v>
      </c>
      <c r="Z78" s="4">
        <v>0</v>
      </c>
      <c r="AA78" s="4">
        <v>0</v>
      </c>
      <c r="AB78" s="4">
        <v>0</v>
      </c>
      <c r="AC78" s="4">
        <v>3.3804347826086958</v>
      </c>
      <c r="AD78" s="4">
        <v>0</v>
      </c>
      <c r="AE78" s="4">
        <v>0</v>
      </c>
      <c r="AF78" s="1">
        <v>495174</v>
      </c>
      <c r="AG78" s="1">
        <v>3</v>
      </c>
      <c r="AH78"/>
    </row>
    <row r="79" spans="1:34" x14ac:dyDescent="0.25">
      <c r="A79" t="s">
        <v>329</v>
      </c>
      <c r="B79" t="s">
        <v>162</v>
      </c>
      <c r="C79" t="s">
        <v>556</v>
      </c>
      <c r="D79" t="s">
        <v>384</v>
      </c>
      <c r="E79" s="4">
        <v>117.41304347826087</v>
      </c>
      <c r="F79" s="4">
        <f>Nurse[[#This Row],[Total Nurse Staff Hours]]/Nurse[[#This Row],[MDS Census]]</f>
        <v>2.7683030920199956</v>
      </c>
      <c r="G79" s="4">
        <f>Nurse[[#This Row],[Total Direct Care Staff Hours]]/Nurse[[#This Row],[MDS Census]]</f>
        <v>2.4006184039992591</v>
      </c>
      <c r="H79" s="4">
        <f>Nurse[[#This Row],[Total RN Hours (w/ Admin, DON)]]/Nurse[[#This Row],[MDS Census]]</f>
        <v>0.39922329198296602</v>
      </c>
      <c r="I79" s="4">
        <f>Nurse[[#This Row],[RN Hours (excl. Admin, DON)]]/Nurse[[#This Row],[MDS Census]]</f>
        <v>0.15869561192371784</v>
      </c>
      <c r="J79" s="4">
        <f>SUM(Nurse[[#This Row],[RN Hours (excl. Admin, DON)]],Nurse[[#This Row],[RN Admin Hours]],Nurse[[#This Row],[RN DON Hours]],Nurse[[#This Row],[LPN Hours (excl. Admin)]],Nurse[[#This Row],[LPN Admin Hours]],Nurse[[#This Row],[CNA Hours]],Nurse[[#This Row],[NA TR Hours]],Nurse[[#This Row],[Med Aide/Tech Hours]])</f>
        <v>325.03489130434775</v>
      </c>
      <c r="K79" s="4">
        <f>SUM(Nurse[[#This Row],[RN Hours (excl. Admin, DON)]],Nurse[[#This Row],[LPN Hours (excl. Admin)]],Nurse[[#This Row],[CNA Hours]],Nurse[[#This Row],[NA TR Hours]],Nurse[[#This Row],[Med Aide/Tech Hours]])</f>
        <v>281.86391304347825</v>
      </c>
      <c r="L79" s="4">
        <f>SUM(Nurse[[#This Row],[RN Hours (excl. Admin, DON)]],Nurse[[#This Row],[RN Admin Hours]],Nurse[[#This Row],[RN DON Hours]])</f>
        <v>46.874021739130427</v>
      </c>
      <c r="M79" s="4">
        <v>18.632934782608697</v>
      </c>
      <c r="N79" s="4">
        <v>18.556304347826082</v>
      </c>
      <c r="O79" s="4">
        <v>9.6847826086956523</v>
      </c>
      <c r="P79" s="4">
        <f>SUM(Nurse[[#This Row],[LPN Hours (excl. Admin)]],Nurse[[#This Row],[LPN Admin Hours]])</f>
        <v>106.20576086956522</v>
      </c>
      <c r="Q79" s="4">
        <v>91.275869565217405</v>
      </c>
      <c r="R79" s="4">
        <v>14.929891304347823</v>
      </c>
      <c r="S79" s="4">
        <f>SUM(Nurse[[#This Row],[CNA Hours]],Nurse[[#This Row],[NA TR Hours]],Nurse[[#This Row],[Med Aide/Tech Hours]])</f>
        <v>171.95510869565214</v>
      </c>
      <c r="T79" s="4">
        <v>171.95510869565214</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134.8396739130435</v>
      </c>
      <c r="X79" s="4">
        <v>13.076847826086958</v>
      </c>
      <c r="Y79" s="4">
        <v>5.0869565217391308</v>
      </c>
      <c r="Z79" s="4">
        <v>5.1466304347826082</v>
      </c>
      <c r="AA79" s="4">
        <v>37.922934782608699</v>
      </c>
      <c r="AB79" s="4">
        <v>1.0153260869565219</v>
      </c>
      <c r="AC79" s="4">
        <v>72.590978260869576</v>
      </c>
      <c r="AD79" s="4">
        <v>0</v>
      </c>
      <c r="AE79" s="4">
        <v>0</v>
      </c>
      <c r="AF79" s="1">
        <v>495299</v>
      </c>
      <c r="AG79" s="1">
        <v>3</v>
      </c>
      <c r="AH79"/>
    </row>
    <row r="80" spans="1:34" x14ac:dyDescent="0.25">
      <c r="A80" t="s">
        <v>329</v>
      </c>
      <c r="B80" t="s">
        <v>226</v>
      </c>
      <c r="C80" t="s">
        <v>490</v>
      </c>
      <c r="D80" t="s">
        <v>413</v>
      </c>
      <c r="E80" s="4">
        <v>106.6304347826087</v>
      </c>
      <c r="F80" s="4">
        <f>Nurse[[#This Row],[Total Nurse Staff Hours]]/Nurse[[#This Row],[MDS Census]]</f>
        <v>2.0664067278287459</v>
      </c>
      <c r="G80" s="4">
        <f>Nurse[[#This Row],[Total Direct Care Staff Hours]]/Nurse[[#This Row],[MDS Census]]</f>
        <v>1.9857237512742099</v>
      </c>
      <c r="H80" s="4">
        <f>Nurse[[#This Row],[Total RN Hours (w/ Admin, DON)]]/Nurse[[#This Row],[MDS Census]]</f>
        <v>0.19546381243628946</v>
      </c>
      <c r="I80" s="4">
        <f>Nurse[[#This Row],[RN Hours (excl. Admin, DON)]]/Nurse[[#This Row],[MDS Census]]</f>
        <v>0.16202854230377164</v>
      </c>
      <c r="J80" s="4">
        <f>SUM(Nurse[[#This Row],[RN Hours (excl. Admin, DON)]],Nurse[[#This Row],[RN Admin Hours]],Nurse[[#This Row],[RN DON Hours]],Nurse[[#This Row],[LPN Hours (excl. Admin)]],Nurse[[#This Row],[LPN Admin Hours]],Nurse[[#This Row],[CNA Hours]],Nurse[[#This Row],[NA TR Hours]],Nurse[[#This Row],[Med Aide/Tech Hours]])</f>
        <v>220.34184782608696</v>
      </c>
      <c r="K80" s="4">
        <f>SUM(Nurse[[#This Row],[RN Hours (excl. Admin, DON)]],Nurse[[#This Row],[LPN Hours (excl. Admin)]],Nurse[[#This Row],[CNA Hours]],Nurse[[#This Row],[NA TR Hours]],Nurse[[#This Row],[Med Aide/Tech Hours]])</f>
        <v>211.73858695652174</v>
      </c>
      <c r="L80" s="4">
        <f>SUM(Nurse[[#This Row],[RN Hours (excl. Admin, DON)]],Nurse[[#This Row],[RN Admin Hours]],Nurse[[#This Row],[RN DON Hours]])</f>
        <v>20.842391304347824</v>
      </c>
      <c r="M80" s="4">
        <v>17.277173913043477</v>
      </c>
      <c r="N80" s="4">
        <v>0</v>
      </c>
      <c r="O80" s="4">
        <v>3.5652173913043477</v>
      </c>
      <c r="P80" s="4">
        <f>SUM(Nurse[[#This Row],[LPN Hours (excl. Admin)]],Nurse[[#This Row],[LPN Admin Hours]])</f>
        <v>61.686521739130441</v>
      </c>
      <c r="Q80" s="4">
        <v>56.648478260869574</v>
      </c>
      <c r="R80" s="4">
        <v>5.0380434782608692</v>
      </c>
      <c r="S80" s="4">
        <f>SUM(Nurse[[#This Row],[CNA Hours]],Nurse[[#This Row],[NA TR Hours]],Nurse[[#This Row],[Med Aide/Tech Hours]])</f>
        <v>137.81293478260869</v>
      </c>
      <c r="T80" s="4">
        <v>137.81293478260869</v>
      </c>
      <c r="U80" s="4">
        <v>0</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60.379673913043462</v>
      </c>
      <c r="X80" s="4">
        <v>3.7280434782608696</v>
      </c>
      <c r="Y80" s="4">
        <v>0</v>
      </c>
      <c r="Z80" s="4">
        <v>0</v>
      </c>
      <c r="AA80" s="4">
        <v>8.1131521739130399</v>
      </c>
      <c r="AB80" s="4">
        <v>0</v>
      </c>
      <c r="AC80" s="4">
        <v>48.538478260869553</v>
      </c>
      <c r="AD80" s="4">
        <v>0</v>
      </c>
      <c r="AE80" s="4">
        <v>0</v>
      </c>
      <c r="AF80" s="1">
        <v>495375</v>
      </c>
      <c r="AG80" s="1">
        <v>3</v>
      </c>
      <c r="AH80"/>
    </row>
    <row r="81" spans="1:34" x14ac:dyDescent="0.25">
      <c r="A81" t="s">
        <v>329</v>
      </c>
      <c r="B81" t="s">
        <v>114</v>
      </c>
      <c r="C81" t="s">
        <v>545</v>
      </c>
      <c r="D81" t="s">
        <v>420</v>
      </c>
      <c r="E81" s="4">
        <v>70.304347826086953</v>
      </c>
      <c r="F81" s="4">
        <f>Nurse[[#This Row],[Total Nurse Staff Hours]]/Nurse[[#This Row],[MDS Census]]</f>
        <v>2.2730442176870751</v>
      </c>
      <c r="G81" s="4">
        <f>Nurse[[#This Row],[Total Direct Care Staff Hours]]/Nurse[[#This Row],[MDS Census]]</f>
        <v>2.08937074829932</v>
      </c>
      <c r="H81" s="4">
        <f>Nurse[[#This Row],[Total RN Hours (w/ Admin, DON)]]/Nurse[[#This Row],[MDS Census]]</f>
        <v>0.42489795918367362</v>
      </c>
      <c r="I81" s="4">
        <f>Nurse[[#This Row],[RN Hours (excl. Admin, DON)]]/Nurse[[#This Row],[MDS Census]]</f>
        <v>0.24122448979591848</v>
      </c>
      <c r="J81" s="4">
        <f>SUM(Nurse[[#This Row],[RN Hours (excl. Admin, DON)]],Nurse[[#This Row],[RN Admin Hours]],Nurse[[#This Row],[RN DON Hours]],Nurse[[#This Row],[LPN Hours (excl. Admin)]],Nurse[[#This Row],[LPN Admin Hours]],Nurse[[#This Row],[CNA Hours]],Nurse[[#This Row],[NA TR Hours]],Nurse[[#This Row],[Med Aide/Tech Hours]])</f>
        <v>159.80489130434785</v>
      </c>
      <c r="K81" s="4">
        <f>SUM(Nurse[[#This Row],[RN Hours (excl. Admin, DON)]],Nurse[[#This Row],[LPN Hours (excl. Admin)]],Nurse[[#This Row],[CNA Hours]],Nurse[[#This Row],[NA TR Hours]],Nurse[[#This Row],[Med Aide/Tech Hours]])</f>
        <v>146.89184782608697</v>
      </c>
      <c r="L81" s="4">
        <f>SUM(Nurse[[#This Row],[RN Hours (excl. Admin, DON)]],Nurse[[#This Row],[RN Admin Hours]],Nurse[[#This Row],[RN DON Hours]])</f>
        <v>29.872173913043486</v>
      </c>
      <c r="M81" s="4">
        <v>16.959130434782615</v>
      </c>
      <c r="N81" s="4">
        <v>7.1739130434782608</v>
      </c>
      <c r="O81" s="4">
        <v>5.7391304347826084</v>
      </c>
      <c r="P81" s="4">
        <f>SUM(Nurse[[#This Row],[LPN Hours (excl. Admin)]],Nurse[[#This Row],[LPN Admin Hours]])</f>
        <v>48.617282608695653</v>
      </c>
      <c r="Q81" s="4">
        <v>48.617282608695653</v>
      </c>
      <c r="R81" s="4">
        <v>0</v>
      </c>
      <c r="S81" s="4">
        <f>SUM(Nurse[[#This Row],[CNA Hours]],Nurse[[#This Row],[NA TR Hours]],Nurse[[#This Row],[Med Aide/Tech Hours]])</f>
        <v>81.315434782608705</v>
      </c>
      <c r="T81" s="4">
        <v>76.003369565217398</v>
      </c>
      <c r="U81" s="4">
        <v>5.3120652173913019</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42.686739130434752</v>
      </c>
      <c r="X81" s="4">
        <v>1.076086956521739</v>
      </c>
      <c r="Y81" s="4">
        <v>1.4347826086956521</v>
      </c>
      <c r="Z81" s="4">
        <v>0</v>
      </c>
      <c r="AA81" s="4">
        <v>8.1063043478260859</v>
      </c>
      <c r="AB81" s="4">
        <v>0</v>
      </c>
      <c r="AC81" s="4">
        <v>31.302934782608673</v>
      </c>
      <c r="AD81" s="4">
        <v>0.76663043478260873</v>
      </c>
      <c r="AE81" s="4">
        <v>0</v>
      </c>
      <c r="AF81" s="1">
        <v>495236</v>
      </c>
      <c r="AG81" s="1">
        <v>3</v>
      </c>
      <c r="AH81"/>
    </row>
    <row r="82" spans="1:34" x14ac:dyDescent="0.25">
      <c r="A82" t="s">
        <v>329</v>
      </c>
      <c r="B82" t="s">
        <v>109</v>
      </c>
      <c r="C82" t="s">
        <v>544</v>
      </c>
      <c r="D82" t="s">
        <v>418</v>
      </c>
      <c r="E82" s="4">
        <v>57.945652173913047</v>
      </c>
      <c r="F82" s="4">
        <f>Nurse[[#This Row],[Total Nurse Staff Hours]]/Nurse[[#This Row],[MDS Census]]</f>
        <v>2.8862633652222853</v>
      </c>
      <c r="G82" s="4">
        <f>Nurse[[#This Row],[Total Direct Care Staff Hours]]/Nurse[[#This Row],[MDS Census]]</f>
        <v>2.7256574751453764</v>
      </c>
      <c r="H82" s="4">
        <f>Nurse[[#This Row],[Total RN Hours (w/ Admin, DON)]]/Nurse[[#This Row],[MDS Census]]</f>
        <v>0.35077846557869075</v>
      </c>
      <c r="I82" s="4">
        <f>Nurse[[#This Row],[RN Hours (excl. Admin, DON)]]/Nurse[[#This Row],[MDS Census]]</f>
        <v>0.20818045394860257</v>
      </c>
      <c r="J82" s="4">
        <f>SUM(Nurse[[#This Row],[RN Hours (excl. Admin, DON)]],Nurse[[#This Row],[RN Admin Hours]],Nurse[[#This Row],[RN DON Hours]],Nurse[[#This Row],[LPN Hours (excl. Admin)]],Nurse[[#This Row],[LPN Admin Hours]],Nurse[[#This Row],[CNA Hours]],Nurse[[#This Row],[NA TR Hours]],Nurse[[#This Row],[Med Aide/Tech Hours]])</f>
        <v>167.2464130434783</v>
      </c>
      <c r="K82" s="4">
        <f>SUM(Nurse[[#This Row],[RN Hours (excl. Admin, DON)]],Nurse[[#This Row],[LPN Hours (excl. Admin)]],Nurse[[#This Row],[CNA Hours]],Nurse[[#This Row],[NA TR Hours]],Nurse[[#This Row],[Med Aide/Tech Hours]])</f>
        <v>157.94000000000003</v>
      </c>
      <c r="L82" s="4">
        <f>SUM(Nurse[[#This Row],[RN Hours (excl. Admin, DON)]],Nurse[[#This Row],[RN Admin Hours]],Nurse[[#This Row],[RN DON Hours]])</f>
        <v>20.326086956521745</v>
      </c>
      <c r="M82" s="4">
        <v>12.063152173913048</v>
      </c>
      <c r="N82" s="4">
        <v>3.2140217391304349</v>
      </c>
      <c r="O82" s="4">
        <v>5.0489130434782608</v>
      </c>
      <c r="P82" s="4">
        <f>SUM(Nurse[[#This Row],[LPN Hours (excl. Admin)]],Nurse[[#This Row],[LPN Admin Hours]])</f>
        <v>47.468260869565235</v>
      </c>
      <c r="Q82" s="4">
        <v>46.424782608695672</v>
      </c>
      <c r="R82" s="4">
        <v>1.0434782608695652</v>
      </c>
      <c r="S82" s="4">
        <f>SUM(Nurse[[#This Row],[CNA Hours]],Nurse[[#This Row],[NA TR Hours]],Nurse[[#This Row],[Med Aide/Tech Hours]])</f>
        <v>99.452065217391322</v>
      </c>
      <c r="T82" s="4">
        <v>52.178478260869575</v>
      </c>
      <c r="U82" s="4">
        <v>47.27358695652174</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71.364347826086956</v>
      </c>
      <c r="X82" s="4">
        <v>0</v>
      </c>
      <c r="Y82" s="4">
        <v>1.5</v>
      </c>
      <c r="Z82" s="4">
        <v>0</v>
      </c>
      <c r="AA82" s="4">
        <v>26.597826086956523</v>
      </c>
      <c r="AB82" s="4">
        <v>0</v>
      </c>
      <c r="AC82" s="4">
        <v>29.034239130434784</v>
      </c>
      <c r="AD82" s="4">
        <v>14.232282608695648</v>
      </c>
      <c r="AE82" s="4">
        <v>0</v>
      </c>
      <c r="AF82" s="1">
        <v>495230</v>
      </c>
      <c r="AG82" s="1">
        <v>3</v>
      </c>
      <c r="AH82"/>
    </row>
    <row r="83" spans="1:34" x14ac:dyDescent="0.25">
      <c r="A83" t="s">
        <v>329</v>
      </c>
      <c r="B83" t="s">
        <v>90</v>
      </c>
      <c r="C83" t="s">
        <v>488</v>
      </c>
      <c r="D83" t="s">
        <v>381</v>
      </c>
      <c r="E83" s="4">
        <v>97.934782608695656</v>
      </c>
      <c r="F83" s="4">
        <f>Nurse[[#This Row],[Total Nurse Staff Hours]]/Nurse[[#This Row],[MDS Census]]</f>
        <v>3.2857558268590461</v>
      </c>
      <c r="G83" s="4">
        <f>Nurse[[#This Row],[Total Direct Care Staff Hours]]/Nurse[[#This Row],[MDS Census]]</f>
        <v>3.1328346281908992</v>
      </c>
      <c r="H83" s="4">
        <f>Nurse[[#This Row],[Total RN Hours (w/ Admin, DON)]]/Nurse[[#This Row],[MDS Census]]</f>
        <v>0.37486903440621527</v>
      </c>
      <c r="I83" s="4">
        <f>Nurse[[#This Row],[RN Hours (excl. Admin, DON)]]/Nurse[[#This Row],[MDS Census]]</f>
        <v>0.23571032186459487</v>
      </c>
      <c r="J83" s="4">
        <f>SUM(Nurse[[#This Row],[RN Hours (excl. Admin, DON)]],Nurse[[#This Row],[RN Admin Hours]],Nurse[[#This Row],[RN DON Hours]],Nurse[[#This Row],[LPN Hours (excl. Admin)]],Nurse[[#This Row],[LPN Admin Hours]],Nurse[[#This Row],[CNA Hours]],Nurse[[#This Row],[NA TR Hours]],Nurse[[#This Row],[Med Aide/Tech Hours]])</f>
        <v>321.7897826086957</v>
      </c>
      <c r="K83" s="4">
        <f>SUM(Nurse[[#This Row],[RN Hours (excl. Admin, DON)]],Nurse[[#This Row],[LPN Hours (excl. Admin)]],Nurse[[#This Row],[CNA Hours]],Nurse[[#This Row],[NA TR Hours]],Nurse[[#This Row],[Med Aide/Tech Hours]])</f>
        <v>306.8134782608696</v>
      </c>
      <c r="L83" s="4">
        <f>SUM(Nurse[[#This Row],[RN Hours (excl. Admin, DON)]],Nurse[[#This Row],[RN Admin Hours]],Nurse[[#This Row],[RN DON Hours]])</f>
        <v>36.712717391304345</v>
      </c>
      <c r="M83" s="4">
        <v>23.084239130434781</v>
      </c>
      <c r="N83" s="4">
        <v>8.3241304347826066</v>
      </c>
      <c r="O83" s="4">
        <v>5.3043478260869561</v>
      </c>
      <c r="P83" s="4">
        <f>SUM(Nurse[[#This Row],[LPN Hours (excl. Admin)]],Nurse[[#This Row],[LPN Admin Hours]])</f>
        <v>108.57869565217391</v>
      </c>
      <c r="Q83" s="4">
        <v>107.23086956521739</v>
      </c>
      <c r="R83" s="4">
        <v>1.3478260869565217</v>
      </c>
      <c r="S83" s="4">
        <f>SUM(Nurse[[#This Row],[CNA Hours]],Nurse[[#This Row],[NA TR Hours]],Nurse[[#This Row],[Med Aide/Tech Hours]])</f>
        <v>176.49836956521744</v>
      </c>
      <c r="T83" s="4">
        <v>176.49836956521744</v>
      </c>
      <c r="U83" s="4">
        <v>0</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1.5163043478260869</v>
      </c>
      <c r="X83" s="4">
        <v>0</v>
      </c>
      <c r="Y83" s="4">
        <v>0</v>
      </c>
      <c r="Z83" s="4">
        <v>0</v>
      </c>
      <c r="AA83" s="4">
        <v>8.6956521739130432E-2</v>
      </c>
      <c r="AB83" s="4">
        <v>1.3478260869565217</v>
      </c>
      <c r="AC83" s="4">
        <v>8.1521739130434784E-2</v>
      </c>
      <c r="AD83" s="4">
        <v>0</v>
      </c>
      <c r="AE83" s="4">
        <v>0</v>
      </c>
      <c r="AF83" s="1">
        <v>495203</v>
      </c>
      <c r="AG83" s="1">
        <v>3</v>
      </c>
      <c r="AH83"/>
    </row>
    <row r="84" spans="1:34" x14ac:dyDescent="0.25">
      <c r="A84" t="s">
        <v>329</v>
      </c>
      <c r="B84" t="s">
        <v>81</v>
      </c>
      <c r="C84" t="s">
        <v>464</v>
      </c>
      <c r="D84" t="s">
        <v>370</v>
      </c>
      <c r="E84" s="4">
        <v>67.326086956521735</v>
      </c>
      <c r="F84" s="4">
        <f>Nurse[[#This Row],[Total Nurse Staff Hours]]/Nurse[[#This Row],[MDS Census]]</f>
        <v>2.2976913141750082</v>
      </c>
      <c r="G84" s="4">
        <f>Nurse[[#This Row],[Total Direct Care Staff Hours]]/Nurse[[#This Row],[MDS Census]]</f>
        <v>2.1192525024216988</v>
      </c>
      <c r="H84" s="4">
        <f>Nurse[[#This Row],[Total RN Hours (w/ Admin, DON)]]/Nurse[[#This Row],[MDS Census]]</f>
        <v>0.4053487245721667</v>
      </c>
      <c r="I84" s="4">
        <f>Nurse[[#This Row],[RN Hours (excl. Admin, DON)]]/Nurse[[#This Row],[MDS Census]]</f>
        <v>0.28438488860187283</v>
      </c>
      <c r="J84" s="4">
        <f>SUM(Nurse[[#This Row],[RN Hours (excl. Admin, DON)]],Nurse[[#This Row],[RN Admin Hours]],Nurse[[#This Row],[RN DON Hours]],Nurse[[#This Row],[LPN Hours (excl. Admin)]],Nurse[[#This Row],[LPN Admin Hours]],Nurse[[#This Row],[CNA Hours]],Nurse[[#This Row],[NA TR Hours]],Nurse[[#This Row],[Med Aide/Tech Hours]])</f>
        <v>154.6945652173913</v>
      </c>
      <c r="K84" s="4">
        <f>SUM(Nurse[[#This Row],[RN Hours (excl. Admin, DON)]],Nurse[[#This Row],[LPN Hours (excl. Admin)]],Nurse[[#This Row],[CNA Hours]],Nurse[[#This Row],[NA TR Hours]],Nurse[[#This Row],[Med Aide/Tech Hours]])</f>
        <v>142.68097826086958</v>
      </c>
      <c r="L84" s="4">
        <f>SUM(Nurse[[#This Row],[RN Hours (excl. Admin, DON)]],Nurse[[#This Row],[RN Admin Hours]],Nurse[[#This Row],[RN DON Hours]])</f>
        <v>27.290543478260872</v>
      </c>
      <c r="M84" s="4">
        <v>19.146521739130439</v>
      </c>
      <c r="N84" s="4">
        <v>3.2309782608695654</v>
      </c>
      <c r="O84" s="4">
        <v>4.9130434782608692</v>
      </c>
      <c r="P84" s="4">
        <f>SUM(Nurse[[#This Row],[LPN Hours (excl. Admin)]],Nurse[[#This Row],[LPN Admin Hours]])</f>
        <v>41.941739130434804</v>
      </c>
      <c r="Q84" s="4">
        <v>38.0721739130435</v>
      </c>
      <c r="R84" s="4">
        <v>3.8695652173913042</v>
      </c>
      <c r="S84" s="4">
        <f>SUM(Nurse[[#This Row],[CNA Hours]],Nurse[[#This Row],[NA TR Hours]],Nurse[[#This Row],[Med Aide/Tech Hours]])</f>
        <v>85.462282608695631</v>
      </c>
      <c r="T84" s="4">
        <v>60.16010869565217</v>
      </c>
      <c r="U84" s="4">
        <v>25.302173913043465</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3.8695652173913042</v>
      </c>
      <c r="X84" s="4">
        <v>0</v>
      </c>
      <c r="Y84" s="4">
        <v>0</v>
      </c>
      <c r="Z84" s="4">
        <v>0</v>
      </c>
      <c r="AA84" s="4">
        <v>0</v>
      </c>
      <c r="AB84" s="4">
        <v>3.8695652173913042</v>
      </c>
      <c r="AC84" s="4">
        <v>0</v>
      </c>
      <c r="AD84" s="4">
        <v>0</v>
      </c>
      <c r="AE84" s="4">
        <v>0</v>
      </c>
      <c r="AF84" s="1">
        <v>495192</v>
      </c>
      <c r="AG84" s="1">
        <v>3</v>
      </c>
      <c r="AH84"/>
    </row>
    <row r="85" spans="1:34" x14ac:dyDescent="0.25">
      <c r="A85" t="s">
        <v>329</v>
      </c>
      <c r="B85" t="s">
        <v>119</v>
      </c>
      <c r="C85" t="s">
        <v>479</v>
      </c>
      <c r="D85" t="s">
        <v>422</v>
      </c>
      <c r="E85" s="4">
        <v>112.77173913043478</v>
      </c>
      <c r="F85" s="4">
        <f>Nurse[[#This Row],[Total Nurse Staff Hours]]/Nurse[[#This Row],[MDS Census]]</f>
        <v>2.9532848192771097</v>
      </c>
      <c r="G85" s="4">
        <f>Nurse[[#This Row],[Total Direct Care Staff Hours]]/Nurse[[#This Row],[MDS Census]]</f>
        <v>2.7563344578313269</v>
      </c>
      <c r="H85" s="4">
        <f>Nurse[[#This Row],[Total RN Hours (w/ Admin, DON)]]/Nurse[[#This Row],[MDS Census]]</f>
        <v>0.22257638554216871</v>
      </c>
      <c r="I85" s="4">
        <f>Nurse[[#This Row],[RN Hours (excl. Admin, DON)]]/Nurse[[#This Row],[MDS Census]]</f>
        <v>5.3708915662650618E-2</v>
      </c>
      <c r="J85" s="4">
        <f>SUM(Nurse[[#This Row],[RN Hours (excl. Admin, DON)]],Nurse[[#This Row],[RN Admin Hours]],Nurse[[#This Row],[RN DON Hours]],Nurse[[#This Row],[LPN Hours (excl. Admin)]],Nurse[[#This Row],[LPN Admin Hours]],Nurse[[#This Row],[CNA Hours]],Nurse[[#This Row],[NA TR Hours]],Nurse[[#This Row],[Med Aide/Tech Hours]])</f>
        <v>333.04706521739143</v>
      </c>
      <c r="K85" s="4">
        <f>SUM(Nurse[[#This Row],[RN Hours (excl. Admin, DON)]],Nurse[[#This Row],[LPN Hours (excl. Admin)]],Nurse[[#This Row],[CNA Hours]],Nurse[[#This Row],[NA TR Hours]],Nurse[[#This Row],[Med Aide/Tech Hours]])</f>
        <v>310.83663043478276</v>
      </c>
      <c r="L85" s="4">
        <f>SUM(Nurse[[#This Row],[RN Hours (excl. Admin, DON)]],Nurse[[#This Row],[RN Admin Hours]],Nurse[[#This Row],[RN DON Hours]])</f>
        <v>25.100326086956525</v>
      </c>
      <c r="M85" s="4">
        <v>6.0568478260869583</v>
      </c>
      <c r="N85" s="4">
        <v>13.304347826086957</v>
      </c>
      <c r="O85" s="4">
        <v>5.7391304347826084</v>
      </c>
      <c r="P85" s="4">
        <f>SUM(Nurse[[#This Row],[LPN Hours (excl. Admin)]],Nurse[[#This Row],[LPN Admin Hours]])</f>
        <v>120.08673913043482</v>
      </c>
      <c r="Q85" s="4">
        <v>116.9197826086957</v>
      </c>
      <c r="R85" s="4">
        <v>3.1669565217391304</v>
      </c>
      <c r="S85" s="4">
        <f>SUM(Nurse[[#This Row],[CNA Hours]],Nurse[[#This Row],[NA TR Hours]],Nurse[[#This Row],[Med Aide/Tech Hours]])</f>
        <v>187.86000000000007</v>
      </c>
      <c r="T85" s="4">
        <v>181.85336956521746</v>
      </c>
      <c r="U85" s="4">
        <v>6.0066304347826103</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44.846739130434784</v>
      </c>
      <c r="X85" s="4">
        <v>0</v>
      </c>
      <c r="Y85" s="4">
        <v>0</v>
      </c>
      <c r="Z85" s="4">
        <v>0</v>
      </c>
      <c r="AA85" s="4">
        <v>17.131956521739134</v>
      </c>
      <c r="AB85" s="4">
        <v>0</v>
      </c>
      <c r="AC85" s="4">
        <v>27.714782608695653</v>
      </c>
      <c r="AD85" s="4">
        <v>0</v>
      </c>
      <c r="AE85" s="4">
        <v>0</v>
      </c>
      <c r="AF85" s="1">
        <v>495243</v>
      </c>
      <c r="AG85" s="1">
        <v>3</v>
      </c>
      <c r="AH85"/>
    </row>
    <row r="86" spans="1:34" x14ac:dyDescent="0.25">
      <c r="A86" t="s">
        <v>329</v>
      </c>
      <c r="B86" t="s">
        <v>184</v>
      </c>
      <c r="C86" t="s">
        <v>453</v>
      </c>
      <c r="D86" t="s">
        <v>424</v>
      </c>
      <c r="E86" s="4">
        <v>140.11956521739131</v>
      </c>
      <c r="F86" s="4">
        <f>Nurse[[#This Row],[Total Nurse Staff Hours]]/Nurse[[#This Row],[MDS Census]]</f>
        <v>2.6853386083313939</v>
      </c>
      <c r="G86" s="4">
        <f>Nurse[[#This Row],[Total Direct Care Staff Hours]]/Nurse[[#This Row],[MDS Census]]</f>
        <v>2.5590093863936079</v>
      </c>
      <c r="H86" s="4">
        <f>Nurse[[#This Row],[Total RN Hours (w/ Admin, DON)]]/Nurse[[#This Row],[MDS Census]]</f>
        <v>0.18295632611899773</v>
      </c>
      <c r="I86" s="4">
        <f>Nurse[[#This Row],[RN Hours (excl. Admin, DON)]]/Nurse[[#This Row],[MDS Census]]</f>
        <v>9.6965324645101214E-2</v>
      </c>
      <c r="J86" s="4">
        <f>SUM(Nurse[[#This Row],[RN Hours (excl. Admin, DON)]],Nurse[[#This Row],[RN Admin Hours]],Nurse[[#This Row],[RN DON Hours]],Nurse[[#This Row],[LPN Hours (excl. Admin)]],Nurse[[#This Row],[LPN Admin Hours]],Nurse[[#This Row],[CNA Hours]],Nurse[[#This Row],[NA TR Hours]],Nurse[[#This Row],[Med Aide/Tech Hours]])</f>
        <v>376.26847826086959</v>
      </c>
      <c r="K86" s="4">
        <f>SUM(Nurse[[#This Row],[RN Hours (excl. Admin, DON)]],Nurse[[#This Row],[LPN Hours (excl. Admin)]],Nurse[[#This Row],[CNA Hours]],Nurse[[#This Row],[NA TR Hours]],Nurse[[#This Row],[Med Aide/Tech Hours]])</f>
        <v>358.56728260869568</v>
      </c>
      <c r="L86" s="4">
        <f>SUM(Nurse[[#This Row],[RN Hours (excl. Admin, DON)]],Nurse[[#This Row],[RN Admin Hours]],Nurse[[#This Row],[RN DON Hours]])</f>
        <v>25.635760869565217</v>
      </c>
      <c r="M86" s="4">
        <v>13.586739130434781</v>
      </c>
      <c r="N86" s="4">
        <v>6.3098913043478264</v>
      </c>
      <c r="O86" s="4">
        <v>5.7391304347826084</v>
      </c>
      <c r="P86" s="4">
        <f>SUM(Nurse[[#This Row],[LPN Hours (excl. Admin)]],Nurse[[#This Row],[LPN Admin Hours]])</f>
        <v>122.34891304347828</v>
      </c>
      <c r="Q86" s="4">
        <v>116.69673913043479</v>
      </c>
      <c r="R86" s="4">
        <v>5.6521739130434785</v>
      </c>
      <c r="S86" s="4">
        <f>SUM(Nurse[[#This Row],[CNA Hours]],Nurse[[#This Row],[NA TR Hours]],Nurse[[#This Row],[Med Aide/Tech Hours]])</f>
        <v>228.28380434782611</v>
      </c>
      <c r="T86" s="4">
        <v>149.75902173913045</v>
      </c>
      <c r="U86" s="4">
        <v>78.524782608695645</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13.358586956521741</v>
      </c>
      <c r="X86" s="4">
        <v>0</v>
      </c>
      <c r="Y86" s="4">
        <v>0.30989130434782608</v>
      </c>
      <c r="Z86" s="4">
        <v>0</v>
      </c>
      <c r="AA86" s="4">
        <v>5.6385869565217392</v>
      </c>
      <c r="AB86" s="4">
        <v>0</v>
      </c>
      <c r="AC86" s="4">
        <v>7.4101086956521751</v>
      </c>
      <c r="AD86" s="4">
        <v>0</v>
      </c>
      <c r="AE86" s="4">
        <v>0</v>
      </c>
      <c r="AF86" s="1">
        <v>495327</v>
      </c>
      <c r="AG86" s="1">
        <v>3</v>
      </c>
      <c r="AH86"/>
    </row>
    <row r="87" spans="1:34" x14ac:dyDescent="0.25">
      <c r="A87" t="s">
        <v>329</v>
      </c>
      <c r="B87" t="s">
        <v>113</v>
      </c>
      <c r="C87" t="s">
        <v>477</v>
      </c>
      <c r="D87" t="s">
        <v>410</v>
      </c>
      <c r="E87" s="4">
        <v>94.978260869565219</v>
      </c>
      <c r="F87" s="4">
        <f>Nurse[[#This Row],[Total Nurse Staff Hours]]/Nurse[[#This Row],[MDS Census]]</f>
        <v>2.3392675669489584</v>
      </c>
      <c r="G87" s="4">
        <f>Nurse[[#This Row],[Total Direct Care Staff Hours]]/Nurse[[#This Row],[MDS Census]]</f>
        <v>2.1241725795376514</v>
      </c>
      <c r="H87" s="4">
        <f>Nurse[[#This Row],[Total RN Hours (w/ Admin, DON)]]/Nurse[[#This Row],[MDS Census]]</f>
        <v>0.34287823300526427</v>
      </c>
      <c r="I87" s="4">
        <f>Nurse[[#This Row],[RN Hours (excl. Admin, DON)]]/Nurse[[#This Row],[MDS Census]]</f>
        <v>0.18061112382696268</v>
      </c>
      <c r="J87" s="4">
        <f>SUM(Nurse[[#This Row],[RN Hours (excl. Admin, DON)]],Nurse[[#This Row],[RN Admin Hours]],Nurse[[#This Row],[RN DON Hours]],Nurse[[#This Row],[LPN Hours (excl. Admin)]],Nurse[[#This Row],[LPN Admin Hours]],Nurse[[#This Row],[CNA Hours]],Nurse[[#This Row],[NA TR Hours]],Nurse[[#This Row],[Med Aide/Tech Hours]])</f>
        <v>222.17956521739129</v>
      </c>
      <c r="K87" s="4">
        <f>SUM(Nurse[[#This Row],[RN Hours (excl. Admin, DON)]],Nurse[[#This Row],[LPN Hours (excl. Admin)]],Nurse[[#This Row],[CNA Hours]],Nurse[[#This Row],[NA TR Hours]],Nurse[[#This Row],[Med Aide/Tech Hours]])</f>
        <v>201.75021739130432</v>
      </c>
      <c r="L87" s="4">
        <f>SUM(Nurse[[#This Row],[RN Hours (excl. Admin, DON)]],Nurse[[#This Row],[RN Admin Hours]],Nurse[[#This Row],[RN DON Hours]])</f>
        <v>32.565978260869556</v>
      </c>
      <c r="M87" s="4">
        <v>17.154130434782608</v>
      </c>
      <c r="N87" s="4">
        <v>8.7826086956521738</v>
      </c>
      <c r="O87" s="4">
        <v>6.6292391304347786</v>
      </c>
      <c r="P87" s="4">
        <f>SUM(Nurse[[#This Row],[LPN Hours (excl. Admin)]],Nurse[[#This Row],[LPN Admin Hours]])</f>
        <v>80.718586956521733</v>
      </c>
      <c r="Q87" s="4">
        <v>75.701086956521735</v>
      </c>
      <c r="R87" s="4">
        <v>5.017500000000001</v>
      </c>
      <c r="S87" s="4">
        <f>SUM(Nurse[[#This Row],[CNA Hours]],Nurse[[#This Row],[NA TR Hours]],Nurse[[#This Row],[Med Aide/Tech Hours]])</f>
        <v>108.89499999999998</v>
      </c>
      <c r="T87" s="4">
        <v>105.58673913043476</v>
      </c>
      <c r="U87" s="4">
        <v>3.3082608695652183</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92.667934782608711</v>
      </c>
      <c r="X87" s="4">
        <v>2.9469565217391298</v>
      </c>
      <c r="Y87" s="4">
        <v>0</v>
      </c>
      <c r="Z87" s="4">
        <v>4.9444565217391299</v>
      </c>
      <c r="AA87" s="4">
        <v>28.874456521739127</v>
      </c>
      <c r="AB87" s="4">
        <v>0</v>
      </c>
      <c r="AC87" s="4">
        <v>55.902065217391332</v>
      </c>
      <c r="AD87" s="4">
        <v>0</v>
      </c>
      <c r="AE87" s="4">
        <v>0</v>
      </c>
      <c r="AF87" s="1">
        <v>495235</v>
      </c>
      <c r="AG87" s="1">
        <v>3</v>
      </c>
      <c r="AH87"/>
    </row>
    <row r="88" spans="1:34" x14ac:dyDescent="0.25">
      <c r="A88" t="s">
        <v>329</v>
      </c>
      <c r="B88" t="s">
        <v>238</v>
      </c>
      <c r="C88" t="s">
        <v>483</v>
      </c>
      <c r="D88" t="s">
        <v>362</v>
      </c>
      <c r="E88" s="4">
        <v>54.184782608695649</v>
      </c>
      <c r="F88" s="4">
        <f>Nurse[[#This Row],[Total Nurse Staff Hours]]/Nurse[[#This Row],[MDS Census]]</f>
        <v>2.3557412236710129</v>
      </c>
      <c r="G88" s="4">
        <f>Nurse[[#This Row],[Total Direct Care Staff Hours]]/Nurse[[#This Row],[MDS Census]]</f>
        <v>2.0961243731193577</v>
      </c>
      <c r="H88" s="4">
        <f>Nurse[[#This Row],[Total RN Hours (w/ Admin, DON)]]/Nurse[[#This Row],[MDS Census]]</f>
        <v>0.10040320962888664</v>
      </c>
      <c r="I88" s="4">
        <f>Nurse[[#This Row],[RN Hours (excl. Admin, DON)]]/Nurse[[#This Row],[MDS Census]]</f>
        <v>5.379939819458375E-2</v>
      </c>
      <c r="J88" s="4">
        <f>SUM(Nurse[[#This Row],[RN Hours (excl. Admin, DON)]],Nurse[[#This Row],[RN Admin Hours]],Nurse[[#This Row],[RN DON Hours]],Nurse[[#This Row],[LPN Hours (excl. Admin)]],Nurse[[#This Row],[LPN Admin Hours]],Nurse[[#This Row],[CNA Hours]],Nurse[[#This Row],[NA TR Hours]],Nurse[[#This Row],[Med Aide/Tech Hours]])</f>
        <v>127.6453260869565</v>
      </c>
      <c r="K88" s="4">
        <f>SUM(Nurse[[#This Row],[RN Hours (excl. Admin, DON)]],Nurse[[#This Row],[LPN Hours (excl. Admin)]],Nurse[[#This Row],[CNA Hours]],Nurse[[#This Row],[NA TR Hours]],Nurse[[#This Row],[Med Aide/Tech Hours]])</f>
        <v>113.57804347826085</v>
      </c>
      <c r="L88" s="4">
        <f>SUM(Nurse[[#This Row],[RN Hours (excl. Admin, DON)]],Nurse[[#This Row],[RN Admin Hours]],Nurse[[#This Row],[RN DON Hours]])</f>
        <v>5.4403260869565209</v>
      </c>
      <c r="M88" s="4">
        <v>2.9151086956521737</v>
      </c>
      <c r="N88" s="4">
        <v>0</v>
      </c>
      <c r="O88" s="4">
        <v>2.5252173913043476</v>
      </c>
      <c r="P88" s="4">
        <f>SUM(Nurse[[#This Row],[LPN Hours (excl. Admin)]],Nurse[[#This Row],[LPN Admin Hours]])</f>
        <v>52.097499999999997</v>
      </c>
      <c r="Q88" s="4">
        <v>40.555434782608693</v>
      </c>
      <c r="R88" s="4">
        <v>11.542065217391302</v>
      </c>
      <c r="S88" s="4">
        <f>SUM(Nurse[[#This Row],[CNA Hours]],Nurse[[#This Row],[NA TR Hours]],Nurse[[#This Row],[Med Aide/Tech Hours]])</f>
        <v>70.107499999999987</v>
      </c>
      <c r="T88" s="4">
        <v>58.704239130434772</v>
      </c>
      <c r="U88" s="4">
        <v>11.403260869565219</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80.28010869565216</v>
      </c>
      <c r="X88" s="4">
        <v>1.9173913043478259</v>
      </c>
      <c r="Y88" s="4">
        <v>0</v>
      </c>
      <c r="Z88" s="4">
        <v>2.2643478260869561</v>
      </c>
      <c r="AA88" s="4">
        <v>35.69119565217391</v>
      </c>
      <c r="AB88" s="4">
        <v>0</v>
      </c>
      <c r="AC88" s="4">
        <v>40.407173913043472</v>
      </c>
      <c r="AD88" s="4">
        <v>0</v>
      </c>
      <c r="AE88" s="4">
        <v>0</v>
      </c>
      <c r="AF88" s="1">
        <v>495389</v>
      </c>
      <c r="AG88" s="1">
        <v>3</v>
      </c>
      <c r="AH88"/>
    </row>
    <row r="89" spans="1:34" x14ac:dyDescent="0.25">
      <c r="A89" t="s">
        <v>329</v>
      </c>
      <c r="B89" t="s">
        <v>213</v>
      </c>
      <c r="C89" t="s">
        <v>459</v>
      </c>
      <c r="D89" t="s">
        <v>428</v>
      </c>
      <c r="E89" s="4">
        <v>95.597826086956516</v>
      </c>
      <c r="F89" s="4">
        <f>Nurse[[#This Row],[Total Nurse Staff Hours]]/Nurse[[#This Row],[MDS Census]]</f>
        <v>3.2219590676520746</v>
      </c>
      <c r="G89" s="4">
        <f>Nurse[[#This Row],[Total Direct Care Staff Hours]]/Nurse[[#This Row],[MDS Census]]</f>
        <v>2.9729960204661734</v>
      </c>
      <c r="H89" s="4">
        <f>Nurse[[#This Row],[Total RN Hours (w/ Admin, DON)]]/Nurse[[#This Row],[MDS Census]]</f>
        <v>0.88329164297896545</v>
      </c>
      <c r="I89" s="4">
        <f>Nurse[[#This Row],[RN Hours (excl. Admin, DON)]]/Nurse[[#This Row],[MDS Census]]</f>
        <v>0.63432859579306444</v>
      </c>
      <c r="J89" s="4">
        <f>SUM(Nurse[[#This Row],[RN Hours (excl. Admin, DON)]],Nurse[[#This Row],[RN Admin Hours]],Nurse[[#This Row],[RN DON Hours]],Nurse[[#This Row],[LPN Hours (excl. Admin)]],Nurse[[#This Row],[LPN Admin Hours]],Nurse[[#This Row],[CNA Hours]],Nurse[[#This Row],[NA TR Hours]],Nurse[[#This Row],[Med Aide/Tech Hours]])</f>
        <v>308.01228260869561</v>
      </c>
      <c r="K89" s="4">
        <f>SUM(Nurse[[#This Row],[RN Hours (excl. Admin, DON)]],Nurse[[#This Row],[LPN Hours (excl. Admin)]],Nurse[[#This Row],[CNA Hours]],Nurse[[#This Row],[NA TR Hours]],Nurse[[#This Row],[Med Aide/Tech Hours]])</f>
        <v>284.21195652173907</v>
      </c>
      <c r="L89" s="4">
        <f>SUM(Nurse[[#This Row],[RN Hours (excl. Admin, DON)]],Nurse[[#This Row],[RN Admin Hours]],Nurse[[#This Row],[RN DON Hours]])</f>
        <v>84.440760869565224</v>
      </c>
      <c r="M89" s="4">
        <v>60.640434782608715</v>
      </c>
      <c r="N89" s="4">
        <v>11.478260869565217</v>
      </c>
      <c r="O89" s="4">
        <v>12.322065217391305</v>
      </c>
      <c r="P89" s="4">
        <f>SUM(Nurse[[#This Row],[LPN Hours (excl. Admin)]],Nurse[[#This Row],[LPN Admin Hours]])</f>
        <v>61.260869565217398</v>
      </c>
      <c r="Q89" s="4">
        <v>61.260869565217398</v>
      </c>
      <c r="R89" s="4">
        <v>0</v>
      </c>
      <c r="S89" s="4">
        <f>SUM(Nurse[[#This Row],[CNA Hours]],Nurse[[#This Row],[NA TR Hours]],Nurse[[#This Row],[Med Aide/Tech Hours]])</f>
        <v>162.31065217391301</v>
      </c>
      <c r="T89" s="4">
        <v>155.53728260869562</v>
      </c>
      <c r="U89" s="4">
        <v>6.77336956521739</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12.246195652173911</v>
      </c>
      <c r="X89" s="4">
        <v>4.7707608695652182</v>
      </c>
      <c r="Y89" s="4">
        <v>0</v>
      </c>
      <c r="Z89" s="4">
        <v>6.5829347826086941</v>
      </c>
      <c r="AA89" s="4">
        <v>0.89249999999999996</v>
      </c>
      <c r="AB89" s="4">
        <v>0</v>
      </c>
      <c r="AC89" s="4">
        <v>0</v>
      </c>
      <c r="AD89" s="4">
        <v>0</v>
      </c>
      <c r="AE89" s="4">
        <v>0</v>
      </c>
      <c r="AF89" s="1">
        <v>495361</v>
      </c>
      <c r="AG89" s="1">
        <v>3</v>
      </c>
      <c r="AH89"/>
    </row>
    <row r="90" spans="1:34" x14ac:dyDescent="0.25">
      <c r="A90" t="s">
        <v>329</v>
      </c>
      <c r="B90" t="s">
        <v>50</v>
      </c>
      <c r="C90" t="s">
        <v>483</v>
      </c>
      <c r="D90" t="s">
        <v>400</v>
      </c>
      <c r="E90" s="4">
        <v>110.27173913043478</v>
      </c>
      <c r="F90" s="4">
        <f>Nurse[[#This Row],[Total Nurse Staff Hours]]/Nurse[[#This Row],[MDS Census]]</f>
        <v>2.208792508624938</v>
      </c>
      <c r="G90" s="4">
        <f>Nurse[[#This Row],[Total Direct Care Staff Hours]]/Nurse[[#This Row],[MDS Census]]</f>
        <v>1.9835288319369149</v>
      </c>
      <c r="H90" s="4">
        <f>Nurse[[#This Row],[Total RN Hours (w/ Admin, DON)]]/Nurse[[#This Row],[MDS Census]]</f>
        <v>0.56120256283883663</v>
      </c>
      <c r="I90" s="4">
        <f>Nurse[[#This Row],[RN Hours (excl. Admin, DON)]]/Nurse[[#This Row],[MDS Census]]</f>
        <v>0.33593888615081308</v>
      </c>
      <c r="J90" s="4">
        <f>SUM(Nurse[[#This Row],[RN Hours (excl. Admin, DON)]],Nurse[[#This Row],[RN Admin Hours]],Nurse[[#This Row],[RN DON Hours]],Nurse[[#This Row],[LPN Hours (excl. Admin)]],Nurse[[#This Row],[LPN Admin Hours]],Nurse[[#This Row],[CNA Hours]],Nurse[[#This Row],[NA TR Hours]],Nurse[[#This Row],[Med Aide/Tech Hours]])</f>
        <v>243.56739130434781</v>
      </c>
      <c r="K90" s="4">
        <f>SUM(Nurse[[#This Row],[RN Hours (excl. Admin, DON)]],Nurse[[#This Row],[LPN Hours (excl. Admin)]],Nurse[[#This Row],[CNA Hours]],Nurse[[#This Row],[NA TR Hours]],Nurse[[#This Row],[Med Aide/Tech Hours]])</f>
        <v>218.72717391304349</v>
      </c>
      <c r="L90" s="4">
        <f>SUM(Nurse[[#This Row],[RN Hours (excl. Admin, DON)]],Nurse[[#This Row],[RN Admin Hours]],Nurse[[#This Row],[RN DON Hours]])</f>
        <v>61.884782608695623</v>
      </c>
      <c r="M90" s="4">
        <v>37.044565217391288</v>
      </c>
      <c r="N90" s="4">
        <v>20.927173913043465</v>
      </c>
      <c r="O90" s="4">
        <v>3.9130434782608696</v>
      </c>
      <c r="P90" s="4">
        <f>SUM(Nurse[[#This Row],[LPN Hours (excl. Admin)]],Nurse[[#This Row],[LPN Admin Hours]])</f>
        <v>47.23152173913045</v>
      </c>
      <c r="Q90" s="4">
        <v>47.23152173913045</v>
      </c>
      <c r="R90" s="4">
        <v>0</v>
      </c>
      <c r="S90" s="4">
        <f>SUM(Nurse[[#This Row],[CNA Hours]],Nurse[[#This Row],[NA TR Hours]],Nurse[[#This Row],[Med Aide/Tech Hours]])</f>
        <v>134.45108695652175</v>
      </c>
      <c r="T90" s="4">
        <v>120.1913043478261</v>
      </c>
      <c r="U90" s="4">
        <v>14.259782608695643</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7.8086956521739133</v>
      </c>
      <c r="X90" s="4">
        <v>0</v>
      </c>
      <c r="Y90" s="4">
        <v>0</v>
      </c>
      <c r="Z90" s="4">
        <v>0</v>
      </c>
      <c r="AA90" s="4">
        <v>1.6967391304347825</v>
      </c>
      <c r="AB90" s="4">
        <v>0</v>
      </c>
      <c r="AC90" s="4">
        <v>6.1119565217391303</v>
      </c>
      <c r="AD90" s="4">
        <v>0</v>
      </c>
      <c r="AE90" s="4">
        <v>0</v>
      </c>
      <c r="AF90" s="1">
        <v>495142</v>
      </c>
      <c r="AG90" s="1">
        <v>3</v>
      </c>
      <c r="AH90"/>
    </row>
    <row r="91" spans="1:34" x14ac:dyDescent="0.25">
      <c r="A91" t="s">
        <v>329</v>
      </c>
      <c r="B91" t="s">
        <v>26</v>
      </c>
      <c r="C91" t="s">
        <v>510</v>
      </c>
      <c r="D91" t="s">
        <v>391</v>
      </c>
      <c r="E91" s="4">
        <v>185.77173913043478</v>
      </c>
      <c r="F91" s="4">
        <f>Nurse[[#This Row],[Total Nurse Staff Hours]]/Nurse[[#This Row],[MDS Census]]</f>
        <v>3.5587759639576393</v>
      </c>
      <c r="G91" s="4">
        <f>Nurse[[#This Row],[Total Direct Care Staff Hours]]/Nurse[[#This Row],[MDS Census]]</f>
        <v>3.3279164472529406</v>
      </c>
      <c r="H91" s="4">
        <f>Nurse[[#This Row],[Total RN Hours (w/ Admin, DON)]]/Nurse[[#This Row],[MDS Census]]</f>
        <v>0.45301211163770394</v>
      </c>
      <c r="I91" s="4">
        <f>Nurse[[#This Row],[RN Hours (excl. Admin, DON)]]/Nurse[[#This Row],[MDS Census]]</f>
        <v>0.27513428120063183</v>
      </c>
      <c r="J91" s="4">
        <f>SUM(Nurse[[#This Row],[RN Hours (excl. Admin, DON)]],Nurse[[#This Row],[RN Admin Hours]],Nurse[[#This Row],[RN DON Hours]],Nurse[[#This Row],[LPN Hours (excl. Admin)]],Nurse[[#This Row],[LPN Admin Hours]],Nurse[[#This Row],[CNA Hours]],Nurse[[#This Row],[NA TR Hours]],Nurse[[#This Row],[Med Aide/Tech Hours]])</f>
        <v>661.12000000000012</v>
      </c>
      <c r="K91" s="4">
        <f>SUM(Nurse[[#This Row],[RN Hours (excl. Admin, DON)]],Nurse[[#This Row],[LPN Hours (excl. Admin)]],Nurse[[#This Row],[CNA Hours]],Nurse[[#This Row],[NA TR Hours]],Nurse[[#This Row],[Med Aide/Tech Hours]])</f>
        <v>618.23282608695661</v>
      </c>
      <c r="L91" s="4">
        <f>SUM(Nurse[[#This Row],[RN Hours (excl. Admin, DON)]],Nurse[[#This Row],[RN Admin Hours]],Nurse[[#This Row],[RN DON Hours]])</f>
        <v>84.156847826086931</v>
      </c>
      <c r="M91" s="4">
        <v>51.112173913043463</v>
      </c>
      <c r="N91" s="4">
        <v>28.673152173913032</v>
      </c>
      <c r="O91" s="4">
        <v>4.3715217391304346</v>
      </c>
      <c r="P91" s="4">
        <f>SUM(Nurse[[#This Row],[LPN Hours (excl. Admin)]],Nurse[[#This Row],[LPN Admin Hours]])</f>
        <v>219.50630434782616</v>
      </c>
      <c r="Q91" s="4">
        <v>209.66380434782616</v>
      </c>
      <c r="R91" s="4">
        <v>9.8425000000000029</v>
      </c>
      <c r="S91" s="4">
        <f>SUM(Nurse[[#This Row],[CNA Hours]],Nurse[[#This Row],[NA TR Hours]],Nurse[[#This Row],[Med Aide/Tech Hours]])</f>
        <v>357.45684782608691</v>
      </c>
      <c r="T91" s="4">
        <v>325.05641304347824</v>
      </c>
      <c r="U91" s="4">
        <v>32.400434782608698</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37.31706521739131</v>
      </c>
      <c r="X91" s="4">
        <v>0.59782608695652173</v>
      </c>
      <c r="Y91" s="4">
        <v>0</v>
      </c>
      <c r="Z91" s="4">
        <v>0</v>
      </c>
      <c r="AA91" s="4">
        <v>2.6207608695652174</v>
      </c>
      <c r="AB91" s="4">
        <v>0</v>
      </c>
      <c r="AC91" s="4">
        <v>34.09847826086957</v>
      </c>
      <c r="AD91" s="4">
        <v>0</v>
      </c>
      <c r="AE91" s="4">
        <v>0</v>
      </c>
      <c r="AF91" s="1">
        <v>495099</v>
      </c>
      <c r="AG91" s="1">
        <v>3</v>
      </c>
      <c r="AH91"/>
    </row>
    <row r="92" spans="1:34" x14ac:dyDescent="0.25">
      <c r="A92" t="s">
        <v>329</v>
      </c>
      <c r="B92" t="s">
        <v>215</v>
      </c>
      <c r="C92" t="s">
        <v>496</v>
      </c>
      <c r="D92" t="s">
        <v>442</v>
      </c>
      <c r="E92" s="4">
        <v>100.44565217391305</v>
      </c>
      <c r="F92" s="4">
        <f>Nurse[[#This Row],[Total Nurse Staff Hours]]/Nurse[[#This Row],[MDS Census]]</f>
        <v>3.2814424845795904</v>
      </c>
      <c r="G92" s="4">
        <f>Nurse[[#This Row],[Total Direct Care Staff Hours]]/Nurse[[#This Row],[MDS Census]]</f>
        <v>3.0788215561086458</v>
      </c>
      <c r="H92" s="4">
        <f>Nurse[[#This Row],[Total RN Hours (w/ Admin, DON)]]/Nurse[[#This Row],[MDS Census]]</f>
        <v>0.4610345200735852</v>
      </c>
      <c r="I92" s="4">
        <f>Nurse[[#This Row],[RN Hours (excl. Admin, DON)]]/Nurse[[#This Row],[MDS Census]]</f>
        <v>0.29708040255383622</v>
      </c>
      <c r="J92" s="4">
        <f>SUM(Nurse[[#This Row],[RN Hours (excl. Admin, DON)]],Nurse[[#This Row],[RN Admin Hours]],Nurse[[#This Row],[RN DON Hours]],Nurse[[#This Row],[LPN Hours (excl. Admin)]],Nurse[[#This Row],[LPN Admin Hours]],Nurse[[#This Row],[CNA Hours]],Nurse[[#This Row],[NA TR Hours]],Nurse[[#This Row],[Med Aide/Tech Hours]])</f>
        <v>329.60663043478257</v>
      </c>
      <c r="K92" s="4">
        <f>SUM(Nurse[[#This Row],[RN Hours (excl. Admin, DON)]],Nurse[[#This Row],[LPN Hours (excl. Admin)]],Nurse[[#This Row],[CNA Hours]],Nurse[[#This Row],[NA TR Hours]],Nurse[[#This Row],[Med Aide/Tech Hours]])</f>
        <v>309.25423913043477</v>
      </c>
      <c r="L92" s="4">
        <f>SUM(Nurse[[#This Row],[RN Hours (excl. Admin, DON)]],Nurse[[#This Row],[RN Admin Hours]],Nurse[[#This Row],[RN DON Hours]])</f>
        <v>46.30891304347827</v>
      </c>
      <c r="M92" s="4">
        <v>29.840434782608703</v>
      </c>
      <c r="N92" s="4">
        <v>9.4568478260869568</v>
      </c>
      <c r="O92" s="4">
        <v>7.0116304347826102</v>
      </c>
      <c r="P92" s="4">
        <f>SUM(Nurse[[#This Row],[LPN Hours (excl. Admin)]],Nurse[[#This Row],[LPN Admin Hours]])</f>
        <v>73.451195652173922</v>
      </c>
      <c r="Q92" s="4">
        <v>69.567282608695663</v>
      </c>
      <c r="R92" s="4">
        <v>3.8839130434782616</v>
      </c>
      <c r="S92" s="4">
        <f>SUM(Nurse[[#This Row],[CNA Hours]],Nurse[[#This Row],[NA TR Hours]],Nurse[[#This Row],[Med Aide/Tech Hours]])</f>
        <v>209.8465217391304</v>
      </c>
      <c r="T92" s="4">
        <v>209.8465217391304</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56.795652173913048</v>
      </c>
      <c r="X92" s="4">
        <v>0.26750000000000002</v>
      </c>
      <c r="Y92" s="4">
        <v>0</v>
      </c>
      <c r="Z92" s="4">
        <v>0</v>
      </c>
      <c r="AA92" s="4">
        <v>11.837500000000002</v>
      </c>
      <c r="AB92" s="4">
        <v>0</v>
      </c>
      <c r="AC92" s="4">
        <v>44.690652173913044</v>
      </c>
      <c r="AD92" s="4">
        <v>0</v>
      </c>
      <c r="AE92" s="4">
        <v>0</v>
      </c>
      <c r="AF92" s="1">
        <v>495363</v>
      </c>
      <c r="AG92" s="1">
        <v>3</v>
      </c>
      <c r="AH92"/>
    </row>
    <row r="93" spans="1:34" x14ac:dyDescent="0.25">
      <c r="A93" t="s">
        <v>329</v>
      </c>
      <c r="B93" t="s">
        <v>256</v>
      </c>
      <c r="C93" t="s">
        <v>513</v>
      </c>
      <c r="D93" t="s">
        <v>357</v>
      </c>
      <c r="E93" s="4">
        <v>78.141304347826093</v>
      </c>
      <c r="F93" s="4">
        <f>Nurse[[#This Row],[Total Nurse Staff Hours]]/Nurse[[#This Row],[MDS Census]]</f>
        <v>3.7308387814716926</v>
      </c>
      <c r="G93" s="4">
        <f>Nurse[[#This Row],[Total Direct Care Staff Hours]]/Nurse[[#This Row],[MDS Census]]</f>
        <v>3.4686326331895949</v>
      </c>
      <c r="H93" s="4">
        <f>Nurse[[#This Row],[Total RN Hours (w/ Admin, DON)]]/Nurse[[#This Row],[MDS Census]]</f>
        <v>0.70291417443316173</v>
      </c>
      <c r="I93" s="4">
        <f>Nurse[[#This Row],[RN Hours (excl. Admin, DON)]]/Nurse[[#This Row],[MDS Census]]</f>
        <v>0.5070593962999026</v>
      </c>
      <c r="J93" s="4">
        <f>SUM(Nurse[[#This Row],[RN Hours (excl. Admin, DON)]],Nurse[[#This Row],[RN Admin Hours]],Nurse[[#This Row],[RN DON Hours]],Nurse[[#This Row],[LPN Hours (excl. Admin)]],Nurse[[#This Row],[LPN Admin Hours]],Nurse[[#This Row],[CNA Hours]],Nurse[[#This Row],[NA TR Hours]],Nurse[[#This Row],[Med Aide/Tech Hours]])</f>
        <v>291.53260869565219</v>
      </c>
      <c r="K93" s="4">
        <f>SUM(Nurse[[#This Row],[RN Hours (excl. Admin, DON)]],Nurse[[#This Row],[LPN Hours (excl. Admin)]],Nurse[[#This Row],[CNA Hours]],Nurse[[#This Row],[NA TR Hours]],Nurse[[#This Row],[Med Aide/Tech Hours]])</f>
        <v>271.04347826086956</v>
      </c>
      <c r="L93" s="4">
        <f>SUM(Nurse[[#This Row],[RN Hours (excl. Admin, DON)]],Nurse[[#This Row],[RN Admin Hours]],Nurse[[#This Row],[RN DON Hours]])</f>
        <v>54.926630434782609</v>
      </c>
      <c r="M93" s="4">
        <v>39.622282608695649</v>
      </c>
      <c r="N93" s="4">
        <v>10.347826086956522</v>
      </c>
      <c r="O93" s="4">
        <v>4.9565217391304346</v>
      </c>
      <c r="P93" s="4">
        <f>SUM(Nurse[[#This Row],[LPN Hours (excl. Admin)]],Nurse[[#This Row],[LPN Admin Hours]])</f>
        <v>72.040760869565219</v>
      </c>
      <c r="Q93" s="4">
        <v>66.855978260869563</v>
      </c>
      <c r="R93" s="4">
        <v>5.1847826086956523</v>
      </c>
      <c r="S93" s="4">
        <f>SUM(Nurse[[#This Row],[CNA Hours]],Nurse[[#This Row],[NA TR Hours]],Nurse[[#This Row],[Med Aide/Tech Hours]])</f>
        <v>164.56521739130434</v>
      </c>
      <c r="T93" s="4">
        <v>131.51630434782609</v>
      </c>
      <c r="U93" s="4">
        <v>33.048913043478258</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3" s="4">
        <v>0</v>
      </c>
      <c r="Y93" s="4">
        <v>0</v>
      </c>
      <c r="Z93" s="4">
        <v>0</v>
      </c>
      <c r="AA93" s="4">
        <v>0</v>
      </c>
      <c r="AB93" s="4">
        <v>0</v>
      </c>
      <c r="AC93" s="4">
        <v>0</v>
      </c>
      <c r="AD93" s="4">
        <v>0</v>
      </c>
      <c r="AE93" s="4">
        <v>0</v>
      </c>
      <c r="AF93" s="1">
        <v>495407</v>
      </c>
      <c r="AG93" s="1">
        <v>3</v>
      </c>
      <c r="AH93"/>
    </row>
    <row r="94" spans="1:34" x14ac:dyDescent="0.25">
      <c r="A94" t="s">
        <v>329</v>
      </c>
      <c r="B94" t="s">
        <v>124</v>
      </c>
      <c r="C94" t="s">
        <v>503</v>
      </c>
      <c r="D94" t="s">
        <v>423</v>
      </c>
      <c r="E94" s="4">
        <v>93.130434782608702</v>
      </c>
      <c r="F94" s="4">
        <f>Nurse[[#This Row],[Total Nurse Staff Hours]]/Nurse[[#This Row],[MDS Census]]</f>
        <v>2.8297443977591037</v>
      </c>
      <c r="G94" s="4">
        <f>Nurse[[#This Row],[Total Direct Care Staff Hours]]/Nurse[[#This Row],[MDS Census]]</f>
        <v>2.6263130252100839</v>
      </c>
      <c r="H94" s="4">
        <f>Nurse[[#This Row],[Total RN Hours (w/ Admin, DON)]]/Nurse[[#This Row],[MDS Census]]</f>
        <v>0.31465919701213818</v>
      </c>
      <c r="I94" s="4">
        <f>Nurse[[#This Row],[RN Hours (excl. Admin, DON)]]/Nurse[[#This Row],[MDS Census]]</f>
        <v>0.11122782446311856</v>
      </c>
      <c r="J94" s="4">
        <f>SUM(Nurse[[#This Row],[RN Hours (excl. Admin, DON)]],Nurse[[#This Row],[RN Admin Hours]],Nurse[[#This Row],[RN DON Hours]],Nurse[[#This Row],[LPN Hours (excl. Admin)]],Nurse[[#This Row],[LPN Admin Hours]],Nurse[[#This Row],[CNA Hours]],Nurse[[#This Row],[NA TR Hours]],Nurse[[#This Row],[Med Aide/Tech Hours]])</f>
        <v>263.53532608695656</v>
      </c>
      <c r="K94" s="4">
        <f>SUM(Nurse[[#This Row],[RN Hours (excl. Admin, DON)]],Nurse[[#This Row],[LPN Hours (excl. Admin)]],Nurse[[#This Row],[CNA Hours]],Nurse[[#This Row],[NA TR Hours]],Nurse[[#This Row],[Med Aide/Tech Hours]])</f>
        <v>244.58967391304347</v>
      </c>
      <c r="L94" s="4">
        <f>SUM(Nurse[[#This Row],[RN Hours (excl. Admin, DON)]],Nurse[[#This Row],[RN Admin Hours]],Nurse[[#This Row],[RN DON Hours]])</f>
        <v>29.304347826086957</v>
      </c>
      <c r="M94" s="4">
        <v>10.358695652173912</v>
      </c>
      <c r="N94" s="4">
        <v>13.467391304347826</v>
      </c>
      <c r="O94" s="4">
        <v>5.4782608695652177</v>
      </c>
      <c r="P94" s="4">
        <f>SUM(Nurse[[#This Row],[LPN Hours (excl. Admin)]],Nurse[[#This Row],[LPN Admin Hours]])</f>
        <v>83.904891304347828</v>
      </c>
      <c r="Q94" s="4">
        <v>83.904891304347828</v>
      </c>
      <c r="R94" s="4">
        <v>0</v>
      </c>
      <c r="S94" s="4">
        <f>SUM(Nurse[[#This Row],[CNA Hours]],Nurse[[#This Row],[NA TR Hours]],Nurse[[#This Row],[Med Aide/Tech Hours]])</f>
        <v>150.32608695652175</v>
      </c>
      <c r="T94" s="4">
        <v>123.13586956521739</v>
      </c>
      <c r="U94" s="4">
        <v>27.190217391304348</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495249</v>
      </c>
      <c r="AG94" s="1">
        <v>3</v>
      </c>
      <c r="AH94"/>
    </row>
    <row r="95" spans="1:34" x14ac:dyDescent="0.25">
      <c r="A95" t="s">
        <v>329</v>
      </c>
      <c r="B95" t="s">
        <v>111</v>
      </c>
      <c r="C95" t="s">
        <v>463</v>
      </c>
      <c r="D95" t="s">
        <v>419</v>
      </c>
      <c r="E95" s="4">
        <v>57.2112676056338</v>
      </c>
      <c r="F95" s="4">
        <f>Nurse[[#This Row],[Total Nurse Staff Hours]]/Nurse[[#This Row],[MDS Census]]</f>
        <v>2.6961472181191533</v>
      </c>
      <c r="G95" s="4">
        <f>Nurse[[#This Row],[Total Direct Care Staff Hours]]/Nurse[[#This Row],[MDS Census]]</f>
        <v>2.3480428360413588</v>
      </c>
      <c r="H95" s="4">
        <f>Nurse[[#This Row],[Total RN Hours (w/ Admin, DON)]]/Nurse[[#This Row],[MDS Census]]</f>
        <v>0.73879862136878383</v>
      </c>
      <c r="I95" s="4">
        <f>Nurse[[#This Row],[RN Hours (excl. Admin, DON)]]/Nurse[[#This Row],[MDS Census]]</f>
        <v>0.39069423929098973</v>
      </c>
      <c r="J95" s="4">
        <f>SUM(Nurse[[#This Row],[RN Hours (excl. Admin, DON)]],Nurse[[#This Row],[RN Admin Hours]],Nurse[[#This Row],[RN DON Hours]],Nurse[[#This Row],[LPN Hours (excl. Admin)]],Nurse[[#This Row],[LPN Admin Hours]],Nurse[[#This Row],[CNA Hours]],Nurse[[#This Row],[NA TR Hours]],Nurse[[#This Row],[Med Aide/Tech Hours]])</f>
        <v>154.25</v>
      </c>
      <c r="K95" s="4">
        <f>SUM(Nurse[[#This Row],[RN Hours (excl. Admin, DON)]],Nurse[[#This Row],[LPN Hours (excl. Admin)]],Nurse[[#This Row],[CNA Hours]],Nurse[[#This Row],[NA TR Hours]],Nurse[[#This Row],[Med Aide/Tech Hours]])</f>
        <v>134.33450704225351</v>
      </c>
      <c r="L95" s="4">
        <f>SUM(Nurse[[#This Row],[RN Hours (excl. Admin, DON)]],Nurse[[#This Row],[RN Admin Hours]],Nurse[[#This Row],[RN DON Hours]])</f>
        <v>42.267605633802816</v>
      </c>
      <c r="M95" s="4">
        <v>22.35211267605634</v>
      </c>
      <c r="N95" s="4">
        <v>14.845070422535212</v>
      </c>
      <c r="O95" s="4">
        <v>5.070422535211268</v>
      </c>
      <c r="P95" s="4">
        <f>SUM(Nurse[[#This Row],[LPN Hours (excl. Admin)]],Nurse[[#This Row],[LPN Admin Hours]])</f>
        <v>40.637323943661968</v>
      </c>
      <c r="Q95" s="4">
        <v>40.637323943661968</v>
      </c>
      <c r="R95" s="4">
        <v>0</v>
      </c>
      <c r="S95" s="4">
        <f>SUM(Nurse[[#This Row],[CNA Hours]],Nurse[[#This Row],[NA TR Hours]],Nurse[[#This Row],[Med Aide/Tech Hours]])</f>
        <v>71.345070422535215</v>
      </c>
      <c r="T95" s="4">
        <v>71.345070422535215</v>
      </c>
      <c r="U95" s="4">
        <v>0</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5" s="4">
        <v>0</v>
      </c>
      <c r="Y95" s="4">
        <v>0</v>
      </c>
      <c r="Z95" s="4">
        <v>0</v>
      </c>
      <c r="AA95" s="4">
        <v>0</v>
      </c>
      <c r="AB95" s="4">
        <v>0</v>
      </c>
      <c r="AC95" s="4">
        <v>0</v>
      </c>
      <c r="AD95" s="4">
        <v>0</v>
      </c>
      <c r="AE95" s="4">
        <v>0</v>
      </c>
      <c r="AF95" s="1">
        <v>495233</v>
      </c>
      <c r="AG95" s="1">
        <v>3</v>
      </c>
      <c r="AH95"/>
    </row>
    <row r="96" spans="1:34" x14ac:dyDescent="0.25">
      <c r="A96" t="s">
        <v>329</v>
      </c>
      <c r="B96" t="s">
        <v>165</v>
      </c>
      <c r="C96" t="s">
        <v>512</v>
      </c>
      <c r="D96" t="s">
        <v>387</v>
      </c>
      <c r="E96" s="4">
        <v>50.826086956521742</v>
      </c>
      <c r="F96" s="4">
        <f>Nurse[[#This Row],[Total Nurse Staff Hours]]/Nurse[[#This Row],[MDS Census]]</f>
        <v>2.841317365269461</v>
      </c>
      <c r="G96" s="4">
        <f>Nurse[[#This Row],[Total Direct Care Staff Hours]]/Nurse[[#This Row],[MDS Census]]</f>
        <v>2.566777159965782</v>
      </c>
      <c r="H96" s="4">
        <f>Nurse[[#This Row],[Total RN Hours (w/ Admin, DON)]]/Nurse[[#This Row],[MDS Census]]</f>
        <v>0.96717279726261751</v>
      </c>
      <c r="I96" s="4">
        <f>Nurse[[#This Row],[RN Hours (excl. Admin, DON)]]/Nurse[[#This Row],[MDS Census]]</f>
        <v>0.75780581693755344</v>
      </c>
      <c r="J96" s="4">
        <f>SUM(Nurse[[#This Row],[RN Hours (excl. Admin, DON)]],Nurse[[#This Row],[RN Admin Hours]],Nurse[[#This Row],[RN DON Hours]],Nurse[[#This Row],[LPN Hours (excl. Admin)]],Nurse[[#This Row],[LPN Admin Hours]],Nurse[[#This Row],[CNA Hours]],Nurse[[#This Row],[NA TR Hours]],Nurse[[#This Row],[Med Aide/Tech Hours]])</f>
        <v>144.41304347826087</v>
      </c>
      <c r="K96" s="4">
        <f>SUM(Nurse[[#This Row],[RN Hours (excl. Admin, DON)]],Nurse[[#This Row],[LPN Hours (excl. Admin)]],Nurse[[#This Row],[CNA Hours]],Nurse[[#This Row],[NA TR Hours]],Nurse[[#This Row],[Med Aide/Tech Hours]])</f>
        <v>130.45923913043475</v>
      </c>
      <c r="L96" s="4">
        <f>SUM(Nurse[[#This Row],[RN Hours (excl. Admin, DON)]],Nurse[[#This Row],[RN Admin Hours]],Nurse[[#This Row],[RN DON Hours]])</f>
        <v>49.157608695652172</v>
      </c>
      <c r="M96" s="4">
        <v>38.516304347826086</v>
      </c>
      <c r="N96" s="4">
        <v>5.1630434782608692</v>
      </c>
      <c r="O96" s="4">
        <v>5.4782608695652177</v>
      </c>
      <c r="P96" s="4">
        <f>SUM(Nurse[[#This Row],[LPN Hours (excl. Admin)]],Nurse[[#This Row],[LPN Admin Hours]])</f>
        <v>16.133152173913043</v>
      </c>
      <c r="Q96" s="4">
        <v>12.820652173913043</v>
      </c>
      <c r="R96" s="4">
        <v>3.3125</v>
      </c>
      <c r="S96" s="4">
        <f>SUM(Nurse[[#This Row],[CNA Hours]],Nurse[[#This Row],[NA TR Hours]],Nurse[[#This Row],[Med Aide/Tech Hours]])</f>
        <v>79.122282608695642</v>
      </c>
      <c r="T96" s="4">
        <v>78.160326086956516</v>
      </c>
      <c r="U96" s="4">
        <v>0.96195652173913049</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6" s="4">
        <v>0</v>
      </c>
      <c r="Y96" s="4">
        <v>0</v>
      </c>
      <c r="Z96" s="4">
        <v>0</v>
      </c>
      <c r="AA96" s="4">
        <v>0</v>
      </c>
      <c r="AB96" s="4">
        <v>0</v>
      </c>
      <c r="AC96" s="4">
        <v>0</v>
      </c>
      <c r="AD96" s="4">
        <v>0</v>
      </c>
      <c r="AE96" s="4">
        <v>0</v>
      </c>
      <c r="AF96" s="1">
        <v>495302</v>
      </c>
      <c r="AG96" s="1">
        <v>3</v>
      </c>
      <c r="AH96"/>
    </row>
    <row r="97" spans="1:34" x14ac:dyDescent="0.25">
      <c r="A97" t="s">
        <v>329</v>
      </c>
      <c r="B97" t="s">
        <v>233</v>
      </c>
      <c r="C97" t="s">
        <v>443</v>
      </c>
      <c r="D97" t="s">
        <v>397</v>
      </c>
      <c r="E97" s="4">
        <v>54.532608695652172</v>
      </c>
      <c r="F97" s="4">
        <f>Nurse[[#This Row],[Total Nurse Staff Hours]]/Nurse[[#This Row],[MDS Census]]</f>
        <v>1.4484054215666733</v>
      </c>
      <c r="G97" s="4">
        <f>Nurse[[#This Row],[Total Direct Care Staff Hours]]/Nurse[[#This Row],[MDS Census]]</f>
        <v>1.0222543352601157</v>
      </c>
      <c r="H97" s="4">
        <f>Nurse[[#This Row],[Total RN Hours (w/ Admin, DON)]]/Nurse[[#This Row],[MDS Census]]</f>
        <v>0.82359976081323494</v>
      </c>
      <c r="I97" s="4">
        <f>Nurse[[#This Row],[RN Hours (excl. Admin, DON)]]/Nurse[[#This Row],[MDS Census]]</f>
        <v>0.39744867450667731</v>
      </c>
      <c r="J97" s="4">
        <f>SUM(Nurse[[#This Row],[RN Hours (excl. Admin, DON)]],Nurse[[#This Row],[RN Admin Hours]],Nurse[[#This Row],[RN DON Hours]],Nurse[[#This Row],[LPN Hours (excl. Admin)]],Nurse[[#This Row],[LPN Admin Hours]],Nurse[[#This Row],[CNA Hours]],Nurse[[#This Row],[NA TR Hours]],Nurse[[#This Row],[Med Aide/Tech Hours]])</f>
        <v>78.985326086956519</v>
      </c>
      <c r="K97" s="4">
        <f>SUM(Nurse[[#This Row],[RN Hours (excl. Admin, DON)]],Nurse[[#This Row],[LPN Hours (excl. Admin)]],Nurse[[#This Row],[CNA Hours]],Nurse[[#This Row],[NA TR Hours]],Nurse[[#This Row],[Med Aide/Tech Hours]])</f>
        <v>55.74619565217391</v>
      </c>
      <c r="L97" s="4">
        <f>SUM(Nurse[[#This Row],[RN Hours (excl. Admin, DON)]],Nurse[[#This Row],[RN Admin Hours]],Nurse[[#This Row],[RN DON Hours]])</f>
        <v>44.913043478260867</v>
      </c>
      <c r="M97" s="4">
        <v>21.673913043478262</v>
      </c>
      <c r="N97" s="4">
        <v>19.065217391304348</v>
      </c>
      <c r="O97" s="4">
        <v>4.1739130434782608</v>
      </c>
      <c r="P97" s="4">
        <f>SUM(Nurse[[#This Row],[LPN Hours (excl. Admin)]],Nurse[[#This Row],[LPN Admin Hours]])</f>
        <v>10.820652173913043</v>
      </c>
      <c r="Q97" s="4">
        <v>10.820652173913043</v>
      </c>
      <c r="R97" s="4">
        <v>0</v>
      </c>
      <c r="S97" s="4">
        <f>SUM(Nurse[[#This Row],[CNA Hours]],Nurse[[#This Row],[NA TR Hours]],Nurse[[#This Row],[Med Aide/Tech Hours]])</f>
        <v>23.251630434782609</v>
      </c>
      <c r="T97" s="4">
        <v>23.251630434782609</v>
      </c>
      <c r="U97" s="4">
        <v>0</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495384</v>
      </c>
      <c r="AG97" s="1">
        <v>3</v>
      </c>
      <c r="AH97"/>
    </row>
    <row r="98" spans="1:34" x14ac:dyDescent="0.25">
      <c r="A98" t="s">
        <v>329</v>
      </c>
      <c r="B98" t="s">
        <v>232</v>
      </c>
      <c r="C98" t="s">
        <v>497</v>
      </c>
      <c r="D98" t="s">
        <v>367</v>
      </c>
      <c r="E98" s="4">
        <v>49.304347826086953</v>
      </c>
      <c r="F98" s="4">
        <f>Nurse[[#This Row],[Total Nurse Staff Hours]]/Nurse[[#This Row],[MDS Census]]</f>
        <v>4.6426873897707237</v>
      </c>
      <c r="G98" s="4">
        <f>Nurse[[#This Row],[Total Direct Care Staff Hours]]/Nurse[[#This Row],[MDS Census]]</f>
        <v>4.0281591710758375</v>
      </c>
      <c r="H98" s="4">
        <f>Nurse[[#This Row],[Total RN Hours (w/ Admin, DON)]]/Nurse[[#This Row],[MDS Census]]</f>
        <v>0.77171516754850089</v>
      </c>
      <c r="I98" s="4">
        <f>Nurse[[#This Row],[RN Hours (excl. Admin, DON)]]/Nurse[[#This Row],[MDS Census]]</f>
        <v>0.28196649029982368</v>
      </c>
      <c r="J98" s="4">
        <f>SUM(Nurse[[#This Row],[RN Hours (excl. Admin, DON)]],Nurse[[#This Row],[RN Admin Hours]],Nurse[[#This Row],[RN DON Hours]],Nurse[[#This Row],[LPN Hours (excl. Admin)]],Nurse[[#This Row],[LPN Admin Hours]],Nurse[[#This Row],[CNA Hours]],Nurse[[#This Row],[NA TR Hours]],Nurse[[#This Row],[Med Aide/Tech Hours]])</f>
        <v>228.9046739130435</v>
      </c>
      <c r="K98" s="4">
        <f>SUM(Nurse[[#This Row],[RN Hours (excl. Admin, DON)]],Nurse[[#This Row],[LPN Hours (excl. Admin)]],Nurse[[#This Row],[CNA Hours]],Nurse[[#This Row],[NA TR Hours]],Nurse[[#This Row],[Med Aide/Tech Hours]])</f>
        <v>198.60576086956522</v>
      </c>
      <c r="L98" s="4">
        <f>SUM(Nurse[[#This Row],[RN Hours (excl. Admin, DON)]],Nurse[[#This Row],[RN Admin Hours]],Nurse[[#This Row],[RN DON Hours]])</f>
        <v>38.048913043478258</v>
      </c>
      <c r="M98" s="4">
        <v>13.902173913043478</v>
      </c>
      <c r="N98" s="4">
        <v>19.103260869565219</v>
      </c>
      <c r="O98" s="4">
        <v>5.0434782608695654</v>
      </c>
      <c r="P98" s="4">
        <f>SUM(Nurse[[#This Row],[LPN Hours (excl. Admin)]],Nurse[[#This Row],[LPN Admin Hours]])</f>
        <v>80.287826086956528</v>
      </c>
      <c r="Q98" s="4">
        <v>74.135652173913044</v>
      </c>
      <c r="R98" s="4">
        <v>6.1521739130434785</v>
      </c>
      <c r="S98" s="4">
        <f>SUM(Nurse[[#This Row],[CNA Hours]],Nurse[[#This Row],[NA TR Hours]],Nurse[[#This Row],[Med Aide/Tech Hours]])</f>
        <v>110.5679347826087</v>
      </c>
      <c r="T98" s="4">
        <v>109.28804347826087</v>
      </c>
      <c r="U98" s="4">
        <v>1.2798913043478262</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3.9211956521739131</v>
      </c>
      <c r="X98" s="4">
        <v>1.5244565217391304</v>
      </c>
      <c r="Y98" s="4">
        <v>0</v>
      </c>
      <c r="Z98" s="4">
        <v>0</v>
      </c>
      <c r="AA98" s="4">
        <v>0</v>
      </c>
      <c r="AB98" s="4">
        <v>0</v>
      </c>
      <c r="AC98" s="4">
        <v>2.3967391304347827</v>
      </c>
      <c r="AD98" s="4">
        <v>0</v>
      </c>
      <c r="AE98" s="4">
        <v>0</v>
      </c>
      <c r="AF98" s="1">
        <v>495383</v>
      </c>
      <c r="AG98" s="1">
        <v>3</v>
      </c>
      <c r="AH98"/>
    </row>
    <row r="99" spans="1:34" x14ac:dyDescent="0.25">
      <c r="A99" t="s">
        <v>329</v>
      </c>
      <c r="B99" t="s">
        <v>94</v>
      </c>
      <c r="C99" t="s">
        <v>501</v>
      </c>
      <c r="D99" t="s">
        <v>334</v>
      </c>
      <c r="E99" s="4">
        <v>113.22535211267606</v>
      </c>
      <c r="F99" s="4">
        <f>Nurse[[#This Row],[Total Nurse Staff Hours]]/Nurse[[#This Row],[MDS Census]]</f>
        <v>3.3645913670854579</v>
      </c>
      <c r="G99" s="4">
        <f>Nurse[[#This Row],[Total Direct Care Staff Hours]]/Nurse[[#This Row],[MDS Census]]</f>
        <v>3.2888767259609404</v>
      </c>
      <c r="H99" s="4">
        <f>Nurse[[#This Row],[Total RN Hours (w/ Admin, DON)]]/Nurse[[#This Row],[MDS Census]]</f>
        <v>0.60350292324916022</v>
      </c>
      <c r="I99" s="4">
        <f>Nurse[[#This Row],[RN Hours (excl. Admin, DON)]]/Nurse[[#This Row],[MDS Census]]</f>
        <v>0.52778828212464224</v>
      </c>
      <c r="J99" s="4">
        <f>SUM(Nurse[[#This Row],[RN Hours (excl. Admin, DON)]],Nurse[[#This Row],[RN Admin Hours]],Nurse[[#This Row],[RN DON Hours]],Nurse[[#This Row],[LPN Hours (excl. Admin)]],Nurse[[#This Row],[LPN Admin Hours]],Nurse[[#This Row],[CNA Hours]],Nurse[[#This Row],[NA TR Hours]],Nurse[[#This Row],[Med Aide/Tech Hours]])</f>
        <v>380.95704225352108</v>
      </c>
      <c r="K99" s="4">
        <f>SUM(Nurse[[#This Row],[RN Hours (excl. Admin, DON)]],Nurse[[#This Row],[LPN Hours (excl. Admin)]],Nurse[[#This Row],[CNA Hours]],Nurse[[#This Row],[NA TR Hours]],Nurse[[#This Row],[Med Aide/Tech Hours]])</f>
        <v>372.38422535211271</v>
      </c>
      <c r="L99" s="4">
        <f>SUM(Nurse[[#This Row],[RN Hours (excl. Admin, DON)]],Nurse[[#This Row],[RN Admin Hours]],Nurse[[#This Row],[RN DON Hours]])</f>
        <v>68.331830985915488</v>
      </c>
      <c r="M99" s="4">
        <v>59.759014084507037</v>
      </c>
      <c r="N99" s="4">
        <v>2.2535211267605635</v>
      </c>
      <c r="O99" s="4">
        <v>6.3192957746478866</v>
      </c>
      <c r="P99" s="4">
        <f>SUM(Nurse[[#This Row],[LPN Hours (excl. Admin)]],Nurse[[#This Row],[LPN Admin Hours]])</f>
        <v>95.185211267605666</v>
      </c>
      <c r="Q99" s="4">
        <v>95.185211267605666</v>
      </c>
      <c r="R99" s="4">
        <v>0</v>
      </c>
      <c r="S99" s="4">
        <f>SUM(Nurse[[#This Row],[CNA Hours]],Nurse[[#This Row],[NA TR Hours]],Nurse[[#This Row],[Med Aide/Tech Hours]])</f>
        <v>217.43999999999997</v>
      </c>
      <c r="T99" s="4">
        <v>213.28929577464785</v>
      </c>
      <c r="U99" s="4">
        <v>4.1507042253521123</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9" s="4">
        <v>0</v>
      </c>
      <c r="Y99" s="4">
        <v>0</v>
      </c>
      <c r="Z99" s="4">
        <v>0</v>
      </c>
      <c r="AA99" s="4">
        <v>0</v>
      </c>
      <c r="AB99" s="4">
        <v>0</v>
      </c>
      <c r="AC99" s="4">
        <v>0</v>
      </c>
      <c r="AD99" s="4">
        <v>0</v>
      </c>
      <c r="AE99" s="4">
        <v>0</v>
      </c>
      <c r="AF99" s="1">
        <v>495207</v>
      </c>
      <c r="AG99" s="1">
        <v>3</v>
      </c>
      <c r="AH99"/>
    </row>
    <row r="100" spans="1:34" x14ac:dyDescent="0.25">
      <c r="A100" t="s">
        <v>329</v>
      </c>
      <c r="B100" t="s">
        <v>116</v>
      </c>
      <c r="C100" t="s">
        <v>513</v>
      </c>
      <c r="D100" t="s">
        <v>421</v>
      </c>
      <c r="E100" s="4">
        <v>101.27173913043478</v>
      </c>
      <c r="F100" s="4">
        <f>Nurse[[#This Row],[Total Nurse Staff Hours]]/Nurse[[#This Row],[MDS Census]]</f>
        <v>3.4380669743479664</v>
      </c>
      <c r="G100" s="4">
        <f>Nurse[[#This Row],[Total Direct Care Staff Hours]]/Nurse[[#This Row],[MDS Census]]</f>
        <v>2.9920950949876577</v>
      </c>
      <c r="H100" s="4">
        <f>Nurse[[#This Row],[Total RN Hours (w/ Admin, DON)]]/Nurse[[#This Row],[MDS Census]]</f>
        <v>0.48089191799935593</v>
      </c>
      <c r="I100" s="4">
        <f>Nurse[[#This Row],[RN Hours (excl. Admin, DON)]]/Nurse[[#This Row],[MDS Census]]</f>
        <v>0.25910378877321022</v>
      </c>
      <c r="J100" s="4">
        <f>SUM(Nurse[[#This Row],[RN Hours (excl. Admin, DON)]],Nurse[[#This Row],[RN Admin Hours]],Nurse[[#This Row],[RN DON Hours]],Nurse[[#This Row],[LPN Hours (excl. Admin)]],Nurse[[#This Row],[LPN Admin Hours]],Nurse[[#This Row],[CNA Hours]],Nurse[[#This Row],[NA TR Hours]],Nurse[[#This Row],[Med Aide/Tech Hours]])</f>
        <v>348.17902173913046</v>
      </c>
      <c r="K100" s="4">
        <f>SUM(Nurse[[#This Row],[RN Hours (excl. Admin, DON)]],Nurse[[#This Row],[LPN Hours (excl. Admin)]],Nurse[[#This Row],[CNA Hours]],Nurse[[#This Row],[NA TR Hours]],Nurse[[#This Row],[Med Aide/Tech Hours]])</f>
        <v>303.01467391304357</v>
      </c>
      <c r="L100" s="4">
        <f>SUM(Nurse[[#This Row],[RN Hours (excl. Admin, DON)]],Nurse[[#This Row],[RN Admin Hours]],Nurse[[#This Row],[RN DON Hours]])</f>
        <v>48.700760869565208</v>
      </c>
      <c r="M100" s="4">
        <v>26.239891304347822</v>
      </c>
      <c r="N100" s="4">
        <v>11.917391304347822</v>
      </c>
      <c r="O100" s="4">
        <v>10.543478260869565</v>
      </c>
      <c r="P100" s="4">
        <f>SUM(Nurse[[#This Row],[LPN Hours (excl. Admin)]],Nurse[[#This Row],[LPN Admin Hours]])</f>
        <v>135.2817391304348</v>
      </c>
      <c r="Q100" s="4">
        <v>112.57826086956523</v>
      </c>
      <c r="R100" s="4">
        <v>22.703478260869566</v>
      </c>
      <c r="S100" s="4">
        <f>SUM(Nurse[[#This Row],[CNA Hours]],Nurse[[#This Row],[NA TR Hours]],Nurse[[#This Row],[Med Aide/Tech Hours]])</f>
        <v>164.1965217391305</v>
      </c>
      <c r="T100" s="4">
        <v>164.1965217391305</v>
      </c>
      <c r="U100" s="4">
        <v>0</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76.740217391304355</v>
      </c>
      <c r="X100" s="4">
        <v>0</v>
      </c>
      <c r="Y100" s="4">
        <v>0.17391304347826086</v>
      </c>
      <c r="Z100" s="4">
        <v>5.5217391304347823</v>
      </c>
      <c r="AA100" s="4">
        <v>26.418478260869566</v>
      </c>
      <c r="AB100" s="4">
        <v>6.7293478260869568</v>
      </c>
      <c r="AC100" s="4">
        <v>37.896739130434781</v>
      </c>
      <c r="AD100" s="4">
        <v>0</v>
      </c>
      <c r="AE100" s="4">
        <v>0</v>
      </c>
      <c r="AF100" s="1">
        <v>495240</v>
      </c>
      <c r="AG100" s="1">
        <v>3</v>
      </c>
      <c r="AH100"/>
    </row>
    <row r="101" spans="1:34" x14ac:dyDescent="0.25">
      <c r="A101" t="s">
        <v>329</v>
      </c>
      <c r="B101" t="s">
        <v>22</v>
      </c>
      <c r="C101" t="s">
        <v>445</v>
      </c>
      <c r="D101" t="s">
        <v>377</v>
      </c>
      <c r="E101" s="4">
        <v>205.38043478260869</v>
      </c>
      <c r="F101" s="4">
        <f>Nurse[[#This Row],[Total Nurse Staff Hours]]/Nurse[[#This Row],[MDS Census]]</f>
        <v>3.1932474199523693</v>
      </c>
      <c r="G101" s="4">
        <f>Nurse[[#This Row],[Total Direct Care Staff Hours]]/Nurse[[#This Row],[MDS Census]]</f>
        <v>2.8427181794125436</v>
      </c>
      <c r="H101" s="4">
        <f>Nurse[[#This Row],[Total RN Hours (w/ Admin, DON)]]/Nurse[[#This Row],[MDS Census]]</f>
        <v>0.48728499603069597</v>
      </c>
      <c r="I101" s="4">
        <f>Nurse[[#This Row],[RN Hours (excl. Admin, DON)]]/Nurse[[#This Row],[MDS Census]]</f>
        <v>0.31382640910293735</v>
      </c>
      <c r="J101" s="4">
        <f>SUM(Nurse[[#This Row],[RN Hours (excl. Admin, DON)]],Nurse[[#This Row],[RN Admin Hours]],Nurse[[#This Row],[RN DON Hours]],Nurse[[#This Row],[LPN Hours (excl. Admin)]],Nurse[[#This Row],[LPN Admin Hours]],Nurse[[#This Row],[CNA Hours]],Nurse[[#This Row],[NA TR Hours]],Nurse[[#This Row],[Med Aide/Tech Hours]])</f>
        <v>655.83054347826101</v>
      </c>
      <c r="K101" s="4">
        <f>SUM(Nurse[[#This Row],[RN Hours (excl. Admin, DON)]],Nurse[[#This Row],[LPN Hours (excl. Admin)]],Nurse[[#This Row],[CNA Hours]],Nurse[[#This Row],[NA TR Hours]],Nurse[[#This Row],[Med Aide/Tech Hours]])</f>
        <v>583.83869565217401</v>
      </c>
      <c r="L101" s="4">
        <f>SUM(Nurse[[#This Row],[RN Hours (excl. Admin, DON)]],Nurse[[#This Row],[RN Admin Hours]],Nurse[[#This Row],[RN DON Hours]])</f>
        <v>100.07880434782609</v>
      </c>
      <c r="M101" s="4">
        <v>64.453804347826093</v>
      </c>
      <c r="N101" s="4">
        <v>30.494565217391305</v>
      </c>
      <c r="O101" s="4">
        <v>5.1304347826086953</v>
      </c>
      <c r="P101" s="4">
        <f>SUM(Nurse[[#This Row],[LPN Hours (excl. Admin)]],Nurse[[#This Row],[LPN Admin Hours]])</f>
        <v>211.99739130434779</v>
      </c>
      <c r="Q101" s="4">
        <v>175.63054347826082</v>
      </c>
      <c r="R101" s="4">
        <v>36.366847826086953</v>
      </c>
      <c r="S101" s="4">
        <f>SUM(Nurse[[#This Row],[CNA Hours]],Nurse[[#This Row],[NA TR Hours]],Nurse[[#This Row],[Med Aide/Tech Hours]])</f>
        <v>343.7543478260871</v>
      </c>
      <c r="T101" s="4">
        <v>319.26250000000016</v>
      </c>
      <c r="U101" s="4">
        <v>24.491847826086957</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84.950869565217403</v>
      </c>
      <c r="X101" s="4">
        <v>2.8070652173913042</v>
      </c>
      <c r="Y101" s="4">
        <v>0</v>
      </c>
      <c r="Z101" s="4">
        <v>0</v>
      </c>
      <c r="AA101" s="4">
        <v>31.271847826086965</v>
      </c>
      <c r="AB101" s="4">
        <v>0</v>
      </c>
      <c r="AC101" s="4">
        <v>50.871956521739136</v>
      </c>
      <c r="AD101" s="4">
        <v>0</v>
      </c>
      <c r="AE101" s="4">
        <v>0</v>
      </c>
      <c r="AF101" s="1">
        <v>495092</v>
      </c>
      <c r="AG101" s="1">
        <v>3</v>
      </c>
      <c r="AH101"/>
    </row>
    <row r="102" spans="1:34" x14ac:dyDescent="0.25">
      <c r="A102" t="s">
        <v>329</v>
      </c>
      <c r="B102" t="s">
        <v>268</v>
      </c>
      <c r="C102" t="s">
        <v>582</v>
      </c>
      <c r="D102" t="s">
        <v>430</v>
      </c>
      <c r="E102" s="4">
        <v>114.39130434782609</v>
      </c>
      <c r="F102" s="4">
        <f>Nurse[[#This Row],[Total Nurse Staff Hours]]/Nurse[[#This Row],[MDS Census]]</f>
        <v>4.0001320790573915</v>
      </c>
      <c r="G102" s="4">
        <f>Nurse[[#This Row],[Total Direct Care Staff Hours]]/Nurse[[#This Row],[MDS Census]]</f>
        <v>3.5019849866970718</v>
      </c>
      <c r="H102" s="4">
        <f>Nurse[[#This Row],[Total RN Hours (w/ Admin, DON)]]/Nurse[[#This Row],[MDS Census]]</f>
        <v>0.63647377423033069</v>
      </c>
      <c r="I102" s="4">
        <f>Nurse[[#This Row],[RN Hours (excl. Admin, DON)]]/Nurse[[#This Row],[MDS Census]]</f>
        <v>0.39996674268339033</v>
      </c>
      <c r="J102" s="4">
        <f>SUM(Nurse[[#This Row],[RN Hours (excl. Admin, DON)]],Nurse[[#This Row],[RN Admin Hours]],Nurse[[#This Row],[RN DON Hours]],Nurse[[#This Row],[LPN Hours (excl. Admin)]],Nurse[[#This Row],[LPN Admin Hours]],Nurse[[#This Row],[CNA Hours]],Nurse[[#This Row],[NA TR Hours]],Nurse[[#This Row],[Med Aide/Tech Hours]])</f>
        <v>457.5803260869564</v>
      </c>
      <c r="K102" s="4">
        <f>SUM(Nurse[[#This Row],[RN Hours (excl. Admin, DON)]],Nurse[[#This Row],[LPN Hours (excl. Admin)]],Nurse[[#This Row],[CNA Hours]],Nurse[[#This Row],[NA TR Hours]],Nurse[[#This Row],[Med Aide/Tech Hours]])</f>
        <v>400.59663043478247</v>
      </c>
      <c r="L102" s="4">
        <f>SUM(Nurse[[#This Row],[RN Hours (excl. Admin, DON)]],Nurse[[#This Row],[RN Admin Hours]],Nurse[[#This Row],[RN DON Hours]])</f>
        <v>72.807065217391312</v>
      </c>
      <c r="M102" s="4">
        <v>45.752717391304351</v>
      </c>
      <c r="N102" s="4">
        <v>21.402173913043477</v>
      </c>
      <c r="O102" s="4">
        <v>5.6521739130434785</v>
      </c>
      <c r="P102" s="4">
        <f>SUM(Nurse[[#This Row],[LPN Hours (excl. Admin)]],Nurse[[#This Row],[LPN Admin Hours]])</f>
        <v>146.03597826086951</v>
      </c>
      <c r="Q102" s="4">
        <v>116.10663043478256</v>
      </c>
      <c r="R102" s="4">
        <v>29.929347826086957</v>
      </c>
      <c r="S102" s="4">
        <f>SUM(Nurse[[#This Row],[CNA Hours]],Nurse[[#This Row],[NA TR Hours]],Nurse[[#This Row],[Med Aide/Tech Hours]])</f>
        <v>238.73728260869555</v>
      </c>
      <c r="T102" s="4">
        <v>232.13673913043468</v>
      </c>
      <c r="U102" s="4">
        <v>6.6005434782608692</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74.166521739130417</v>
      </c>
      <c r="X102" s="4">
        <v>0.50815217391304346</v>
      </c>
      <c r="Y102" s="4">
        <v>0</v>
      </c>
      <c r="Z102" s="4">
        <v>0</v>
      </c>
      <c r="AA102" s="4">
        <v>21.928695652173911</v>
      </c>
      <c r="AB102" s="4">
        <v>0</v>
      </c>
      <c r="AC102" s="4">
        <v>51.72967391304347</v>
      </c>
      <c r="AD102" s="4">
        <v>0</v>
      </c>
      <c r="AE102" s="4">
        <v>0</v>
      </c>
      <c r="AF102" s="1">
        <v>495421</v>
      </c>
      <c r="AG102" s="1">
        <v>3</v>
      </c>
      <c r="AH102"/>
    </row>
    <row r="103" spans="1:34" x14ac:dyDescent="0.25">
      <c r="A103" t="s">
        <v>329</v>
      </c>
      <c r="B103" t="s">
        <v>237</v>
      </c>
      <c r="C103" t="s">
        <v>460</v>
      </c>
      <c r="D103" t="s">
        <v>428</v>
      </c>
      <c r="E103" s="4">
        <v>105.20652173913044</v>
      </c>
      <c r="F103" s="4">
        <f>Nurse[[#This Row],[Total Nurse Staff Hours]]/Nurse[[#This Row],[MDS Census]]</f>
        <v>3.0312573612976554</v>
      </c>
      <c r="G103" s="4">
        <f>Nurse[[#This Row],[Total Direct Care Staff Hours]]/Nurse[[#This Row],[MDS Census]]</f>
        <v>2.5614991218101046</v>
      </c>
      <c r="H103" s="4">
        <f>Nurse[[#This Row],[Total RN Hours (w/ Admin, DON)]]/Nurse[[#This Row],[MDS Census]]</f>
        <v>0.68403657402624263</v>
      </c>
      <c r="I103" s="4">
        <f>Nurse[[#This Row],[RN Hours (excl. Admin, DON)]]/Nurse[[#This Row],[MDS Census]]</f>
        <v>0.39045872507490442</v>
      </c>
      <c r="J103" s="4">
        <f>SUM(Nurse[[#This Row],[RN Hours (excl. Admin, DON)]],Nurse[[#This Row],[RN Admin Hours]],Nurse[[#This Row],[RN DON Hours]],Nurse[[#This Row],[LPN Hours (excl. Admin)]],Nurse[[#This Row],[LPN Admin Hours]],Nurse[[#This Row],[CNA Hours]],Nurse[[#This Row],[NA TR Hours]],Nurse[[#This Row],[Med Aide/Tech Hours]])</f>
        <v>318.90804347826094</v>
      </c>
      <c r="K103" s="4">
        <f>SUM(Nurse[[#This Row],[RN Hours (excl. Admin, DON)]],Nurse[[#This Row],[LPN Hours (excl. Admin)]],Nurse[[#This Row],[CNA Hours]],Nurse[[#This Row],[NA TR Hours]],Nurse[[#This Row],[Med Aide/Tech Hours]])</f>
        <v>269.48641304347831</v>
      </c>
      <c r="L103" s="4">
        <f>SUM(Nurse[[#This Row],[RN Hours (excl. Admin, DON)]],Nurse[[#This Row],[RN Admin Hours]],Nurse[[#This Row],[RN DON Hours]])</f>
        <v>71.965108695652205</v>
      </c>
      <c r="M103" s="4">
        <v>41.078804347826086</v>
      </c>
      <c r="N103" s="4">
        <v>25.668913043478291</v>
      </c>
      <c r="O103" s="4">
        <v>5.2173913043478262</v>
      </c>
      <c r="P103" s="4">
        <f>SUM(Nurse[[#This Row],[LPN Hours (excl. Admin)]],Nurse[[#This Row],[LPN Admin Hours]])</f>
        <v>95.72282608695653</v>
      </c>
      <c r="Q103" s="4">
        <v>77.1875</v>
      </c>
      <c r="R103" s="4">
        <v>18.535326086956523</v>
      </c>
      <c r="S103" s="4">
        <f>SUM(Nurse[[#This Row],[CNA Hours]],Nurse[[#This Row],[NA TR Hours]],Nurse[[#This Row],[Med Aide/Tech Hours]])</f>
        <v>151.22010869565219</v>
      </c>
      <c r="T103" s="4">
        <v>148.95108695652175</v>
      </c>
      <c r="U103" s="4">
        <v>2.2690217391304346</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1.571086956521738</v>
      </c>
      <c r="X103" s="4">
        <v>0</v>
      </c>
      <c r="Y103" s="4">
        <v>1.571086956521738</v>
      </c>
      <c r="Z103" s="4">
        <v>0</v>
      </c>
      <c r="AA103" s="4">
        <v>0</v>
      </c>
      <c r="AB103" s="4">
        <v>0</v>
      </c>
      <c r="AC103" s="4">
        <v>0</v>
      </c>
      <c r="AD103" s="4">
        <v>0</v>
      </c>
      <c r="AE103" s="4">
        <v>0</v>
      </c>
      <c r="AF103" s="1">
        <v>495388</v>
      </c>
      <c r="AG103" s="1">
        <v>3</v>
      </c>
      <c r="AH103"/>
    </row>
    <row r="104" spans="1:34" x14ac:dyDescent="0.25">
      <c r="A104" t="s">
        <v>329</v>
      </c>
      <c r="B104" t="s">
        <v>125</v>
      </c>
      <c r="C104" t="s">
        <v>520</v>
      </c>
      <c r="D104" t="s">
        <v>395</v>
      </c>
      <c r="E104" s="4">
        <v>58.510869565217391</v>
      </c>
      <c r="F104" s="4">
        <f>Nurse[[#This Row],[Total Nurse Staff Hours]]/Nurse[[#This Row],[MDS Census]]</f>
        <v>3.2129871818688462</v>
      </c>
      <c r="G104" s="4">
        <f>Nurse[[#This Row],[Total Direct Care Staff Hours]]/Nurse[[#This Row],[MDS Census]]</f>
        <v>3.0393442318409813</v>
      </c>
      <c r="H104" s="4">
        <f>Nurse[[#This Row],[Total RN Hours (w/ Admin, DON)]]/Nurse[[#This Row],[MDS Census]]</f>
        <v>0.46384729704625671</v>
      </c>
      <c r="I104" s="4">
        <f>Nurse[[#This Row],[RN Hours (excl. Admin, DON)]]/Nurse[[#This Row],[MDS Census]]</f>
        <v>0.29020434701839121</v>
      </c>
      <c r="J104" s="4">
        <f>SUM(Nurse[[#This Row],[RN Hours (excl. Admin, DON)]],Nurse[[#This Row],[RN Admin Hours]],Nurse[[#This Row],[RN DON Hours]],Nurse[[#This Row],[LPN Hours (excl. Admin)]],Nurse[[#This Row],[LPN Admin Hours]],Nurse[[#This Row],[CNA Hours]],Nurse[[#This Row],[NA TR Hours]],Nurse[[#This Row],[Med Aide/Tech Hours]])</f>
        <v>187.99467391304347</v>
      </c>
      <c r="K104" s="4">
        <f>SUM(Nurse[[#This Row],[RN Hours (excl. Admin, DON)]],Nurse[[#This Row],[LPN Hours (excl. Admin)]],Nurse[[#This Row],[CNA Hours]],Nurse[[#This Row],[NA TR Hours]],Nurse[[#This Row],[Med Aide/Tech Hours]])</f>
        <v>177.8346739130435</v>
      </c>
      <c r="L104" s="4">
        <f>SUM(Nurse[[#This Row],[RN Hours (excl. Admin, DON)]],Nurse[[#This Row],[RN Admin Hours]],Nurse[[#This Row],[RN DON Hours]])</f>
        <v>27.140108695652174</v>
      </c>
      <c r="M104" s="4">
        <v>16.980108695652174</v>
      </c>
      <c r="N104" s="4">
        <v>5.2904347826086973</v>
      </c>
      <c r="O104" s="4">
        <v>4.8695652173913047</v>
      </c>
      <c r="P104" s="4">
        <f>SUM(Nurse[[#This Row],[LPN Hours (excl. Admin)]],Nurse[[#This Row],[LPN Admin Hours]])</f>
        <v>76.840326086956537</v>
      </c>
      <c r="Q104" s="4">
        <v>76.840326086956537</v>
      </c>
      <c r="R104" s="4">
        <v>0</v>
      </c>
      <c r="S104" s="4">
        <f>SUM(Nurse[[#This Row],[CNA Hours]],Nurse[[#This Row],[NA TR Hours]],Nurse[[#This Row],[Med Aide/Tech Hours]])</f>
        <v>84.014239130434774</v>
      </c>
      <c r="T104" s="4">
        <v>84.014239130434774</v>
      </c>
      <c r="U104" s="4">
        <v>0</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71.580978260869557</v>
      </c>
      <c r="X104" s="4">
        <v>0</v>
      </c>
      <c r="Y104" s="4">
        <v>0</v>
      </c>
      <c r="Z104" s="4">
        <v>0</v>
      </c>
      <c r="AA104" s="4">
        <v>25.470108695652179</v>
      </c>
      <c r="AB104" s="4">
        <v>0</v>
      </c>
      <c r="AC104" s="4">
        <v>46.110869565217371</v>
      </c>
      <c r="AD104" s="4">
        <v>0</v>
      </c>
      <c r="AE104" s="4">
        <v>0</v>
      </c>
      <c r="AF104" s="1">
        <v>495250</v>
      </c>
      <c r="AG104" s="1">
        <v>3</v>
      </c>
      <c r="AH104"/>
    </row>
    <row r="105" spans="1:34" x14ac:dyDescent="0.25">
      <c r="A105" t="s">
        <v>329</v>
      </c>
      <c r="B105" t="s">
        <v>240</v>
      </c>
      <c r="C105" t="s">
        <v>453</v>
      </c>
      <c r="D105" t="s">
        <v>384</v>
      </c>
      <c r="E105" s="4">
        <v>120.76086956521739</v>
      </c>
      <c r="F105" s="4">
        <f>Nurse[[#This Row],[Total Nurse Staff Hours]]/Nurse[[#This Row],[MDS Census]]</f>
        <v>3.1998424842484252</v>
      </c>
      <c r="G105" s="4">
        <f>Nurse[[#This Row],[Total Direct Care Staff Hours]]/Nurse[[#This Row],[MDS Census]]</f>
        <v>3.0527902790279033</v>
      </c>
      <c r="H105" s="4">
        <f>Nurse[[#This Row],[Total RN Hours (w/ Admin, DON)]]/Nurse[[#This Row],[MDS Census]]</f>
        <v>0.21037353735373537</v>
      </c>
      <c r="I105" s="4">
        <f>Nurse[[#This Row],[RN Hours (excl. Admin, DON)]]/Nurse[[#This Row],[MDS Census]]</f>
        <v>0.11336633663366337</v>
      </c>
      <c r="J105" s="4">
        <f>SUM(Nurse[[#This Row],[RN Hours (excl. Admin, DON)]],Nurse[[#This Row],[RN Admin Hours]],Nurse[[#This Row],[RN DON Hours]],Nurse[[#This Row],[LPN Hours (excl. Admin)]],Nurse[[#This Row],[LPN Admin Hours]],Nurse[[#This Row],[CNA Hours]],Nurse[[#This Row],[NA TR Hours]],Nurse[[#This Row],[Med Aide/Tech Hours]])</f>
        <v>386.41576086956525</v>
      </c>
      <c r="K105" s="4">
        <f>SUM(Nurse[[#This Row],[RN Hours (excl. Admin, DON)]],Nurse[[#This Row],[LPN Hours (excl. Admin)]],Nurse[[#This Row],[CNA Hours]],Nurse[[#This Row],[NA TR Hours]],Nurse[[#This Row],[Med Aide/Tech Hours]])</f>
        <v>368.65760869565224</v>
      </c>
      <c r="L105" s="4">
        <f>SUM(Nurse[[#This Row],[RN Hours (excl. Admin, DON)]],Nurse[[#This Row],[RN Admin Hours]],Nurse[[#This Row],[RN DON Hours]])</f>
        <v>25.404891304347824</v>
      </c>
      <c r="M105" s="4">
        <v>13.690217391304348</v>
      </c>
      <c r="N105" s="4">
        <v>6.5869565217391308</v>
      </c>
      <c r="O105" s="4">
        <v>5.1277173913043477</v>
      </c>
      <c r="P105" s="4">
        <f>SUM(Nurse[[#This Row],[LPN Hours (excl. Admin)]],Nurse[[#This Row],[LPN Admin Hours]])</f>
        <v>114.21195652173913</v>
      </c>
      <c r="Q105" s="4">
        <v>108.16847826086956</v>
      </c>
      <c r="R105" s="4">
        <v>6.0434782608695654</v>
      </c>
      <c r="S105" s="4">
        <f>SUM(Nurse[[#This Row],[CNA Hours]],Nurse[[#This Row],[NA TR Hours]],Nurse[[#This Row],[Med Aide/Tech Hours]])</f>
        <v>246.79891304347828</v>
      </c>
      <c r="T105" s="4">
        <v>140.34510869565219</v>
      </c>
      <c r="U105" s="4">
        <v>106.45380434782609</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23.279891304347824</v>
      </c>
      <c r="X105" s="4">
        <v>2.4510869565217392</v>
      </c>
      <c r="Y105" s="4">
        <v>0</v>
      </c>
      <c r="Z105" s="4">
        <v>0</v>
      </c>
      <c r="AA105" s="4">
        <v>20.828804347826086</v>
      </c>
      <c r="AB105" s="4">
        <v>0</v>
      </c>
      <c r="AC105" s="4">
        <v>0</v>
      </c>
      <c r="AD105" s="4">
        <v>0</v>
      </c>
      <c r="AE105" s="4">
        <v>0</v>
      </c>
      <c r="AF105" s="1">
        <v>495391</v>
      </c>
      <c r="AG105" s="1">
        <v>3</v>
      </c>
      <c r="AH105"/>
    </row>
    <row r="106" spans="1:34" x14ac:dyDescent="0.25">
      <c r="A106" t="s">
        <v>329</v>
      </c>
      <c r="B106" t="s">
        <v>14</v>
      </c>
      <c r="C106" t="s">
        <v>488</v>
      </c>
      <c r="D106" t="s">
        <v>381</v>
      </c>
      <c r="E106" s="4">
        <v>74.206521739130437</v>
      </c>
      <c r="F106" s="4">
        <f>Nurse[[#This Row],[Total Nurse Staff Hours]]/Nurse[[#This Row],[MDS Census]]</f>
        <v>4.8340530247546498</v>
      </c>
      <c r="G106" s="4">
        <f>Nurse[[#This Row],[Total Direct Care Staff Hours]]/Nurse[[#This Row],[MDS Census]]</f>
        <v>4.6507733997363401</v>
      </c>
      <c r="H106" s="4">
        <f>Nurse[[#This Row],[Total RN Hours (w/ Admin, DON)]]/Nurse[[#This Row],[MDS Census]]</f>
        <v>1.1252468141204042</v>
      </c>
      <c r="I106" s="4">
        <f>Nurse[[#This Row],[RN Hours (excl. Admin, DON)]]/Nurse[[#This Row],[MDS Census]]</f>
        <v>0.94196718910209443</v>
      </c>
      <c r="J106" s="4">
        <f>SUM(Nurse[[#This Row],[RN Hours (excl. Admin, DON)]],Nurse[[#This Row],[RN Admin Hours]],Nurse[[#This Row],[RN DON Hours]],Nurse[[#This Row],[LPN Hours (excl. Admin)]],Nurse[[#This Row],[LPN Admin Hours]],Nurse[[#This Row],[CNA Hours]],Nurse[[#This Row],[NA TR Hours]],Nurse[[#This Row],[Med Aide/Tech Hours]])</f>
        <v>358.71826086956514</v>
      </c>
      <c r="K106" s="4">
        <f>SUM(Nurse[[#This Row],[RN Hours (excl. Admin, DON)]],Nurse[[#This Row],[LPN Hours (excl. Admin)]],Nurse[[#This Row],[CNA Hours]],Nurse[[#This Row],[NA TR Hours]],Nurse[[#This Row],[Med Aide/Tech Hours]])</f>
        <v>345.11771739130427</v>
      </c>
      <c r="L106" s="4">
        <f>SUM(Nurse[[#This Row],[RN Hours (excl. Admin, DON)]],Nurse[[#This Row],[RN Admin Hours]],Nurse[[#This Row],[RN DON Hours]])</f>
        <v>83.500652173913039</v>
      </c>
      <c r="M106" s="4">
        <v>69.900108695652165</v>
      </c>
      <c r="N106" s="4">
        <v>13.600543478260869</v>
      </c>
      <c r="O106" s="4">
        <v>0</v>
      </c>
      <c r="P106" s="4">
        <f>SUM(Nurse[[#This Row],[LPN Hours (excl. Admin)]],Nurse[[#This Row],[LPN Admin Hours]])</f>
        <v>47.177173913043468</v>
      </c>
      <c r="Q106" s="4">
        <v>47.177173913043468</v>
      </c>
      <c r="R106" s="4">
        <v>0</v>
      </c>
      <c r="S106" s="4">
        <f>SUM(Nurse[[#This Row],[CNA Hours]],Nurse[[#This Row],[NA TR Hours]],Nurse[[#This Row],[Med Aide/Tech Hours]])</f>
        <v>228.04043478260866</v>
      </c>
      <c r="T106" s="4">
        <v>228.04043478260866</v>
      </c>
      <c r="U106" s="4">
        <v>0</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6" s="4">
        <v>0</v>
      </c>
      <c r="Y106" s="4">
        <v>0</v>
      </c>
      <c r="Z106" s="4">
        <v>0</v>
      </c>
      <c r="AA106" s="4">
        <v>0</v>
      </c>
      <c r="AB106" s="4">
        <v>0</v>
      </c>
      <c r="AC106" s="4">
        <v>0</v>
      </c>
      <c r="AD106" s="4">
        <v>0</v>
      </c>
      <c r="AE106" s="4">
        <v>0</v>
      </c>
      <c r="AF106" s="1">
        <v>495057</v>
      </c>
      <c r="AG106" s="1">
        <v>3</v>
      </c>
      <c r="AH106"/>
    </row>
    <row r="107" spans="1:34" x14ac:dyDescent="0.25">
      <c r="A107" t="s">
        <v>329</v>
      </c>
      <c r="B107" t="s">
        <v>66</v>
      </c>
      <c r="C107" t="s">
        <v>528</v>
      </c>
      <c r="D107" t="s">
        <v>378</v>
      </c>
      <c r="E107" s="4">
        <v>64.510869565217391</v>
      </c>
      <c r="F107" s="4">
        <f>Nurse[[#This Row],[Total Nurse Staff Hours]]/Nurse[[#This Row],[MDS Census]]</f>
        <v>5.5435871946082553</v>
      </c>
      <c r="G107" s="4">
        <f>Nurse[[#This Row],[Total Direct Care Staff Hours]]/Nurse[[#This Row],[MDS Census]]</f>
        <v>5.0288441449031174</v>
      </c>
      <c r="H107" s="4">
        <f>Nurse[[#This Row],[Total RN Hours (w/ Admin, DON)]]/Nurse[[#This Row],[MDS Census]]</f>
        <v>1.8713445661331087</v>
      </c>
      <c r="I107" s="4">
        <f>Nurse[[#This Row],[RN Hours (excl. Admin, DON)]]/Nurse[[#This Row],[MDS Census]]</f>
        <v>1.433770850884583</v>
      </c>
      <c r="J107" s="4">
        <f>SUM(Nurse[[#This Row],[RN Hours (excl. Admin, DON)]],Nurse[[#This Row],[RN Admin Hours]],Nurse[[#This Row],[RN DON Hours]],Nurse[[#This Row],[LPN Hours (excl. Admin)]],Nurse[[#This Row],[LPN Admin Hours]],Nurse[[#This Row],[CNA Hours]],Nurse[[#This Row],[NA TR Hours]],Nurse[[#This Row],[Med Aide/Tech Hours]])</f>
        <v>357.62163043478256</v>
      </c>
      <c r="K107" s="4">
        <f>SUM(Nurse[[#This Row],[RN Hours (excl. Admin, DON)]],Nurse[[#This Row],[LPN Hours (excl. Admin)]],Nurse[[#This Row],[CNA Hours]],Nurse[[#This Row],[NA TR Hours]],Nurse[[#This Row],[Med Aide/Tech Hours]])</f>
        <v>324.41510869565218</v>
      </c>
      <c r="L107" s="4">
        <f>SUM(Nurse[[#This Row],[RN Hours (excl. Admin, DON)]],Nurse[[#This Row],[RN Admin Hours]],Nurse[[#This Row],[RN DON Hours]])</f>
        <v>120.7220652173913</v>
      </c>
      <c r="M107" s="4">
        <v>92.493804347826085</v>
      </c>
      <c r="N107" s="4">
        <v>17.184782608695652</v>
      </c>
      <c r="O107" s="4">
        <v>11.043478260869565</v>
      </c>
      <c r="P107" s="4">
        <f>SUM(Nurse[[#This Row],[LPN Hours (excl. Admin)]],Nurse[[#This Row],[LPN Admin Hours]])</f>
        <v>31.615869565217391</v>
      </c>
      <c r="Q107" s="4">
        <v>26.637608695652172</v>
      </c>
      <c r="R107" s="4">
        <v>4.9782608695652177</v>
      </c>
      <c r="S107" s="4">
        <f>SUM(Nurse[[#This Row],[CNA Hours]],Nurse[[#This Row],[NA TR Hours]],Nurse[[#This Row],[Med Aide/Tech Hours]])</f>
        <v>205.28369565217389</v>
      </c>
      <c r="T107" s="4">
        <v>205.28369565217389</v>
      </c>
      <c r="U107" s="4">
        <v>0</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7" s="4">
        <v>0</v>
      </c>
      <c r="Y107" s="4">
        <v>0</v>
      </c>
      <c r="Z107" s="4">
        <v>0</v>
      </c>
      <c r="AA107" s="4">
        <v>0</v>
      </c>
      <c r="AB107" s="4">
        <v>0</v>
      </c>
      <c r="AC107" s="4">
        <v>0</v>
      </c>
      <c r="AD107" s="4">
        <v>0</v>
      </c>
      <c r="AE107" s="4">
        <v>0</v>
      </c>
      <c r="AF107" s="1">
        <v>495171</v>
      </c>
      <c r="AG107" s="1">
        <v>3</v>
      </c>
      <c r="AH107"/>
    </row>
    <row r="108" spans="1:34" x14ac:dyDescent="0.25">
      <c r="A108" t="s">
        <v>329</v>
      </c>
      <c r="B108" t="s">
        <v>187</v>
      </c>
      <c r="C108" t="s">
        <v>473</v>
      </c>
      <c r="D108" t="s">
        <v>358</v>
      </c>
      <c r="E108" s="4">
        <v>109.22826086956522</v>
      </c>
      <c r="F108" s="4">
        <f>Nurse[[#This Row],[Total Nurse Staff Hours]]/Nurse[[#This Row],[MDS Census]]</f>
        <v>2.7524410389093448</v>
      </c>
      <c r="G108" s="4">
        <f>Nurse[[#This Row],[Total Direct Care Staff Hours]]/Nurse[[#This Row],[MDS Census]]</f>
        <v>2.5478435665240329</v>
      </c>
      <c r="H108" s="4">
        <f>Nurse[[#This Row],[Total RN Hours (w/ Admin, DON)]]/Nurse[[#This Row],[MDS Census]]</f>
        <v>0.40318738182903779</v>
      </c>
      <c r="I108" s="4">
        <f>Nurse[[#This Row],[RN Hours (excl. Admin, DON)]]/Nurse[[#This Row],[MDS Census]]</f>
        <v>0.24874415364712912</v>
      </c>
      <c r="J108" s="4">
        <f>SUM(Nurse[[#This Row],[RN Hours (excl. Admin, DON)]],Nurse[[#This Row],[RN Admin Hours]],Nurse[[#This Row],[RN DON Hours]],Nurse[[#This Row],[LPN Hours (excl. Admin)]],Nurse[[#This Row],[LPN Admin Hours]],Nurse[[#This Row],[CNA Hours]],Nurse[[#This Row],[NA TR Hours]],Nurse[[#This Row],[Med Aide/Tech Hours]])</f>
        <v>300.64434782608703</v>
      </c>
      <c r="K108" s="4">
        <f>SUM(Nurse[[#This Row],[RN Hours (excl. Admin, DON)]],Nurse[[#This Row],[LPN Hours (excl. Admin)]],Nurse[[#This Row],[CNA Hours]],Nurse[[#This Row],[NA TR Hours]],Nurse[[#This Row],[Med Aide/Tech Hours]])</f>
        <v>278.29652173913053</v>
      </c>
      <c r="L108" s="4">
        <f>SUM(Nurse[[#This Row],[RN Hours (excl. Admin, DON)]],Nurse[[#This Row],[RN Admin Hours]],Nurse[[#This Row],[RN DON Hours]])</f>
        <v>44.03945652173914</v>
      </c>
      <c r="M108" s="4">
        <v>27.169891304347832</v>
      </c>
      <c r="N108" s="4">
        <v>11.130434782608695</v>
      </c>
      <c r="O108" s="4">
        <v>5.7391304347826084</v>
      </c>
      <c r="P108" s="4">
        <f>SUM(Nurse[[#This Row],[LPN Hours (excl. Admin)]],Nurse[[#This Row],[LPN Admin Hours]])</f>
        <v>86.287717391304369</v>
      </c>
      <c r="Q108" s="4">
        <v>80.809456521739151</v>
      </c>
      <c r="R108" s="4">
        <v>5.4782608695652177</v>
      </c>
      <c r="S108" s="4">
        <f>SUM(Nurse[[#This Row],[CNA Hours]],Nurse[[#This Row],[NA TR Hours]],Nurse[[#This Row],[Med Aide/Tech Hours]])</f>
        <v>170.31717391304355</v>
      </c>
      <c r="T108" s="4">
        <v>131.81597826086963</v>
      </c>
      <c r="U108" s="4">
        <v>38.501195652173919</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8" s="4">
        <v>0</v>
      </c>
      <c r="Y108" s="4">
        <v>0</v>
      </c>
      <c r="Z108" s="4">
        <v>0</v>
      </c>
      <c r="AA108" s="4">
        <v>0</v>
      </c>
      <c r="AB108" s="4">
        <v>0</v>
      </c>
      <c r="AC108" s="4">
        <v>0</v>
      </c>
      <c r="AD108" s="4">
        <v>0</v>
      </c>
      <c r="AE108" s="4">
        <v>0</v>
      </c>
      <c r="AF108" s="1">
        <v>495331</v>
      </c>
      <c r="AG108" s="1">
        <v>3</v>
      </c>
      <c r="AH108"/>
    </row>
    <row r="109" spans="1:34" x14ac:dyDescent="0.25">
      <c r="A109" t="s">
        <v>329</v>
      </c>
      <c r="B109" t="s">
        <v>186</v>
      </c>
      <c r="C109" t="s">
        <v>519</v>
      </c>
      <c r="D109" t="s">
        <v>393</v>
      </c>
      <c r="E109" s="4">
        <v>97.206521739130437</v>
      </c>
      <c r="F109" s="4">
        <f>Nurse[[#This Row],[Total Nurse Staff Hours]]/Nurse[[#This Row],[MDS Census]]</f>
        <v>2.6807491893100752</v>
      </c>
      <c r="G109" s="4">
        <f>Nurse[[#This Row],[Total Direct Care Staff Hours]]/Nurse[[#This Row],[MDS Census]]</f>
        <v>2.3843162249804317</v>
      </c>
      <c r="H109" s="4">
        <f>Nurse[[#This Row],[Total RN Hours (w/ Admin, DON)]]/Nurse[[#This Row],[MDS Census]]</f>
        <v>0.25163815274516377</v>
      </c>
      <c r="I109" s="4">
        <f>Nurse[[#This Row],[RN Hours (excl. Admin, DON)]]/Nurse[[#This Row],[MDS Census]]</f>
        <v>7.9632114502963203E-2</v>
      </c>
      <c r="J109" s="4">
        <f>SUM(Nurse[[#This Row],[RN Hours (excl. Admin, DON)]],Nurse[[#This Row],[RN Admin Hours]],Nurse[[#This Row],[RN DON Hours]],Nurse[[#This Row],[LPN Hours (excl. Admin)]],Nurse[[#This Row],[LPN Admin Hours]],Nurse[[#This Row],[CNA Hours]],Nurse[[#This Row],[NA TR Hours]],Nurse[[#This Row],[Med Aide/Tech Hours]])</f>
        <v>260.58630434782611</v>
      </c>
      <c r="K109" s="4">
        <f>SUM(Nurse[[#This Row],[RN Hours (excl. Admin, DON)]],Nurse[[#This Row],[LPN Hours (excl. Admin)]],Nurse[[#This Row],[CNA Hours]],Nurse[[#This Row],[NA TR Hours]],Nurse[[#This Row],[Med Aide/Tech Hours]])</f>
        <v>231.77108695652174</v>
      </c>
      <c r="L109" s="4">
        <f>SUM(Nurse[[#This Row],[RN Hours (excl. Admin, DON)]],Nurse[[#This Row],[RN Admin Hours]],Nurse[[#This Row],[RN DON Hours]])</f>
        <v>24.46086956521739</v>
      </c>
      <c r="M109" s="4">
        <v>7.7407608695652161</v>
      </c>
      <c r="N109" s="4">
        <v>11.989130434782609</v>
      </c>
      <c r="O109" s="4">
        <v>4.7309782608695654</v>
      </c>
      <c r="P109" s="4">
        <f>SUM(Nurse[[#This Row],[LPN Hours (excl. Admin)]],Nurse[[#This Row],[LPN Admin Hours]])</f>
        <v>90.763804347826081</v>
      </c>
      <c r="Q109" s="4">
        <v>78.668695652173909</v>
      </c>
      <c r="R109" s="4">
        <v>12.095108695652174</v>
      </c>
      <c r="S109" s="4">
        <f>SUM(Nurse[[#This Row],[CNA Hours]],Nurse[[#This Row],[NA TR Hours]],Nurse[[#This Row],[Med Aide/Tech Hours]])</f>
        <v>145.36163043478263</v>
      </c>
      <c r="T109" s="4">
        <v>145.36163043478263</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59.78141304347826</v>
      </c>
      <c r="X109" s="4">
        <v>6.1673913043478255</v>
      </c>
      <c r="Y109" s="4">
        <v>0</v>
      </c>
      <c r="Z109" s="4">
        <v>0</v>
      </c>
      <c r="AA109" s="4">
        <v>7.9781521739130437</v>
      </c>
      <c r="AB109" s="4">
        <v>0</v>
      </c>
      <c r="AC109" s="4">
        <v>45.635869565217391</v>
      </c>
      <c r="AD109" s="4">
        <v>0</v>
      </c>
      <c r="AE109" s="4">
        <v>0</v>
      </c>
      <c r="AF109" s="1">
        <v>495330</v>
      </c>
      <c r="AG109" s="1">
        <v>3</v>
      </c>
      <c r="AH109"/>
    </row>
    <row r="110" spans="1:34" x14ac:dyDescent="0.25">
      <c r="A110" t="s">
        <v>329</v>
      </c>
      <c r="B110" t="s">
        <v>206</v>
      </c>
      <c r="C110" t="s">
        <v>457</v>
      </c>
      <c r="D110" t="s">
        <v>378</v>
      </c>
      <c r="E110" s="4">
        <v>52.673913043478258</v>
      </c>
      <c r="F110" s="4">
        <f>Nurse[[#This Row],[Total Nurse Staff Hours]]/Nurse[[#This Row],[MDS Census]]</f>
        <v>5.2505035080478741</v>
      </c>
      <c r="G110" s="4">
        <f>Nurse[[#This Row],[Total Direct Care Staff Hours]]/Nurse[[#This Row],[MDS Census]]</f>
        <v>4.8152476269087909</v>
      </c>
      <c r="H110" s="4">
        <f>Nurse[[#This Row],[Total RN Hours (w/ Admin, DON)]]/Nurse[[#This Row],[MDS Census]]</f>
        <v>1.2225546842756914</v>
      </c>
      <c r="I110" s="4">
        <f>Nurse[[#This Row],[RN Hours (excl. Admin, DON)]]/Nurse[[#This Row],[MDS Census]]</f>
        <v>0.78729880313660749</v>
      </c>
      <c r="J110" s="4">
        <f>SUM(Nurse[[#This Row],[RN Hours (excl. Admin, DON)]],Nurse[[#This Row],[RN Admin Hours]],Nurse[[#This Row],[RN DON Hours]],Nurse[[#This Row],[LPN Hours (excl. Admin)]],Nurse[[#This Row],[LPN Admin Hours]],Nurse[[#This Row],[CNA Hours]],Nurse[[#This Row],[NA TR Hours]],Nurse[[#This Row],[Med Aide/Tech Hours]])</f>
        <v>276.56456521739125</v>
      </c>
      <c r="K110" s="4">
        <f>SUM(Nurse[[#This Row],[RN Hours (excl. Admin, DON)]],Nurse[[#This Row],[LPN Hours (excl. Admin)]],Nurse[[#This Row],[CNA Hours]],Nurse[[#This Row],[NA TR Hours]],Nurse[[#This Row],[Med Aide/Tech Hours]])</f>
        <v>253.63793478260871</v>
      </c>
      <c r="L110" s="4">
        <f>SUM(Nurse[[#This Row],[RN Hours (excl. Admin, DON)]],Nurse[[#This Row],[RN Admin Hours]],Nurse[[#This Row],[RN DON Hours]])</f>
        <v>64.396739130434781</v>
      </c>
      <c r="M110" s="4">
        <v>41.470108695652172</v>
      </c>
      <c r="N110" s="4">
        <v>18.317934782608695</v>
      </c>
      <c r="O110" s="4">
        <v>4.6086956521739131</v>
      </c>
      <c r="P110" s="4">
        <f>SUM(Nurse[[#This Row],[LPN Hours (excl. Admin)]],Nurse[[#This Row],[LPN Admin Hours]])</f>
        <v>60.969456521739119</v>
      </c>
      <c r="Q110" s="4">
        <v>60.969456521739119</v>
      </c>
      <c r="R110" s="4">
        <v>0</v>
      </c>
      <c r="S110" s="4">
        <f>SUM(Nurse[[#This Row],[CNA Hours]],Nurse[[#This Row],[NA TR Hours]],Nurse[[#This Row],[Med Aide/Tech Hours]])</f>
        <v>151.1983695652174</v>
      </c>
      <c r="T110" s="4">
        <v>151.08152173913044</v>
      </c>
      <c r="U110" s="4">
        <v>0</v>
      </c>
      <c r="V110" s="4">
        <v>0.11684782608695653</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13.618913043478262</v>
      </c>
      <c r="X110" s="4">
        <v>0</v>
      </c>
      <c r="Y110" s="4">
        <v>0</v>
      </c>
      <c r="Z110" s="4">
        <v>0</v>
      </c>
      <c r="AA110" s="4">
        <v>13.618913043478262</v>
      </c>
      <c r="AB110" s="4">
        <v>0</v>
      </c>
      <c r="AC110" s="4">
        <v>0</v>
      </c>
      <c r="AD110" s="4">
        <v>0</v>
      </c>
      <c r="AE110" s="4">
        <v>0</v>
      </c>
      <c r="AF110" s="1">
        <v>495354</v>
      </c>
      <c r="AG110" s="1">
        <v>3</v>
      </c>
      <c r="AH110"/>
    </row>
    <row r="111" spans="1:34" x14ac:dyDescent="0.25">
      <c r="A111" t="s">
        <v>329</v>
      </c>
      <c r="B111" t="s">
        <v>86</v>
      </c>
      <c r="C111" t="s">
        <v>490</v>
      </c>
      <c r="D111" t="s">
        <v>413</v>
      </c>
      <c r="E111" s="4">
        <v>53.902173913043477</v>
      </c>
      <c r="F111" s="4">
        <f>Nurse[[#This Row],[Total Nurse Staff Hours]]/Nurse[[#This Row],[MDS Census]]</f>
        <v>3.1825468844525107</v>
      </c>
      <c r="G111" s="4">
        <f>Nurse[[#This Row],[Total Direct Care Staff Hours]]/Nurse[[#This Row],[MDS Census]]</f>
        <v>2.9315386166565842</v>
      </c>
      <c r="H111" s="4">
        <f>Nurse[[#This Row],[Total RN Hours (w/ Admin, DON)]]/Nurse[[#This Row],[MDS Census]]</f>
        <v>0.75897358338374665</v>
      </c>
      <c r="I111" s="4">
        <f>Nurse[[#This Row],[RN Hours (excl. Admin, DON)]]/Nurse[[#This Row],[MDS Census]]</f>
        <v>0.5079653155878201</v>
      </c>
      <c r="J111" s="4">
        <f>SUM(Nurse[[#This Row],[RN Hours (excl. Admin, DON)]],Nurse[[#This Row],[RN Admin Hours]],Nurse[[#This Row],[RN DON Hours]],Nurse[[#This Row],[LPN Hours (excl. Admin)]],Nurse[[#This Row],[LPN Admin Hours]],Nurse[[#This Row],[CNA Hours]],Nurse[[#This Row],[NA TR Hours]],Nurse[[#This Row],[Med Aide/Tech Hours]])</f>
        <v>171.54619565217391</v>
      </c>
      <c r="K111" s="4">
        <f>SUM(Nurse[[#This Row],[RN Hours (excl. Admin, DON)]],Nurse[[#This Row],[LPN Hours (excl. Admin)]],Nurse[[#This Row],[CNA Hours]],Nurse[[#This Row],[NA TR Hours]],Nurse[[#This Row],[Med Aide/Tech Hours]])</f>
        <v>158.01630434782609</v>
      </c>
      <c r="L111" s="4">
        <f>SUM(Nurse[[#This Row],[RN Hours (excl. Admin, DON)]],Nurse[[#This Row],[RN Admin Hours]],Nurse[[#This Row],[RN DON Hours]])</f>
        <v>40.910326086956516</v>
      </c>
      <c r="M111" s="4">
        <v>27.380434782608695</v>
      </c>
      <c r="N111" s="4">
        <v>8.8451086956521738</v>
      </c>
      <c r="O111" s="4">
        <v>4.6847826086956523</v>
      </c>
      <c r="P111" s="4">
        <f>SUM(Nurse[[#This Row],[LPN Hours (excl. Admin)]],Nurse[[#This Row],[LPN Admin Hours]])</f>
        <v>32.665760869565219</v>
      </c>
      <c r="Q111" s="4">
        <v>32.665760869565219</v>
      </c>
      <c r="R111" s="4">
        <v>0</v>
      </c>
      <c r="S111" s="4">
        <f>SUM(Nurse[[#This Row],[CNA Hours]],Nurse[[#This Row],[NA TR Hours]],Nurse[[#This Row],[Med Aide/Tech Hours]])</f>
        <v>97.970108695652172</v>
      </c>
      <c r="T111" s="4">
        <v>97.970108695652172</v>
      </c>
      <c r="U111" s="4">
        <v>0</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1" s="4">
        <v>0</v>
      </c>
      <c r="Y111" s="4">
        <v>0</v>
      </c>
      <c r="Z111" s="4">
        <v>0</v>
      </c>
      <c r="AA111" s="4">
        <v>0</v>
      </c>
      <c r="AB111" s="4">
        <v>0</v>
      </c>
      <c r="AC111" s="4">
        <v>0</v>
      </c>
      <c r="AD111" s="4">
        <v>0</v>
      </c>
      <c r="AE111" s="4">
        <v>0</v>
      </c>
      <c r="AF111" s="1">
        <v>495199</v>
      </c>
      <c r="AG111" s="1">
        <v>3</v>
      </c>
      <c r="AH111"/>
    </row>
    <row r="112" spans="1:34" x14ac:dyDescent="0.25">
      <c r="A112" t="s">
        <v>329</v>
      </c>
      <c r="B112" t="s">
        <v>89</v>
      </c>
      <c r="C112" t="s">
        <v>495</v>
      </c>
      <c r="D112" t="s">
        <v>414</v>
      </c>
      <c r="E112" s="4">
        <v>77.014084507042256</v>
      </c>
      <c r="F112" s="4">
        <f>Nurse[[#This Row],[Total Nurse Staff Hours]]/Nurse[[#This Row],[MDS Census]]</f>
        <v>4.4919769568397951</v>
      </c>
      <c r="G112" s="4">
        <f>Nurse[[#This Row],[Total Direct Care Staff Hours]]/Nurse[[#This Row],[MDS Census]]</f>
        <v>4.4487253108997802</v>
      </c>
      <c r="H112" s="4">
        <f>Nurse[[#This Row],[Total RN Hours (w/ Admin, DON)]]/Nurse[[#This Row],[MDS Census]]</f>
        <v>0.89099670811997078</v>
      </c>
      <c r="I112" s="4">
        <f>Nurse[[#This Row],[RN Hours (excl. Admin, DON)]]/Nurse[[#This Row],[MDS Census]]</f>
        <v>0.85506035113386991</v>
      </c>
      <c r="J112" s="4">
        <f>SUM(Nurse[[#This Row],[RN Hours (excl. Admin, DON)]],Nurse[[#This Row],[RN Admin Hours]],Nurse[[#This Row],[RN DON Hours]],Nurse[[#This Row],[LPN Hours (excl. Admin)]],Nurse[[#This Row],[LPN Admin Hours]],Nurse[[#This Row],[CNA Hours]],Nurse[[#This Row],[NA TR Hours]],Nurse[[#This Row],[Med Aide/Tech Hours]])</f>
        <v>345.94549295774647</v>
      </c>
      <c r="K112" s="4">
        <f>SUM(Nurse[[#This Row],[RN Hours (excl. Admin, DON)]],Nurse[[#This Row],[LPN Hours (excl. Admin)]],Nurse[[#This Row],[CNA Hours]],Nurse[[#This Row],[NA TR Hours]],Nurse[[#This Row],[Med Aide/Tech Hours]])</f>
        <v>342.61450704225354</v>
      </c>
      <c r="L112" s="4">
        <f>SUM(Nurse[[#This Row],[RN Hours (excl. Admin, DON)]],Nurse[[#This Row],[RN Admin Hours]],Nurse[[#This Row],[RN DON Hours]])</f>
        <v>68.619295774647895</v>
      </c>
      <c r="M112" s="4">
        <v>65.851690140845079</v>
      </c>
      <c r="N112" s="4">
        <v>2.204225352112676</v>
      </c>
      <c r="O112" s="4">
        <v>0.56338028169014087</v>
      </c>
      <c r="P112" s="4">
        <f>SUM(Nurse[[#This Row],[LPN Hours (excl. Admin)]],Nurse[[#This Row],[LPN Admin Hours]])</f>
        <v>81.802112676056325</v>
      </c>
      <c r="Q112" s="4">
        <v>81.238732394366181</v>
      </c>
      <c r="R112" s="4">
        <v>0.56338028169014087</v>
      </c>
      <c r="S112" s="4">
        <f>SUM(Nurse[[#This Row],[CNA Hours]],Nurse[[#This Row],[NA TR Hours]],Nurse[[#This Row],[Med Aide/Tech Hours]])</f>
        <v>195.52408450704226</v>
      </c>
      <c r="T112" s="4">
        <v>181.1954929577465</v>
      </c>
      <c r="U112" s="4">
        <v>14.328591549295774</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2" s="4">
        <v>0</v>
      </c>
      <c r="Y112" s="4">
        <v>0</v>
      </c>
      <c r="Z112" s="4">
        <v>0</v>
      </c>
      <c r="AA112" s="4">
        <v>0</v>
      </c>
      <c r="AB112" s="4">
        <v>0</v>
      </c>
      <c r="AC112" s="4">
        <v>0</v>
      </c>
      <c r="AD112" s="4">
        <v>0</v>
      </c>
      <c r="AE112" s="4">
        <v>0</v>
      </c>
      <c r="AF112" s="1">
        <v>495202</v>
      </c>
      <c r="AG112" s="1">
        <v>3</v>
      </c>
      <c r="AH112"/>
    </row>
    <row r="113" spans="1:34" x14ac:dyDescent="0.25">
      <c r="A113" t="s">
        <v>329</v>
      </c>
      <c r="B113" t="s">
        <v>32</v>
      </c>
      <c r="C113" t="s">
        <v>512</v>
      </c>
      <c r="D113" t="s">
        <v>387</v>
      </c>
      <c r="E113" s="4">
        <v>80.282608695652172</v>
      </c>
      <c r="F113" s="4">
        <f>Nurse[[#This Row],[Total Nurse Staff Hours]]/Nurse[[#This Row],[MDS Census]]</f>
        <v>5.0021892770105598</v>
      </c>
      <c r="G113" s="4">
        <f>Nurse[[#This Row],[Total Direct Care Staff Hours]]/Nurse[[#This Row],[MDS Census]]</f>
        <v>4.6193379366368799</v>
      </c>
      <c r="H113" s="4">
        <f>Nurse[[#This Row],[Total RN Hours (w/ Admin, DON)]]/Nurse[[#This Row],[MDS Census]]</f>
        <v>0.66856485242350394</v>
      </c>
      <c r="I113" s="4">
        <f>Nurse[[#This Row],[RN Hours (excl. Admin, DON)]]/Nurse[[#This Row],[MDS Census]]</f>
        <v>0.39403195234226918</v>
      </c>
      <c r="J113" s="4">
        <f>SUM(Nurse[[#This Row],[RN Hours (excl. Admin, DON)]],Nurse[[#This Row],[RN Admin Hours]],Nurse[[#This Row],[RN DON Hours]],Nurse[[#This Row],[LPN Hours (excl. Admin)]],Nurse[[#This Row],[LPN Admin Hours]],Nurse[[#This Row],[CNA Hours]],Nurse[[#This Row],[NA TR Hours]],Nurse[[#This Row],[Med Aide/Tech Hours]])</f>
        <v>401.588804347826</v>
      </c>
      <c r="K113" s="4">
        <f>SUM(Nurse[[#This Row],[RN Hours (excl. Admin, DON)]],Nurse[[#This Row],[LPN Hours (excl. Admin)]],Nurse[[#This Row],[CNA Hours]],Nurse[[#This Row],[NA TR Hours]],Nurse[[#This Row],[Med Aide/Tech Hours]])</f>
        <v>370.85249999999996</v>
      </c>
      <c r="L113" s="4">
        <f>SUM(Nurse[[#This Row],[RN Hours (excl. Admin, DON)]],Nurse[[#This Row],[RN Admin Hours]],Nurse[[#This Row],[RN DON Hours]])</f>
        <v>53.674130434782612</v>
      </c>
      <c r="M113" s="4">
        <v>31.633913043478262</v>
      </c>
      <c r="N113" s="4">
        <v>17.041956521739131</v>
      </c>
      <c r="O113" s="4">
        <v>4.9982608695652173</v>
      </c>
      <c r="P113" s="4">
        <f>SUM(Nurse[[#This Row],[LPN Hours (excl. Admin)]],Nurse[[#This Row],[LPN Admin Hours]])</f>
        <v>119.24684782608693</v>
      </c>
      <c r="Q113" s="4">
        <v>110.5507608695652</v>
      </c>
      <c r="R113" s="4">
        <v>8.6960869565217394</v>
      </c>
      <c r="S113" s="4">
        <f>SUM(Nurse[[#This Row],[CNA Hours]],Nurse[[#This Row],[NA TR Hours]],Nurse[[#This Row],[Med Aide/Tech Hours]])</f>
        <v>228.66782608695647</v>
      </c>
      <c r="T113" s="4">
        <v>228.66782608695647</v>
      </c>
      <c r="U113" s="4">
        <v>0</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44.282826086956526</v>
      </c>
      <c r="X113" s="4">
        <v>0</v>
      </c>
      <c r="Y113" s="4">
        <v>0</v>
      </c>
      <c r="Z113" s="4">
        <v>0</v>
      </c>
      <c r="AA113" s="4">
        <v>4.709021739130435</v>
      </c>
      <c r="AB113" s="4">
        <v>0</v>
      </c>
      <c r="AC113" s="4">
        <v>39.573804347826091</v>
      </c>
      <c r="AD113" s="4">
        <v>0</v>
      </c>
      <c r="AE113" s="4">
        <v>0</v>
      </c>
      <c r="AF113" s="1">
        <v>495112</v>
      </c>
      <c r="AG113" s="1">
        <v>3</v>
      </c>
      <c r="AH113"/>
    </row>
    <row r="114" spans="1:34" x14ac:dyDescent="0.25">
      <c r="A114" t="s">
        <v>329</v>
      </c>
      <c r="B114" t="s">
        <v>154</v>
      </c>
      <c r="C114" t="s">
        <v>474</v>
      </c>
      <c r="D114" t="s">
        <v>429</v>
      </c>
      <c r="E114" s="4">
        <v>57.880434782608695</v>
      </c>
      <c r="F114" s="4">
        <f>Nurse[[#This Row],[Total Nurse Staff Hours]]/Nurse[[#This Row],[MDS Census]]</f>
        <v>3.1879192488262911</v>
      </c>
      <c r="G114" s="4">
        <f>Nurse[[#This Row],[Total Direct Care Staff Hours]]/Nurse[[#This Row],[MDS Census]]</f>
        <v>3.0078723004694843</v>
      </c>
      <c r="H114" s="4">
        <f>Nurse[[#This Row],[Total RN Hours (w/ Admin, DON)]]/Nurse[[#This Row],[MDS Census]]</f>
        <v>0.36784037558685451</v>
      </c>
      <c r="I114" s="4">
        <f>Nurse[[#This Row],[RN Hours (excl. Admin, DON)]]/Nurse[[#This Row],[MDS Census]]</f>
        <v>0.22901408450704225</v>
      </c>
      <c r="J114" s="4">
        <f>SUM(Nurse[[#This Row],[RN Hours (excl. Admin, DON)]],Nurse[[#This Row],[RN Admin Hours]],Nurse[[#This Row],[RN DON Hours]],Nurse[[#This Row],[LPN Hours (excl. Admin)]],Nurse[[#This Row],[LPN Admin Hours]],Nurse[[#This Row],[CNA Hours]],Nurse[[#This Row],[NA TR Hours]],Nurse[[#This Row],[Med Aide/Tech Hours]])</f>
        <v>184.51815217391305</v>
      </c>
      <c r="K114" s="4">
        <f>SUM(Nurse[[#This Row],[RN Hours (excl. Admin, DON)]],Nurse[[#This Row],[LPN Hours (excl. Admin)]],Nurse[[#This Row],[CNA Hours]],Nurse[[#This Row],[NA TR Hours]],Nurse[[#This Row],[Med Aide/Tech Hours]])</f>
        <v>174.09695652173917</v>
      </c>
      <c r="L114" s="4">
        <f>SUM(Nurse[[#This Row],[RN Hours (excl. Admin, DON)]],Nurse[[#This Row],[RN Admin Hours]],Nurse[[#This Row],[RN DON Hours]])</f>
        <v>21.290760869565219</v>
      </c>
      <c r="M114" s="4">
        <v>13.255434782608695</v>
      </c>
      <c r="N114" s="4">
        <v>2.2961956521739131</v>
      </c>
      <c r="O114" s="4">
        <v>5.7391304347826084</v>
      </c>
      <c r="P114" s="4">
        <f>SUM(Nurse[[#This Row],[LPN Hours (excl. Admin)]],Nurse[[#This Row],[LPN Admin Hours]])</f>
        <v>56.360434782608706</v>
      </c>
      <c r="Q114" s="4">
        <v>53.974565217391316</v>
      </c>
      <c r="R114" s="4">
        <v>2.3858695652173911</v>
      </c>
      <c r="S114" s="4">
        <f>SUM(Nurse[[#This Row],[CNA Hours]],Nurse[[#This Row],[NA TR Hours]],Nurse[[#This Row],[Med Aide/Tech Hours]])</f>
        <v>106.86695652173914</v>
      </c>
      <c r="T114" s="4">
        <v>84.252826086956532</v>
      </c>
      <c r="U114" s="4">
        <v>22.614130434782609</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34.086086956521726</v>
      </c>
      <c r="X114" s="4">
        <v>0</v>
      </c>
      <c r="Y114" s="4">
        <v>0</v>
      </c>
      <c r="Z114" s="4">
        <v>0</v>
      </c>
      <c r="AA114" s="4">
        <v>7.8767391304347809</v>
      </c>
      <c r="AB114" s="4">
        <v>0</v>
      </c>
      <c r="AC114" s="4">
        <v>26.209347826086947</v>
      </c>
      <c r="AD114" s="4">
        <v>0</v>
      </c>
      <c r="AE114" s="4">
        <v>0</v>
      </c>
      <c r="AF114" s="1">
        <v>495287</v>
      </c>
      <c r="AG114" s="1">
        <v>3</v>
      </c>
      <c r="AH114"/>
    </row>
    <row r="115" spans="1:34" x14ac:dyDescent="0.25">
      <c r="A115" t="s">
        <v>329</v>
      </c>
      <c r="B115" t="s">
        <v>138</v>
      </c>
      <c r="C115" t="s">
        <v>471</v>
      </c>
      <c r="D115" t="s">
        <v>426</v>
      </c>
      <c r="E115" s="4">
        <v>111.94366197183099</v>
      </c>
      <c r="F115" s="4">
        <f>Nurse[[#This Row],[Total Nurse Staff Hours]]/Nurse[[#This Row],[MDS Census]]</f>
        <v>3.0091318570709618</v>
      </c>
      <c r="G115" s="4">
        <f>Nurse[[#This Row],[Total Direct Care Staff Hours]]/Nurse[[#This Row],[MDS Census]]</f>
        <v>2.9214003522898846</v>
      </c>
      <c r="H115" s="4">
        <f>Nurse[[#This Row],[Total RN Hours (w/ Admin, DON)]]/Nurse[[#This Row],[MDS Census]]</f>
        <v>0.38961122294916961</v>
      </c>
      <c r="I115" s="4">
        <f>Nurse[[#This Row],[RN Hours (excl. Admin, DON)]]/Nurse[[#This Row],[MDS Census]]</f>
        <v>0.31395822848515348</v>
      </c>
      <c r="J115" s="4">
        <f>SUM(Nurse[[#This Row],[RN Hours (excl. Admin, DON)]],Nurse[[#This Row],[RN Admin Hours]],Nurse[[#This Row],[RN DON Hours]],Nurse[[#This Row],[LPN Hours (excl. Admin)]],Nurse[[#This Row],[LPN Admin Hours]],Nurse[[#This Row],[CNA Hours]],Nurse[[#This Row],[NA TR Hours]],Nurse[[#This Row],[Med Aide/Tech Hours]])</f>
        <v>336.85323943661979</v>
      </c>
      <c r="K115" s="4">
        <f>SUM(Nurse[[#This Row],[RN Hours (excl. Admin, DON)]],Nurse[[#This Row],[LPN Hours (excl. Admin)]],Nurse[[#This Row],[CNA Hours]],Nurse[[#This Row],[NA TR Hours]],Nurse[[#This Row],[Med Aide/Tech Hours]])</f>
        <v>327.03225352112679</v>
      </c>
      <c r="L115" s="4">
        <f>SUM(Nurse[[#This Row],[RN Hours (excl. Admin, DON)]],Nurse[[#This Row],[RN Admin Hours]],Nurse[[#This Row],[RN DON Hours]])</f>
        <v>43.614507042253521</v>
      </c>
      <c r="M115" s="4">
        <v>35.145633802816903</v>
      </c>
      <c r="N115" s="4">
        <v>1.6476056338028169</v>
      </c>
      <c r="O115" s="4">
        <v>6.8212676056338024</v>
      </c>
      <c r="P115" s="4">
        <f>SUM(Nurse[[#This Row],[LPN Hours (excl. Admin)]],Nurse[[#This Row],[LPN Admin Hours]])</f>
        <v>105.09464788732394</v>
      </c>
      <c r="Q115" s="4">
        <v>103.74253521126761</v>
      </c>
      <c r="R115" s="4">
        <v>1.352112676056338</v>
      </c>
      <c r="S115" s="4">
        <f>SUM(Nurse[[#This Row],[CNA Hours]],Nurse[[#This Row],[NA TR Hours]],Nurse[[#This Row],[Med Aide/Tech Hours]])</f>
        <v>188.14408450704232</v>
      </c>
      <c r="T115" s="4">
        <v>169.42464788732403</v>
      </c>
      <c r="U115" s="4">
        <v>18.719436619718305</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5" s="4">
        <v>0</v>
      </c>
      <c r="Y115" s="4">
        <v>0</v>
      </c>
      <c r="Z115" s="4">
        <v>0</v>
      </c>
      <c r="AA115" s="4">
        <v>0</v>
      </c>
      <c r="AB115" s="4">
        <v>0</v>
      </c>
      <c r="AC115" s="4">
        <v>0</v>
      </c>
      <c r="AD115" s="4">
        <v>0</v>
      </c>
      <c r="AE115" s="4">
        <v>0</v>
      </c>
      <c r="AF115" s="1">
        <v>495266</v>
      </c>
      <c r="AG115" s="1">
        <v>3</v>
      </c>
      <c r="AH115"/>
    </row>
    <row r="116" spans="1:34" x14ac:dyDescent="0.25">
      <c r="A116" t="s">
        <v>329</v>
      </c>
      <c r="B116" t="s">
        <v>244</v>
      </c>
      <c r="C116" t="s">
        <v>504</v>
      </c>
      <c r="D116" t="s">
        <v>385</v>
      </c>
      <c r="E116" s="4">
        <v>27.25</v>
      </c>
      <c r="F116" s="4">
        <f>Nurse[[#This Row],[Total Nurse Staff Hours]]/Nurse[[#This Row],[MDS Census]]</f>
        <v>6.1156960510570402</v>
      </c>
      <c r="G116" s="4">
        <f>Nurse[[#This Row],[Total Direct Care Staff Hours]]/Nurse[[#This Row],[MDS Census]]</f>
        <v>5.2416433984842445</v>
      </c>
      <c r="H116" s="4">
        <f>Nurse[[#This Row],[Total RN Hours (w/ Admin, DON)]]/Nurse[[#This Row],[MDS Census]]</f>
        <v>0.98823294774631021</v>
      </c>
      <c r="I116" s="4">
        <f>Nurse[[#This Row],[RN Hours (excl. Admin, DON)]]/Nurse[[#This Row],[MDS Census]]</f>
        <v>0.48564020741922614</v>
      </c>
      <c r="J116" s="4">
        <f>SUM(Nurse[[#This Row],[RN Hours (excl. Admin, DON)]],Nurse[[#This Row],[RN Admin Hours]],Nurse[[#This Row],[RN DON Hours]],Nurse[[#This Row],[LPN Hours (excl. Admin)]],Nurse[[#This Row],[LPN Admin Hours]],Nurse[[#This Row],[CNA Hours]],Nurse[[#This Row],[NA TR Hours]],Nurse[[#This Row],[Med Aide/Tech Hours]])</f>
        <v>166.65271739130435</v>
      </c>
      <c r="K116" s="4">
        <f>SUM(Nurse[[#This Row],[RN Hours (excl. Admin, DON)]],Nurse[[#This Row],[LPN Hours (excl. Admin)]],Nurse[[#This Row],[CNA Hours]],Nurse[[#This Row],[NA TR Hours]],Nurse[[#This Row],[Med Aide/Tech Hours]])</f>
        <v>142.83478260869566</v>
      </c>
      <c r="L116" s="4">
        <f>SUM(Nurse[[#This Row],[RN Hours (excl. Admin, DON)]],Nurse[[#This Row],[RN Admin Hours]],Nurse[[#This Row],[RN DON Hours]])</f>
        <v>26.929347826086953</v>
      </c>
      <c r="M116" s="4">
        <v>13.233695652173912</v>
      </c>
      <c r="N116" s="4">
        <v>7.9130434782608692</v>
      </c>
      <c r="O116" s="4">
        <v>5.7826086956521738</v>
      </c>
      <c r="P116" s="4">
        <f>SUM(Nurse[[#This Row],[LPN Hours (excl. Admin)]],Nurse[[#This Row],[LPN Admin Hours]])</f>
        <v>51.092500000000001</v>
      </c>
      <c r="Q116" s="4">
        <v>40.970217391304352</v>
      </c>
      <c r="R116" s="4">
        <v>10.122282608695652</v>
      </c>
      <c r="S116" s="4">
        <f>SUM(Nurse[[#This Row],[CNA Hours]],Nurse[[#This Row],[NA TR Hours]],Nurse[[#This Row],[Med Aide/Tech Hours]])</f>
        <v>88.630869565217381</v>
      </c>
      <c r="T116" s="4">
        <v>88.630869565217381</v>
      </c>
      <c r="U116" s="4">
        <v>0</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13.046739130434784</v>
      </c>
      <c r="X116" s="4">
        <v>0</v>
      </c>
      <c r="Y116" s="4">
        <v>0</v>
      </c>
      <c r="Z116" s="4">
        <v>0</v>
      </c>
      <c r="AA116" s="4">
        <v>1.8859782608695648</v>
      </c>
      <c r="AB116" s="4">
        <v>0</v>
      </c>
      <c r="AC116" s="4">
        <v>11.160760869565218</v>
      </c>
      <c r="AD116" s="4">
        <v>0</v>
      </c>
      <c r="AE116" s="4">
        <v>0</v>
      </c>
      <c r="AF116" s="1">
        <v>495395</v>
      </c>
      <c r="AG116" s="1">
        <v>3</v>
      </c>
      <c r="AH116"/>
    </row>
    <row r="117" spans="1:34" x14ac:dyDescent="0.25">
      <c r="A117" t="s">
        <v>329</v>
      </c>
      <c r="B117" t="s">
        <v>23</v>
      </c>
      <c r="C117" t="s">
        <v>518</v>
      </c>
      <c r="D117" t="s">
        <v>390</v>
      </c>
      <c r="E117" s="4">
        <v>164.18309859154928</v>
      </c>
      <c r="F117" s="4">
        <f>Nurse[[#This Row],[Total Nurse Staff Hours]]/Nurse[[#This Row],[MDS Census]]</f>
        <v>3.2798438706356712</v>
      </c>
      <c r="G117" s="4">
        <f>Nurse[[#This Row],[Total Direct Care Staff Hours]]/Nurse[[#This Row],[MDS Census]]</f>
        <v>3.2199579651711425</v>
      </c>
      <c r="H117" s="4">
        <f>Nurse[[#This Row],[Total RN Hours (w/ Admin, DON)]]/Nurse[[#This Row],[MDS Census]]</f>
        <v>0.55750536158531339</v>
      </c>
      <c r="I117" s="4">
        <f>Nurse[[#This Row],[RN Hours (excl. Admin, DON)]]/Nurse[[#This Row],[MDS Census]]</f>
        <v>0.50984387063566949</v>
      </c>
      <c r="J117" s="4">
        <f>SUM(Nurse[[#This Row],[RN Hours (excl. Admin, DON)]],Nurse[[#This Row],[RN Admin Hours]],Nurse[[#This Row],[RN DON Hours]],Nurse[[#This Row],[LPN Hours (excl. Admin)]],Nurse[[#This Row],[LPN Admin Hours]],Nurse[[#This Row],[CNA Hours]],Nurse[[#This Row],[NA TR Hours]],Nurse[[#This Row],[Med Aide/Tech Hours]])</f>
        <v>538.49492957746497</v>
      </c>
      <c r="K117" s="4">
        <f>SUM(Nurse[[#This Row],[RN Hours (excl. Admin, DON)]],Nurse[[#This Row],[LPN Hours (excl. Admin)]],Nurse[[#This Row],[CNA Hours]],Nurse[[#This Row],[NA TR Hours]],Nurse[[#This Row],[Med Aide/Tech Hours]])</f>
        <v>528.66267605633811</v>
      </c>
      <c r="L117" s="4">
        <f>SUM(Nurse[[#This Row],[RN Hours (excl. Admin, DON)]],Nurse[[#This Row],[RN Admin Hours]],Nurse[[#This Row],[RN DON Hours]])</f>
        <v>91.532957746478843</v>
      </c>
      <c r="M117" s="4">
        <v>83.707746478873219</v>
      </c>
      <c r="N117" s="4">
        <v>2.640845070422535</v>
      </c>
      <c r="O117" s="4">
        <v>5.1843661971830963</v>
      </c>
      <c r="P117" s="4">
        <f>SUM(Nurse[[#This Row],[LPN Hours (excl. Admin)]],Nurse[[#This Row],[LPN Admin Hours]])</f>
        <v>132.06788732394367</v>
      </c>
      <c r="Q117" s="4">
        <v>130.06084507042254</v>
      </c>
      <c r="R117" s="4">
        <v>2.007042253521127</v>
      </c>
      <c r="S117" s="4">
        <f>SUM(Nurse[[#This Row],[CNA Hours]],Nurse[[#This Row],[NA TR Hours]],Nurse[[#This Row],[Med Aide/Tech Hours]])</f>
        <v>314.89408450704246</v>
      </c>
      <c r="T117" s="4">
        <v>309.58774647887344</v>
      </c>
      <c r="U117" s="4">
        <v>5.306338028169014</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33.147746478873245</v>
      </c>
      <c r="X117" s="4">
        <v>5.961267605633803</v>
      </c>
      <c r="Y117" s="4">
        <v>0</v>
      </c>
      <c r="Z117" s="4">
        <v>0</v>
      </c>
      <c r="AA117" s="4">
        <v>3.313380281690141</v>
      </c>
      <c r="AB117" s="4">
        <v>0</v>
      </c>
      <c r="AC117" s="4">
        <v>23.873098591549297</v>
      </c>
      <c r="AD117" s="4">
        <v>0</v>
      </c>
      <c r="AE117" s="4">
        <v>0</v>
      </c>
      <c r="AF117" s="1">
        <v>495093</v>
      </c>
      <c r="AG117" s="1">
        <v>3</v>
      </c>
      <c r="AH117"/>
    </row>
    <row r="118" spans="1:34" x14ac:dyDescent="0.25">
      <c r="A118" t="s">
        <v>329</v>
      </c>
      <c r="B118" t="s">
        <v>18</v>
      </c>
      <c r="C118" t="s">
        <v>489</v>
      </c>
      <c r="D118" t="s">
        <v>375</v>
      </c>
      <c r="E118" s="4">
        <v>172.66304347826087</v>
      </c>
      <c r="F118" s="4">
        <f>Nurse[[#This Row],[Total Nurse Staff Hours]]/Nurse[[#This Row],[MDS Census]]</f>
        <v>3.5491482530689318</v>
      </c>
      <c r="G118" s="4">
        <f>Nurse[[#This Row],[Total Direct Care Staff Hours]]/Nurse[[#This Row],[MDS Census]]</f>
        <v>3.3296015108593005</v>
      </c>
      <c r="H118" s="4">
        <f>Nurse[[#This Row],[Total RN Hours (w/ Admin, DON)]]/Nurse[[#This Row],[MDS Census]]</f>
        <v>0.3294302801384954</v>
      </c>
      <c r="I118" s="4">
        <f>Nurse[[#This Row],[RN Hours (excl. Admin, DON)]]/Nurse[[#This Row],[MDS Census]]</f>
        <v>0.20195152659741894</v>
      </c>
      <c r="J118" s="4">
        <f>SUM(Nurse[[#This Row],[RN Hours (excl. Admin, DON)]],Nurse[[#This Row],[RN Admin Hours]],Nurse[[#This Row],[RN DON Hours]],Nurse[[#This Row],[LPN Hours (excl. Admin)]],Nurse[[#This Row],[LPN Admin Hours]],Nurse[[#This Row],[CNA Hours]],Nurse[[#This Row],[NA TR Hours]],Nurse[[#This Row],[Med Aide/Tech Hours]])</f>
        <v>612.80673913043461</v>
      </c>
      <c r="K118" s="4">
        <f>SUM(Nurse[[#This Row],[RN Hours (excl. Admin, DON)]],Nurse[[#This Row],[LPN Hours (excl. Admin)]],Nurse[[#This Row],[CNA Hours]],Nurse[[#This Row],[NA TR Hours]],Nurse[[#This Row],[Med Aide/Tech Hours]])</f>
        <v>574.89913043478248</v>
      </c>
      <c r="L118" s="4">
        <f>SUM(Nurse[[#This Row],[RN Hours (excl. Admin, DON)]],Nurse[[#This Row],[RN Admin Hours]],Nurse[[#This Row],[RN DON Hours]])</f>
        <v>56.880434782608695</v>
      </c>
      <c r="M118" s="4">
        <v>34.869565217391305</v>
      </c>
      <c r="N118" s="4">
        <v>16.875</v>
      </c>
      <c r="O118" s="4">
        <v>5.1358695652173916</v>
      </c>
      <c r="P118" s="4">
        <f>SUM(Nurse[[#This Row],[LPN Hours (excl. Admin)]],Nurse[[#This Row],[LPN Admin Hours]])</f>
        <v>197.24554347826086</v>
      </c>
      <c r="Q118" s="4">
        <v>181.34880434782607</v>
      </c>
      <c r="R118" s="4">
        <v>15.896739130434783</v>
      </c>
      <c r="S118" s="4">
        <f>SUM(Nurse[[#This Row],[CNA Hours]],Nurse[[#This Row],[NA TR Hours]],Nurse[[#This Row],[Med Aide/Tech Hours]])</f>
        <v>358.68076086956518</v>
      </c>
      <c r="T118" s="4">
        <v>290.81119565217386</v>
      </c>
      <c r="U118" s="4">
        <v>67.869565217391298</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49.896413043478262</v>
      </c>
      <c r="X118" s="4">
        <v>0.16847826086956522</v>
      </c>
      <c r="Y118" s="4">
        <v>0</v>
      </c>
      <c r="Z118" s="4">
        <v>0</v>
      </c>
      <c r="AA118" s="4">
        <v>31.69119565217391</v>
      </c>
      <c r="AB118" s="4">
        <v>0</v>
      </c>
      <c r="AC118" s="4">
        <v>18.036739130434785</v>
      </c>
      <c r="AD118" s="4">
        <v>0</v>
      </c>
      <c r="AE118" s="4">
        <v>0</v>
      </c>
      <c r="AF118" s="1">
        <v>495079</v>
      </c>
      <c r="AG118" s="1">
        <v>3</v>
      </c>
      <c r="AH118"/>
    </row>
    <row r="119" spans="1:34" x14ac:dyDescent="0.25">
      <c r="A119" t="s">
        <v>329</v>
      </c>
      <c r="B119" t="s">
        <v>82</v>
      </c>
      <c r="C119" t="s">
        <v>534</v>
      </c>
      <c r="D119" t="s">
        <v>384</v>
      </c>
      <c r="E119" s="4">
        <v>78.054347826086953</v>
      </c>
      <c r="F119" s="4">
        <f>Nurse[[#This Row],[Total Nurse Staff Hours]]/Nurse[[#This Row],[MDS Census]]</f>
        <v>3.0509497284500768</v>
      </c>
      <c r="G119" s="4">
        <f>Nurse[[#This Row],[Total Direct Care Staff Hours]]/Nurse[[#This Row],[MDS Census]]</f>
        <v>2.9126054867010169</v>
      </c>
      <c r="H119" s="4">
        <f>Nurse[[#This Row],[Total RN Hours (w/ Admin, DON)]]/Nurse[[#This Row],[MDS Census]]</f>
        <v>0.63519704776493524</v>
      </c>
      <c r="I119" s="4">
        <f>Nurse[[#This Row],[RN Hours (excl. Admin, DON)]]/Nurse[[#This Row],[MDS Census]]</f>
        <v>0.49685280601587523</v>
      </c>
      <c r="J119" s="4">
        <f>SUM(Nurse[[#This Row],[RN Hours (excl. Admin, DON)]],Nurse[[#This Row],[RN Admin Hours]],Nurse[[#This Row],[RN DON Hours]],Nurse[[#This Row],[LPN Hours (excl. Admin)]],Nurse[[#This Row],[LPN Admin Hours]],Nurse[[#This Row],[CNA Hours]],Nurse[[#This Row],[NA TR Hours]],Nurse[[#This Row],[Med Aide/Tech Hours]])</f>
        <v>238.13989130434783</v>
      </c>
      <c r="K119" s="4">
        <f>SUM(Nurse[[#This Row],[RN Hours (excl. Admin, DON)]],Nurse[[#This Row],[LPN Hours (excl. Admin)]],Nurse[[#This Row],[CNA Hours]],Nurse[[#This Row],[NA TR Hours]],Nurse[[#This Row],[Med Aide/Tech Hours]])</f>
        <v>227.34152173913046</v>
      </c>
      <c r="L119" s="4">
        <f>SUM(Nurse[[#This Row],[RN Hours (excl. Admin, DON)]],Nurse[[#This Row],[RN Admin Hours]],Nurse[[#This Row],[RN DON Hours]])</f>
        <v>49.579891304347825</v>
      </c>
      <c r="M119" s="4">
        <v>38.781521739130433</v>
      </c>
      <c r="N119" s="4">
        <v>3.6435869565217387</v>
      </c>
      <c r="O119" s="4">
        <v>7.1547826086956512</v>
      </c>
      <c r="P119" s="4">
        <f>SUM(Nurse[[#This Row],[LPN Hours (excl. Admin)]],Nurse[[#This Row],[LPN Admin Hours]])</f>
        <v>61.212065217391299</v>
      </c>
      <c r="Q119" s="4">
        <v>61.212065217391299</v>
      </c>
      <c r="R119" s="4">
        <v>0</v>
      </c>
      <c r="S119" s="4">
        <f>SUM(Nurse[[#This Row],[CNA Hours]],Nurse[[#This Row],[NA TR Hours]],Nurse[[#This Row],[Med Aide/Tech Hours]])</f>
        <v>127.34793478260872</v>
      </c>
      <c r="T119" s="4">
        <v>113.24076086956524</v>
      </c>
      <c r="U119" s="4">
        <v>14.10717391304348</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37.972065217391304</v>
      </c>
      <c r="X119" s="4">
        <v>3.6502173913043476</v>
      </c>
      <c r="Y119" s="4">
        <v>0</v>
      </c>
      <c r="Z119" s="4">
        <v>0</v>
      </c>
      <c r="AA119" s="4">
        <v>22.499891304347823</v>
      </c>
      <c r="AB119" s="4">
        <v>0</v>
      </c>
      <c r="AC119" s="4">
        <v>11.821956521739132</v>
      </c>
      <c r="AD119" s="4">
        <v>0</v>
      </c>
      <c r="AE119" s="4">
        <v>0</v>
      </c>
      <c r="AF119" s="1">
        <v>495193</v>
      </c>
      <c r="AG119" s="1">
        <v>3</v>
      </c>
      <c r="AH119"/>
    </row>
    <row r="120" spans="1:34" x14ac:dyDescent="0.25">
      <c r="A120" t="s">
        <v>329</v>
      </c>
      <c r="B120" t="s">
        <v>118</v>
      </c>
      <c r="C120" t="s">
        <v>546</v>
      </c>
      <c r="D120" t="s">
        <v>359</v>
      </c>
      <c r="E120" s="4">
        <v>53.880434782608695</v>
      </c>
      <c r="F120" s="4">
        <f>Nurse[[#This Row],[Total Nurse Staff Hours]]/Nurse[[#This Row],[MDS Census]]</f>
        <v>3.1832761751059109</v>
      </c>
      <c r="G120" s="4">
        <f>Nurse[[#This Row],[Total Direct Care Staff Hours]]/Nurse[[#This Row],[MDS Census]]</f>
        <v>2.8557595319749849</v>
      </c>
      <c r="H120" s="4">
        <f>Nurse[[#This Row],[Total RN Hours (w/ Admin, DON)]]/Nurse[[#This Row],[MDS Census]]</f>
        <v>0.39166834779100262</v>
      </c>
      <c r="I120" s="4">
        <f>Nurse[[#This Row],[RN Hours (excl. Admin, DON)]]/Nurse[[#This Row],[MDS Census]]</f>
        <v>0.26714746822675006</v>
      </c>
      <c r="J120" s="4">
        <f>SUM(Nurse[[#This Row],[RN Hours (excl. Admin, DON)]],Nurse[[#This Row],[RN Admin Hours]],Nurse[[#This Row],[RN DON Hours]],Nurse[[#This Row],[LPN Hours (excl. Admin)]],Nurse[[#This Row],[LPN Admin Hours]],Nurse[[#This Row],[CNA Hours]],Nurse[[#This Row],[NA TR Hours]],Nurse[[#This Row],[Med Aide/Tech Hours]])</f>
        <v>171.51630434782609</v>
      </c>
      <c r="K120" s="4">
        <f>SUM(Nurse[[#This Row],[RN Hours (excl. Admin, DON)]],Nurse[[#This Row],[LPN Hours (excl. Admin)]],Nurse[[#This Row],[CNA Hours]],Nurse[[#This Row],[NA TR Hours]],Nurse[[#This Row],[Med Aide/Tech Hours]])</f>
        <v>153.86956521739131</v>
      </c>
      <c r="L120" s="4">
        <f>SUM(Nurse[[#This Row],[RN Hours (excl. Admin, DON)]],Nurse[[#This Row],[RN Admin Hours]],Nurse[[#This Row],[RN DON Hours]])</f>
        <v>21.103260869565219</v>
      </c>
      <c r="M120" s="4">
        <v>14.394021739130435</v>
      </c>
      <c r="N120" s="4">
        <v>2</v>
      </c>
      <c r="O120" s="4">
        <v>4.7092391304347823</v>
      </c>
      <c r="P120" s="4">
        <f>SUM(Nurse[[#This Row],[LPN Hours (excl. Admin)]],Nurse[[#This Row],[LPN Admin Hours]])</f>
        <v>41.459239130434781</v>
      </c>
      <c r="Q120" s="4">
        <v>30.521739130434781</v>
      </c>
      <c r="R120" s="4">
        <v>10.9375</v>
      </c>
      <c r="S120" s="4">
        <f>SUM(Nurse[[#This Row],[CNA Hours]],Nurse[[#This Row],[NA TR Hours]],Nurse[[#This Row],[Med Aide/Tech Hours]])</f>
        <v>108.95380434782609</v>
      </c>
      <c r="T120" s="4">
        <v>104.6875</v>
      </c>
      <c r="U120" s="4">
        <v>4.2663043478260869</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0" s="4">
        <v>0</v>
      </c>
      <c r="Y120" s="4">
        <v>0</v>
      </c>
      <c r="Z120" s="4">
        <v>0</v>
      </c>
      <c r="AA120" s="4">
        <v>0</v>
      </c>
      <c r="AB120" s="4">
        <v>0</v>
      </c>
      <c r="AC120" s="4">
        <v>0</v>
      </c>
      <c r="AD120" s="4">
        <v>0</v>
      </c>
      <c r="AE120" s="4">
        <v>0</v>
      </c>
      <c r="AF120" s="1">
        <v>495242</v>
      </c>
      <c r="AG120" s="1">
        <v>3</v>
      </c>
      <c r="AH120"/>
    </row>
    <row r="121" spans="1:34" x14ac:dyDescent="0.25">
      <c r="A121" t="s">
        <v>329</v>
      </c>
      <c r="B121" t="s">
        <v>164</v>
      </c>
      <c r="C121" t="s">
        <v>558</v>
      </c>
      <c r="D121" t="s">
        <v>351</v>
      </c>
      <c r="E121" s="4">
        <v>55.119565217391305</v>
      </c>
      <c r="F121" s="4">
        <f>Nurse[[#This Row],[Total Nurse Staff Hours]]/Nurse[[#This Row],[MDS Census]]</f>
        <v>3.174614474462631</v>
      </c>
      <c r="G121" s="4">
        <f>Nurse[[#This Row],[Total Direct Care Staff Hours]]/Nurse[[#This Row],[MDS Census]]</f>
        <v>2.9628554525734567</v>
      </c>
      <c r="H121" s="4">
        <f>Nurse[[#This Row],[Total RN Hours (w/ Admin, DON)]]/Nurse[[#This Row],[MDS Census]]</f>
        <v>0.41609150069019918</v>
      </c>
      <c r="I121" s="4">
        <f>Nurse[[#This Row],[RN Hours (excl. Admin, DON)]]/Nurse[[#This Row],[MDS Census]]</f>
        <v>0.30625123249852099</v>
      </c>
      <c r="J121" s="4">
        <f>SUM(Nurse[[#This Row],[RN Hours (excl. Admin, DON)]],Nurse[[#This Row],[RN Admin Hours]],Nurse[[#This Row],[RN DON Hours]],Nurse[[#This Row],[LPN Hours (excl. Admin)]],Nurse[[#This Row],[LPN Admin Hours]],Nurse[[#This Row],[CNA Hours]],Nurse[[#This Row],[NA TR Hours]],Nurse[[#This Row],[Med Aide/Tech Hours]])</f>
        <v>174.9833695652174</v>
      </c>
      <c r="K121" s="4">
        <f>SUM(Nurse[[#This Row],[RN Hours (excl. Admin, DON)]],Nurse[[#This Row],[LPN Hours (excl. Admin)]],Nurse[[#This Row],[CNA Hours]],Nurse[[#This Row],[NA TR Hours]],Nurse[[#This Row],[Med Aide/Tech Hours]])</f>
        <v>163.31130434782608</v>
      </c>
      <c r="L121" s="4">
        <f>SUM(Nurse[[#This Row],[RN Hours (excl. Admin, DON)]],Nurse[[#This Row],[RN Admin Hours]],Nurse[[#This Row],[RN DON Hours]])</f>
        <v>22.934782608695652</v>
      </c>
      <c r="M121" s="4">
        <v>16.880434782608695</v>
      </c>
      <c r="N121" s="4">
        <v>0.75</v>
      </c>
      <c r="O121" s="4">
        <v>5.3043478260869561</v>
      </c>
      <c r="P121" s="4">
        <f>SUM(Nurse[[#This Row],[LPN Hours (excl. Admin)]],Nurse[[#This Row],[LPN Admin Hours]])</f>
        <v>49.596956521739124</v>
      </c>
      <c r="Q121" s="4">
        <v>43.979239130434777</v>
      </c>
      <c r="R121" s="4">
        <v>5.6177173913043479</v>
      </c>
      <c r="S121" s="4">
        <f>SUM(Nurse[[#This Row],[CNA Hours]],Nurse[[#This Row],[NA TR Hours]],Nurse[[#This Row],[Med Aide/Tech Hours]])</f>
        <v>102.45163043478261</v>
      </c>
      <c r="T121" s="4">
        <v>102.45163043478261</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495301</v>
      </c>
      <c r="AG121" s="1">
        <v>3</v>
      </c>
      <c r="AH121"/>
    </row>
    <row r="122" spans="1:34" x14ac:dyDescent="0.25">
      <c r="A122" t="s">
        <v>329</v>
      </c>
      <c r="B122" t="s">
        <v>180</v>
      </c>
      <c r="C122" t="s">
        <v>564</v>
      </c>
      <c r="D122" t="s">
        <v>344</v>
      </c>
      <c r="E122" s="4">
        <v>58.380434782608695</v>
      </c>
      <c r="F122" s="4">
        <f>Nurse[[#This Row],[Total Nurse Staff Hours]]/Nurse[[#This Row],[MDS Census]]</f>
        <v>2.9083075777322658</v>
      </c>
      <c r="G122" s="4">
        <f>Nurse[[#This Row],[Total Direct Care Staff Hours]]/Nurse[[#This Row],[MDS Census]]</f>
        <v>2.619592254701173</v>
      </c>
      <c r="H122" s="4">
        <f>Nurse[[#This Row],[Total RN Hours (w/ Admin, DON)]]/Nurse[[#This Row],[MDS Census]]</f>
        <v>0.38302923105566933</v>
      </c>
      <c r="I122" s="4">
        <f>Nurse[[#This Row],[RN Hours (excl. Admin, DON)]]/Nurse[[#This Row],[MDS Census]]</f>
        <v>0.18045987711785513</v>
      </c>
      <c r="J122" s="4">
        <f>SUM(Nurse[[#This Row],[RN Hours (excl. Admin, DON)]],Nurse[[#This Row],[RN Admin Hours]],Nurse[[#This Row],[RN DON Hours]],Nurse[[#This Row],[LPN Hours (excl. Admin)]],Nurse[[#This Row],[LPN Admin Hours]],Nurse[[#This Row],[CNA Hours]],Nurse[[#This Row],[NA TR Hours]],Nurse[[#This Row],[Med Aide/Tech Hours]])</f>
        <v>169.78826086956522</v>
      </c>
      <c r="K122" s="4">
        <f>SUM(Nurse[[#This Row],[RN Hours (excl. Admin, DON)]],Nurse[[#This Row],[LPN Hours (excl. Admin)]],Nurse[[#This Row],[CNA Hours]],Nurse[[#This Row],[NA TR Hours]],Nurse[[#This Row],[Med Aide/Tech Hours]])</f>
        <v>152.9329347826087</v>
      </c>
      <c r="L122" s="4">
        <f>SUM(Nurse[[#This Row],[RN Hours (excl. Admin, DON)]],Nurse[[#This Row],[RN Admin Hours]],Nurse[[#This Row],[RN DON Hours]])</f>
        <v>22.361413043478262</v>
      </c>
      <c r="M122" s="4">
        <v>10.535326086956522</v>
      </c>
      <c r="N122" s="4">
        <v>6.3478260869565215</v>
      </c>
      <c r="O122" s="4">
        <v>5.4782608695652177</v>
      </c>
      <c r="P122" s="4">
        <f>SUM(Nurse[[#This Row],[LPN Hours (excl. Admin)]],Nurse[[#This Row],[LPN Admin Hours]])</f>
        <v>48.085434782608694</v>
      </c>
      <c r="Q122" s="4">
        <v>43.056195652173912</v>
      </c>
      <c r="R122" s="4">
        <v>5.0292391304347825</v>
      </c>
      <c r="S122" s="4">
        <f>SUM(Nurse[[#This Row],[CNA Hours]],Nurse[[#This Row],[NA TR Hours]],Nurse[[#This Row],[Med Aide/Tech Hours]])</f>
        <v>99.341413043478269</v>
      </c>
      <c r="T122" s="4">
        <v>83.243152173913046</v>
      </c>
      <c r="U122" s="4">
        <v>16.098260869565216</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2" s="4">
        <v>0</v>
      </c>
      <c r="Y122" s="4">
        <v>0</v>
      </c>
      <c r="Z122" s="4">
        <v>0</v>
      </c>
      <c r="AA122" s="4">
        <v>0</v>
      </c>
      <c r="AB122" s="4">
        <v>0</v>
      </c>
      <c r="AC122" s="4">
        <v>0</v>
      </c>
      <c r="AD122" s="4">
        <v>0</v>
      </c>
      <c r="AE122" s="4">
        <v>0</v>
      </c>
      <c r="AF122" s="1">
        <v>495323</v>
      </c>
      <c r="AG122" s="1">
        <v>3</v>
      </c>
      <c r="AH122"/>
    </row>
    <row r="123" spans="1:34" x14ac:dyDescent="0.25">
      <c r="A123" t="s">
        <v>329</v>
      </c>
      <c r="B123" t="s">
        <v>46</v>
      </c>
      <c r="C123" t="s">
        <v>523</v>
      </c>
      <c r="D123" t="s">
        <v>398</v>
      </c>
      <c r="E123" s="4">
        <v>131.35869565217391</v>
      </c>
      <c r="F123" s="4">
        <f>Nurse[[#This Row],[Total Nurse Staff Hours]]/Nurse[[#This Row],[MDS Census]]</f>
        <v>3.2302689284236656</v>
      </c>
      <c r="G123" s="4">
        <f>Nurse[[#This Row],[Total Direct Care Staff Hours]]/Nurse[[#This Row],[MDS Census]]</f>
        <v>3.0213322300372365</v>
      </c>
      <c r="H123" s="4">
        <f>Nurse[[#This Row],[Total RN Hours (w/ Admin, DON)]]/Nurse[[#This Row],[MDS Census]]</f>
        <v>0.44441456350848157</v>
      </c>
      <c r="I123" s="4">
        <f>Nurse[[#This Row],[RN Hours (excl. Admin, DON)]]/Nurse[[#This Row],[MDS Census]]</f>
        <v>0.27453454695904017</v>
      </c>
      <c r="J123" s="4">
        <f>SUM(Nurse[[#This Row],[RN Hours (excl. Admin, DON)]],Nurse[[#This Row],[RN Admin Hours]],Nurse[[#This Row],[RN DON Hours]],Nurse[[#This Row],[LPN Hours (excl. Admin)]],Nurse[[#This Row],[LPN Admin Hours]],Nurse[[#This Row],[CNA Hours]],Nurse[[#This Row],[NA TR Hours]],Nurse[[#This Row],[Med Aide/Tech Hours]])</f>
        <v>424.32391304347823</v>
      </c>
      <c r="K123" s="4">
        <f>SUM(Nurse[[#This Row],[RN Hours (excl. Admin, DON)]],Nurse[[#This Row],[LPN Hours (excl. Admin)]],Nurse[[#This Row],[CNA Hours]],Nurse[[#This Row],[NA TR Hours]],Nurse[[#This Row],[Med Aide/Tech Hours]])</f>
        <v>396.87826086956522</v>
      </c>
      <c r="L123" s="4">
        <f>SUM(Nurse[[#This Row],[RN Hours (excl. Admin, DON)]],Nurse[[#This Row],[RN Admin Hours]],Nurse[[#This Row],[RN DON Hours]])</f>
        <v>58.377717391304344</v>
      </c>
      <c r="M123" s="4">
        <v>36.0625</v>
      </c>
      <c r="N123" s="4">
        <v>16.836956521739129</v>
      </c>
      <c r="O123" s="4">
        <v>5.4782608695652177</v>
      </c>
      <c r="P123" s="4">
        <f>SUM(Nurse[[#This Row],[LPN Hours (excl. Admin)]],Nurse[[#This Row],[LPN Admin Hours]])</f>
        <v>117.60989130434783</v>
      </c>
      <c r="Q123" s="4">
        <v>112.47945652173912</v>
      </c>
      <c r="R123" s="4">
        <v>5.1304347826086953</v>
      </c>
      <c r="S123" s="4">
        <f>SUM(Nurse[[#This Row],[CNA Hours]],Nurse[[#This Row],[NA TR Hours]],Nurse[[#This Row],[Med Aide/Tech Hours]])</f>
        <v>248.33630434782609</v>
      </c>
      <c r="T123" s="4">
        <v>221.92467391304348</v>
      </c>
      <c r="U123" s="4">
        <v>26.411630434782609</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3" s="4">
        <v>0</v>
      </c>
      <c r="Y123" s="4">
        <v>0</v>
      </c>
      <c r="Z123" s="4">
        <v>0</v>
      </c>
      <c r="AA123" s="4">
        <v>0</v>
      </c>
      <c r="AB123" s="4">
        <v>0</v>
      </c>
      <c r="AC123" s="4">
        <v>0</v>
      </c>
      <c r="AD123" s="4">
        <v>0</v>
      </c>
      <c r="AE123" s="4">
        <v>0</v>
      </c>
      <c r="AF123" s="1">
        <v>495135</v>
      </c>
      <c r="AG123" s="1">
        <v>3</v>
      </c>
      <c r="AH123"/>
    </row>
    <row r="124" spans="1:34" x14ac:dyDescent="0.25">
      <c r="A124" t="s">
        <v>329</v>
      </c>
      <c r="B124" t="s">
        <v>208</v>
      </c>
      <c r="C124" t="s">
        <v>575</v>
      </c>
      <c r="D124" t="s">
        <v>335</v>
      </c>
      <c r="E124" s="4">
        <v>120.71739130434783</v>
      </c>
      <c r="F124" s="4">
        <f>Nurse[[#This Row],[Total Nurse Staff Hours]]/Nurse[[#This Row],[MDS Census]]</f>
        <v>2.9926679272465333</v>
      </c>
      <c r="G124" s="4">
        <f>Nurse[[#This Row],[Total Direct Care Staff Hours]]/Nurse[[#This Row],[MDS Census]]</f>
        <v>2.7396740500630292</v>
      </c>
      <c r="H124" s="4">
        <f>Nurse[[#This Row],[Total RN Hours (w/ Admin, DON)]]/Nurse[[#This Row],[MDS Census]]</f>
        <v>0.26094003241491087</v>
      </c>
      <c r="I124" s="4">
        <f>Nurse[[#This Row],[RN Hours (excl. Admin, DON)]]/Nurse[[#This Row],[MDS Census]]</f>
        <v>0.1292769674050063</v>
      </c>
      <c r="J124" s="4">
        <f>SUM(Nurse[[#This Row],[RN Hours (excl. Admin, DON)]],Nurse[[#This Row],[RN Admin Hours]],Nurse[[#This Row],[RN DON Hours]],Nurse[[#This Row],[LPN Hours (excl. Admin)]],Nurse[[#This Row],[LPN Admin Hours]],Nurse[[#This Row],[CNA Hours]],Nurse[[#This Row],[NA TR Hours]],Nurse[[#This Row],[Med Aide/Tech Hours]])</f>
        <v>361.26706521739129</v>
      </c>
      <c r="K124" s="4">
        <f>SUM(Nurse[[#This Row],[RN Hours (excl. Admin, DON)]],Nurse[[#This Row],[LPN Hours (excl. Admin)]],Nurse[[#This Row],[CNA Hours]],Nurse[[#This Row],[NA TR Hours]],Nurse[[#This Row],[Med Aide/Tech Hours]])</f>
        <v>330.7263043478261</v>
      </c>
      <c r="L124" s="4">
        <f>SUM(Nurse[[#This Row],[RN Hours (excl. Admin, DON)]],Nurse[[#This Row],[RN Admin Hours]],Nurse[[#This Row],[RN DON Hours]])</f>
        <v>31.5</v>
      </c>
      <c r="M124" s="4">
        <v>15.605978260869565</v>
      </c>
      <c r="N124" s="4">
        <v>10.415760869565217</v>
      </c>
      <c r="O124" s="4">
        <v>5.4782608695652177</v>
      </c>
      <c r="P124" s="4">
        <f>SUM(Nurse[[#This Row],[LPN Hours (excl. Admin)]],Nurse[[#This Row],[LPN Admin Hours]])</f>
        <v>122.70369565217391</v>
      </c>
      <c r="Q124" s="4">
        <v>108.05695652173912</v>
      </c>
      <c r="R124" s="4">
        <v>14.646739130434783</v>
      </c>
      <c r="S124" s="4">
        <f>SUM(Nurse[[#This Row],[CNA Hours]],Nurse[[#This Row],[NA TR Hours]],Nurse[[#This Row],[Med Aide/Tech Hours]])</f>
        <v>207.06336956521741</v>
      </c>
      <c r="T124" s="4">
        <v>187.31043478260872</v>
      </c>
      <c r="U124" s="4">
        <v>19.752934782608694</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4" s="4">
        <v>0</v>
      </c>
      <c r="Y124" s="4">
        <v>0</v>
      </c>
      <c r="Z124" s="4">
        <v>0</v>
      </c>
      <c r="AA124" s="4">
        <v>0</v>
      </c>
      <c r="AB124" s="4">
        <v>0</v>
      </c>
      <c r="AC124" s="4">
        <v>0</v>
      </c>
      <c r="AD124" s="4">
        <v>0</v>
      </c>
      <c r="AE124" s="4">
        <v>0</v>
      </c>
      <c r="AF124" s="1">
        <v>495356</v>
      </c>
      <c r="AG124" s="1">
        <v>3</v>
      </c>
      <c r="AH124"/>
    </row>
    <row r="125" spans="1:34" x14ac:dyDescent="0.25">
      <c r="A125" t="s">
        <v>329</v>
      </c>
      <c r="B125" t="s">
        <v>205</v>
      </c>
      <c r="C125" t="s">
        <v>573</v>
      </c>
      <c r="D125" t="s">
        <v>439</v>
      </c>
      <c r="E125" s="4">
        <v>137.56521739130434</v>
      </c>
      <c r="F125" s="4">
        <f>Nurse[[#This Row],[Total Nurse Staff Hours]]/Nurse[[#This Row],[MDS Census]]</f>
        <v>3.3656368520859679</v>
      </c>
      <c r="G125" s="4">
        <f>Nurse[[#This Row],[Total Direct Care Staff Hours]]/Nurse[[#This Row],[MDS Census]]</f>
        <v>3.1557751264222507</v>
      </c>
      <c r="H125" s="4">
        <f>Nurse[[#This Row],[Total RN Hours (w/ Admin, DON)]]/Nurse[[#This Row],[MDS Census]]</f>
        <v>0.42097108091024027</v>
      </c>
      <c r="I125" s="4">
        <f>Nurse[[#This Row],[RN Hours (excl. Admin, DON)]]/Nurse[[#This Row],[MDS Census]]</f>
        <v>0.28506716182048042</v>
      </c>
      <c r="J125" s="4">
        <f>SUM(Nurse[[#This Row],[RN Hours (excl. Admin, DON)]],Nurse[[#This Row],[RN Admin Hours]],Nurse[[#This Row],[RN DON Hours]],Nurse[[#This Row],[LPN Hours (excl. Admin)]],Nurse[[#This Row],[LPN Admin Hours]],Nurse[[#This Row],[CNA Hours]],Nurse[[#This Row],[NA TR Hours]],Nurse[[#This Row],[Med Aide/Tech Hours]])</f>
        <v>462.99456521739137</v>
      </c>
      <c r="K125" s="4">
        <f>SUM(Nurse[[#This Row],[RN Hours (excl. Admin, DON)]],Nurse[[#This Row],[LPN Hours (excl. Admin)]],Nurse[[#This Row],[CNA Hours]],Nurse[[#This Row],[NA TR Hours]],Nurse[[#This Row],[Med Aide/Tech Hours]])</f>
        <v>434.12489130434784</v>
      </c>
      <c r="L125" s="4">
        <f>SUM(Nurse[[#This Row],[RN Hours (excl. Admin, DON)]],Nurse[[#This Row],[RN Admin Hours]],Nurse[[#This Row],[RN DON Hours]])</f>
        <v>57.91097826086957</v>
      </c>
      <c r="M125" s="4">
        <v>39.215326086956523</v>
      </c>
      <c r="N125" s="4">
        <v>13.739130434782609</v>
      </c>
      <c r="O125" s="4">
        <v>4.9565217391304346</v>
      </c>
      <c r="P125" s="4">
        <f>SUM(Nurse[[#This Row],[LPN Hours (excl. Admin)]],Nurse[[#This Row],[LPN Admin Hours]])</f>
        <v>132.0854347826087</v>
      </c>
      <c r="Q125" s="4">
        <v>121.91141304347826</v>
      </c>
      <c r="R125" s="4">
        <v>10.174021739130435</v>
      </c>
      <c r="S125" s="4">
        <f>SUM(Nurse[[#This Row],[CNA Hours]],Nurse[[#This Row],[NA TR Hours]],Nurse[[#This Row],[Med Aide/Tech Hours]])</f>
        <v>272.99815217391307</v>
      </c>
      <c r="T125" s="4">
        <v>233.01521739130436</v>
      </c>
      <c r="U125" s="4">
        <v>39.982934782608702</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5" s="4">
        <v>0</v>
      </c>
      <c r="Y125" s="4">
        <v>0</v>
      </c>
      <c r="Z125" s="4">
        <v>0</v>
      </c>
      <c r="AA125" s="4">
        <v>0</v>
      </c>
      <c r="AB125" s="4">
        <v>0</v>
      </c>
      <c r="AC125" s="4">
        <v>0</v>
      </c>
      <c r="AD125" s="4">
        <v>0</v>
      </c>
      <c r="AE125" s="4">
        <v>0</v>
      </c>
      <c r="AF125" s="1">
        <v>495353</v>
      </c>
      <c r="AG125" s="1">
        <v>3</v>
      </c>
      <c r="AH125"/>
    </row>
    <row r="126" spans="1:34" x14ac:dyDescent="0.25">
      <c r="A126" t="s">
        <v>329</v>
      </c>
      <c r="B126" t="s">
        <v>178</v>
      </c>
      <c r="C126" t="s">
        <v>562</v>
      </c>
      <c r="D126" t="s">
        <v>436</v>
      </c>
      <c r="E126" s="4">
        <v>87.119565217391298</v>
      </c>
      <c r="F126" s="4">
        <f>Nurse[[#This Row],[Total Nurse Staff Hours]]/Nurse[[#This Row],[MDS Census]]</f>
        <v>2.8031166562694949</v>
      </c>
      <c r="G126" s="4">
        <f>Nurse[[#This Row],[Total Direct Care Staff Hours]]/Nurse[[#This Row],[MDS Census]]</f>
        <v>2.4942121023081723</v>
      </c>
      <c r="H126" s="4">
        <f>Nurse[[#This Row],[Total RN Hours (w/ Admin, DON)]]/Nurse[[#This Row],[MDS Census]]</f>
        <v>0.46349968808484093</v>
      </c>
      <c r="I126" s="4">
        <f>Nurse[[#This Row],[RN Hours (excl. Admin, DON)]]/Nurse[[#This Row],[MDS Census]]</f>
        <v>0.27401122894572677</v>
      </c>
      <c r="J126" s="4">
        <f>SUM(Nurse[[#This Row],[RN Hours (excl. Admin, DON)]],Nurse[[#This Row],[RN Admin Hours]],Nurse[[#This Row],[RN DON Hours]],Nurse[[#This Row],[LPN Hours (excl. Admin)]],Nurse[[#This Row],[LPN Admin Hours]],Nurse[[#This Row],[CNA Hours]],Nurse[[#This Row],[NA TR Hours]],Nurse[[#This Row],[Med Aide/Tech Hours]])</f>
        <v>244.20630434782609</v>
      </c>
      <c r="K126" s="4">
        <f>SUM(Nurse[[#This Row],[RN Hours (excl. Admin, DON)]],Nurse[[#This Row],[LPN Hours (excl. Admin)]],Nurse[[#This Row],[CNA Hours]],Nurse[[#This Row],[NA TR Hours]],Nurse[[#This Row],[Med Aide/Tech Hours]])</f>
        <v>217.29467391304348</v>
      </c>
      <c r="L126" s="4">
        <f>SUM(Nurse[[#This Row],[RN Hours (excl. Admin, DON)]],Nurse[[#This Row],[RN Admin Hours]],Nurse[[#This Row],[RN DON Hours]])</f>
        <v>40.379891304347822</v>
      </c>
      <c r="M126" s="4">
        <v>23.871739130434779</v>
      </c>
      <c r="N126" s="4">
        <v>11.638586956521738</v>
      </c>
      <c r="O126" s="4">
        <v>4.8695652173913047</v>
      </c>
      <c r="P126" s="4">
        <f>SUM(Nurse[[#This Row],[LPN Hours (excl. Admin)]],Nurse[[#This Row],[LPN Admin Hours]])</f>
        <v>73.762717391304349</v>
      </c>
      <c r="Q126" s="4">
        <v>63.359239130434787</v>
      </c>
      <c r="R126" s="4">
        <v>10.403478260869566</v>
      </c>
      <c r="S126" s="4">
        <f>SUM(Nurse[[#This Row],[CNA Hours]],Nurse[[#This Row],[NA TR Hours]],Nurse[[#This Row],[Med Aide/Tech Hours]])</f>
        <v>130.06369565217392</v>
      </c>
      <c r="T126" s="4">
        <v>91.032826086956533</v>
      </c>
      <c r="U126" s="4">
        <v>39.030869565217387</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495320</v>
      </c>
      <c r="AG126" s="1">
        <v>3</v>
      </c>
      <c r="AH126"/>
    </row>
    <row r="127" spans="1:34" x14ac:dyDescent="0.25">
      <c r="A127" t="s">
        <v>329</v>
      </c>
      <c r="B127" t="s">
        <v>175</v>
      </c>
      <c r="C127" t="s">
        <v>560</v>
      </c>
      <c r="D127" t="s">
        <v>435</v>
      </c>
      <c r="E127" s="4">
        <v>57.326086956521742</v>
      </c>
      <c r="F127" s="4">
        <f>Nurse[[#This Row],[Total Nurse Staff Hours]]/Nurse[[#This Row],[MDS Census]]</f>
        <v>2.7991183162684874</v>
      </c>
      <c r="G127" s="4">
        <f>Nurse[[#This Row],[Total Direct Care Staff Hours]]/Nurse[[#This Row],[MDS Census]]</f>
        <v>2.5855460750853245</v>
      </c>
      <c r="H127" s="4">
        <f>Nurse[[#This Row],[Total RN Hours (w/ Admin, DON)]]/Nurse[[#This Row],[MDS Census]]</f>
        <v>0.37639552521805081</v>
      </c>
      <c r="I127" s="4">
        <f>Nurse[[#This Row],[RN Hours (excl. Admin, DON)]]/Nurse[[#This Row],[MDS Census]]</f>
        <v>0.16282328403488813</v>
      </c>
      <c r="J127" s="4">
        <f>SUM(Nurse[[#This Row],[RN Hours (excl. Admin, DON)]],Nurse[[#This Row],[RN Admin Hours]],Nurse[[#This Row],[RN DON Hours]],Nurse[[#This Row],[LPN Hours (excl. Admin)]],Nurse[[#This Row],[LPN Admin Hours]],Nurse[[#This Row],[CNA Hours]],Nurse[[#This Row],[NA TR Hours]],Nurse[[#This Row],[Med Aide/Tech Hours]])</f>
        <v>160.46250000000003</v>
      </c>
      <c r="K127" s="4">
        <f>SUM(Nurse[[#This Row],[RN Hours (excl. Admin, DON)]],Nurse[[#This Row],[LPN Hours (excl. Admin)]],Nurse[[#This Row],[CNA Hours]],Nurse[[#This Row],[NA TR Hours]],Nurse[[#This Row],[Med Aide/Tech Hours]])</f>
        <v>148.2192391304348</v>
      </c>
      <c r="L127" s="4">
        <f>SUM(Nurse[[#This Row],[RN Hours (excl. Admin, DON)]],Nurse[[#This Row],[RN Admin Hours]],Nurse[[#This Row],[RN DON Hours]])</f>
        <v>21.577282608695654</v>
      </c>
      <c r="M127" s="4">
        <v>9.334021739130435</v>
      </c>
      <c r="N127" s="4">
        <v>7.1128260869565221</v>
      </c>
      <c r="O127" s="4">
        <v>5.1304347826086953</v>
      </c>
      <c r="P127" s="4">
        <f>SUM(Nurse[[#This Row],[LPN Hours (excl. Admin)]],Nurse[[#This Row],[LPN Admin Hours]])</f>
        <v>40.651956521739137</v>
      </c>
      <c r="Q127" s="4">
        <v>40.651956521739137</v>
      </c>
      <c r="R127" s="4">
        <v>0</v>
      </c>
      <c r="S127" s="4">
        <f>SUM(Nurse[[#This Row],[CNA Hours]],Nurse[[#This Row],[NA TR Hours]],Nurse[[#This Row],[Med Aide/Tech Hours]])</f>
        <v>98.233260869565228</v>
      </c>
      <c r="T127" s="4">
        <v>82.163695652173928</v>
      </c>
      <c r="U127" s="4">
        <v>16.069565217391304</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7" s="4">
        <v>0</v>
      </c>
      <c r="Y127" s="4">
        <v>0</v>
      </c>
      <c r="Z127" s="4">
        <v>0</v>
      </c>
      <c r="AA127" s="4">
        <v>0</v>
      </c>
      <c r="AB127" s="4">
        <v>0</v>
      </c>
      <c r="AC127" s="4">
        <v>0</v>
      </c>
      <c r="AD127" s="4">
        <v>0</v>
      </c>
      <c r="AE127" s="4">
        <v>0</v>
      </c>
      <c r="AF127" s="1">
        <v>495317</v>
      </c>
      <c r="AG127" s="1">
        <v>3</v>
      </c>
      <c r="AH127"/>
    </row>
    <row r="128" spans="1:34" x14ac:dyDescent="0.25">
      <c r="A128" t="s">
        <v>329</v>
      </c>
      <c r="B128" t="s">
        <v>133</v>
      </c>
      <c r="C128" t="s">
        <v>549</v>
      </c>
      <c r="D128" t="s">
        <v>355</v>
      </c>
      <c r="E128" s="4">
        <v>114.82608695652173</v>
      </c>
      <c r="F128" s="4">
        <f>Nurse[[#This Row],[Total Nurse Staff Hours]]/Nurse[[#This Row],[MDS Census]]</f>
        <v>3.2001060204468006</v>
      </c>
      <c r="G128" s="4">
        <f>Nurse[[#This Row],[Total Direct Care Staff Hours]]/Nurse[[#This Row],[MDS Census]]</f>
        <v>2.9639975388110567</v>
      </c>
      <c r="H128" s="4">
        <f>Nurse[[#This Row],[Total RN Hours (w/ Admin, DON)]]/Nurse[[#This Row],[MDS Census]]</f>
        <v>0.3182506626277925</v>
      </c>
      <c r="I128" s="4">
        <f>Nurse[[#This Row],[RN Hours (excl. Admin, DON)]]/Nurse[[#This Row],[MDS Census]]</f>
        <v>0.17237788716395305</v>
      </c>
      <c r="J128" s="4">
        <f>SUM(Nurse[[#This Row],[RN Hours (excl. Admin, DON)]],Nurse[[#This Row],[RN Admin Hours]],Nurse[[#This Row],[RN DON Hours]],Nurse[[#This Row],[LPN Hours (excl. Admin)]],Nurse[[#This Row],[LPN Admin Hours]],Nurse[[#This Row],[CNA Hours]],Nurse[[#This Row],[NA TR Hours]],Nurse[[#This Row],[Med Aide/Tech Hours]])</f>
        <v>367.45565217391305</v>
      </c>
      <c r="K128" s="4">
        <f>SUM(Nurse[[#This Row],[RN Hours (excl. Admin, DON)]],Nurse[[#This Row],[LPN Hours (excl. Admin)]],Nurse[[#This Row],[CNA Hours]],Nurse[[#This Row],[NA TR Hours]],Nurse[[#This Row],[Med Aide/Tech Hours]])</f>
        <v>340.3442391304348</v>
      </c>
      <c r="L128" s="4">
        <f>SUM(Nurse[[#This Row],[RN Hours (excl. Admin, DON)]],Nurse[[#This Row],[RN Admin Hours]],Nurse[[#This Row],[RN DON Hours]])</f>
        <v>36.543478260869563</v>
      </c>
      <c r="M128" s="4">
        <v>19.793478260869566</v>
      </c>
      <c r="N128" s="4">
        <v>11.149456521739131</v>
      </c>
      <c r="O128" s="4">
        <v>5.6005434782608692</v>
      </c>
      <c r="P128" s="4">
        <f>SUM(Nurse[[#This Row],[LPN Hours (excl. Admin)]],Nurse[[#This Row],[LPN Admin Hours]])</f>
        <v>103.41217391304349</v>
      </c>
      <c r="Q128" s="4">
        <v>93.050760869565224</v>
      </c>
      <c r="R128" s="4">
        <v>10.361413043478262</v>
      </c>
      <c r="S128" s="4">
        <f>SUM(Nurse[[#This Row],[CNA Hours]],Nurse[[#This Row],[NA TR Hours]],Nurse[[#This Row],[Med Aide/Tech Hours]])</f>
        <v>227.5</v>
      </c>
      <c r="T128" s="4">
        <v>211.79347826086956</v>
      </c>
      <c r="U128" s="4">
        <v>15.706521739130435</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8" s="4">
        <v>0</v>
      </c>
      <c r="Y128" s="4">
        <v>0</v>
      </c>
      <c r="Z128" s="4">
        <v>0</v>
      </c>
      <c r="AA128" s="4">
        <v>0</v>
      </c>
      <c r="AB128" s="4">
        <v>0</v>
      </c>
      <c r="AC128" s="4">
        <v>0</v>
      </c>
      <c r="AD128" s="4">
        <v>0</v>
      </c>
      <c r="AE128" s="4">
        <v>0</v>
      </c>
      <c r="AF128" s="1">
        <v>495259</v>
      </c>
      <c r="AG128" s="1">
        <v>3</v>
      </c>
      <c r="AH128"/>
    </row>
    <row r="129" spans="1:34" x14ac:dyDescent="0.25">
      <c r="A129" t="s">
        <v>329</v>
      </c>
      <c r="B129" t="s">
        <v>163</v>
      </c>
      <c r="C129" t="s">
        <v>557</v>
      </c>
      <c r="D129" t="s">
        <v>432</v>
      </c>
      <c r="E129" s="4">
        <v>105.43478260869566</v>
      </c>
      <c r="F129" s="4">
        <f>Nurse[[#This Row],[Total Nurse Staff Hours]]/Nurse[[#This Row],[MDS Census]]</f>
        <v>2.9634649484536078</v>
      </c>
      <c r="G129" s="4">
        <f>Nurse[[#This Row],[Total Direct Care Staff Hours]]/Nurse[[#This Row],[MDS Census]]</f>
        <v>2.7060938144329891</v>
      </c>
      <c r="H129" s="4">
        <f>Nurse[[#This Row],[Total RN Hours (w/ Admin, DON)]]/Nurse[[#This Row],[MDS Census]]</f>
        <v>0.44483505154639175</v>
      </c>
      <c r="I129" s="4">
        <f>Nurse[[#This Row],[RN Hours (excl. Admin, DON)]]/Nurse[[#This Row],[MDS Census]]</f>
        <v>0.2995773195876289</v>
      </c>
      <c r="J129" s="4">
        <f>SUM(Nurse[[#This Row],[RN Hours (excl. Admin, DON)]],Nurse[[#This Row],[RN Admin Hours]],Nurse[[#This Row],[RN DON Hours]],Nurse[[#This Row],[LPN Hours (excl. Admin)]],Nurse[[#This Row],[LPN Admin Hours]],Nurse[[#This Row],[CNA Hours]],Nurse[[#This Row],[NA TR Hours]],Nurse[[#This Row],[Med Aide/Tech Hours]])</f>
        <v>312.45228260869561</v>
      </c>
      <c r="K129" s="4">
        <f>SUM(Nurse[[#This Row],[RN Hours (excl. Admin, DON)]],Nurse[[#This Row],[LPN Hours (excl. Admin)]],Nurse[[#This Row],[CNA Hours]],Nurse[[#This Row],[NA TR Hours]],Nurse[[#This Row],[Med Aide/Tech Hours]])</f>
        <v>285.31641304347824</v>
      </c>
      <c r="L129" s="4">
        <f>SUM(Nurse[[#This Row],[RN Hours (excl. Admin, DON)]],Nurse[[#This Row],[RN Admin Hours]],Nurse[[#This Row],[RN DON Hours]])</f>
        <v>46.901086956521738</v>
      </c>
      <c r="M129" s="4">
        <v>31.585869565217394</v>
      </c>
      <c r="N129" s="4">
        <v>10.010869565217391</v>
      </c>
      <c r="O129" s="4">
        <v>5.3043478260869561</v>
      </c>
      <c r="P129" s="4">
        <f>SUM(Nurse[[#This Row],[LPN Hours (excl. Admin)]],Nurse[[#This Row],[LPN Admin Hours]])</f>
        <v>78.200326086956522</v>
      </c>
      <c r="Q129" s="4">
        <v>66.379673913043476</v>
      </c>
      <c r="R129" s="4">
        <v>11.820652173913043</v>
      </c>
      <c r="S129" s="4">
        <f>SUM(Nurse[[#This Row],[CNA Hours]],Nurse[[#This Row],[NA TR Hours]],Nurse[[#This Row],[Med Aide/Tech Hours]])</f>
        <v>187.35086956521735</v>
      </c>
      <c r="T129" s="4">
        <v>161.78619565217389</v>
      </c>
      <c r="U129" s="4">
        <v>25.564673913043475</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9" s="4">
        <v>0</v>
      </c>
      <c r="Y129" s="4">
        <v>0</v>
      </c>
      <c r="Z129" s="4">
        <v>0</v>
      </c>
      <c r="AA129" s="4">
        <v>0</v>
      </c>
      <c r="AB129" s="4">
        <v>0</v>
      </c>
      <c r="AC129" s="4">
        <v>0</v>
      </c>
      <c r="AD129" s="4">
        <v>0</v>
      </c>
      <c r="AE129" s="4">
        <v>0</v>
      </c>
      <c r="AF129" s="1">
        <v>495300</v>
      </c>
      <c r="AG129" s="1">
        <v>3</v>
      </c>
      <c r="AH129"/>
    </row>
    <row r="130" spans="1:34" x14ac:dyDescent="0.25">
      <c r="A130" t="s">
        <v>329</v>
      </c>
      <c r="B130" t="s">
        <v>135</v>
      </c>
      <c r="C130" t="s">
        <v>462</v>
      </c>
      <c r="D130" t="s">
        <v>409</v>
      </c>
      <c r="E130" s="4">
        <v>144.13043478260869</v>
      </c>
      <c r="F130" s="4">
        <f>Nurse[[#This Row],[Total Nurse Staff Hours]]/Nurse[[#This Row],[MDS Census]]</f>
        <v>3.1257903469079946</v>
      </c>
      <c r="G130" s="4">
        <f>Nurse[[#This Row],[Total Direct Care Staff Hours]]/Nurse[[#This Row],[MDS Census]]</f>
        <v>2.9713220211161393</v>
      </c>
      <c r="H130" s="4">
        <f>Nurse[[#This Row],[Total RN Hours (w/ Admin, DON)]]/Nurse[[#This Row],[MDS Census]]</f>
        <v>0.62356184012066374</v>
      </c>
      <c r="I130" s="4">
        <f>Nurse[[#This Row],[RN Hours (excl. Admin, DON)]]/Nurse[[#This Row],[MDS Census]]</f>
        <v>0.52288310708898955</v>
      </c>
      <c r="J130" s="4">
        <f>SUM(Nurse[[#This Row],[RN Hours (excl. Admin, DON)]],Nurse[[#This Row],[RN Admin Hours]],Nurse[[#This Row],[RN DON Hours]],Nurse[[#This Row],[LPN Hours (excl. Admin)]],Nurse[[#This Row],[LPN Admin Hours]],Nurse[[#This Row],[CNA Hours]],Nurse[[#This Row],[NA TR Hours]],Nurse[[#This Row],[Med Aide/Tech Hours]])</f>
        <v>450.52152173913049</v>
      </c>
      <c r="K130" s="4">
        <f>SUM(Nurse[[#This Row],[RN Hours (excl. Admin, DON)]],Nurse[[#This Row],[LPN Hours (excl. Admin)]],Nurse[[#This Row],[CNA Hours]],Nurse[[#This Row],[NA TR Hours]],Nurse[[#This Row],[Med Aide/Tech Hours]])</f>
        <v>428.25793478260874</v>
      </c>
      <c r="L130" s="4">
        <f>SUM(Nurse[[#This Row],[RN Hours (excl. Admin, DON)]],Nurse[[#This Row],[RN Admin Hours]],Nurse[[#This Row],[RN DON Hours]])</f>
        <v>89.874239130434788</v>
      </c>
      <c r="M130" s="4">
        <v>75.363369565217397</v>
      </c>
      <c r="N130" s="4">
        <v>9.2934782608695645</v>
      </c>
      <c r="O130" s="4">
        <v>5.2173913043478262</v>
      </c>
      <c r="P130" s="4">
        <f>SUM(Nurse[[#This Row],[LPN Hours (excl. Admin)]],Nurse[[#This Row],[LPN Admin Hours]])</f>
        <v>127.26260869565216</v>
      </c>
      <c r="Q130" s="4">
        <v>119.50989130434782</v>
      </c>
      <c r="R130" s="4">
        <v>7.7527173913043477</v>
      </c>
      <c r="S130" s="4">
        <f>SUM(Nurse[[#This Row],[CNA Hours]],Nurse[[#This Row],[NA TR Hours]],Nurse[[#This Row],[Med Aide/Tech Hours]])</f>
        <v>233.38467391304349</v>
      </c>
      <c r="T130" s="4">
        <v>213.80989130434784</v>
      </c>
      <c r="U130" s="4">
        <v>19.574782608695653</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495261</v>
      </c>
      <c r="AG130" s="1">
        <v>3</v>
      </c>
      <c r="AH130"/>
    </row>
    <row r="131" spans="1:34" x14ac:dyDescent="0.25">
      <c r="A131" t="s">
        <v>329</v>
      </c>
      <c r="B131" t="s">
        <v>179</v>
      </c>
      <c r="C131" t="s">
        <v>563</v>
      </c>
      <c r="D131" t="s">
        <v>382</v>
      </c>
      <c r="E131" s="4">
        <v>58.815217391304351</v>
      </c>
      <c r="F131" s="4">
        <f>Nurse[[#This Row],[Total Nurse Staff Hours]]/Nurse[[#This Row],[MDS Census]]</f>
        <v>3.0821678063204581</v>
      </c>
      <c r="G131" s="4">
        <f>Nurse[[#This Row],[Total Direct Care Staff Hours]]/Nurse[[#This Row],[MDS Census]]</f>
        <v>2.8086508963223062</v>
      </c>
      <c r="H131" s="4">
        <f>Nurse[[#This Row],[Total RN Hours (w/ Admin, DON)]]/Nurse[[#This Row],[MDS Census]]</f>
        <v>0.47119201626316753</v>
      </c>
      <c r="I131" s="4">
        <f>Nurse[[#This Row],[RN Hours (excl. Admin, DON)]]/Nurse[[#This Row],[MDS Census]]</f>
        <v>0.29081870264276471</v>
      </c>
      <c r="J131" s="4">
        <f>SUM(Nurse[[#This Row],[RN Hours (excl. Admin, DON)]],Nurse[[#This Row],[RN Admin Hours]],Nurse[[#This Row],[RN DON Hours]],Nurse[[#This Row],[LPN Hours (excl. Admin)]],Nurse[[#This Row],[LPN Admin Hours]],Nurse[[#This Row],[CNA Hours]],Nurse[[#This Row],[NA TR Hours]],Nurse[[#This Row],[Med Aide/Tech Hours]])</f>
        <v>181.27836956521739</v>
      </c>
      <c r="K131" s="4">
        <f>SUM(Nurse[[#This Row],[RN Hours (excl. Admin, DON)]],Nurse[[#This Row],[LPN Hours (excl. Admin)]],Nurse[[#This Row],[CNA Hours]],Nurse[[#This Row],[NA TR Hours]],Nurse[[#This Row],[Med Aide/Tech Hours]])</f>
        <v>165.19141304347826</v>
      </c>
      <c r="L131" s="4">
        <f>SUM(Nurse[[#This Row],[RN Hours (excl. Admin, DON)]],Nurse[[#This Row],[RN Admin Hours]],Nurse[[#This Row],[RN DON Hours]])</f>
        <v>27.713260869565215</v>
      </c>
      <c r="M131" s="4">
        <v>17.104565217391304</v>
      </c>
      <c r="N131" s="4">
        <v>5.9130434782608692</v>
      </c>
      <c r="O131" s="4">
        <v>4.6956521739130439</v>
      </c>
      <c r="P131" s="4">
        <f>SUM(Nurse[[#This Row],[LPN Hours (excl. Admin)]],Nurse[[#This Row],[LPN Admin Hours]])</f>
        <v>39.254021739130437</v>
      </c>
      <c r="Q131" s="4">
        <v>33.775760869565218</v>
      </c>
      <c r="R131" s="4">
        <v>5.4782608695652177</v>
      </c>
      <c r="S131" s="4">
        <f>SUM(Nurse[[#This Row],[CNA Hours]],Nurse[[#This Row],[NA TR Hours]],Nurse[[#This Row],[Med Aide/Tech Hours]])</f>
        <v>114.31108695652173</v>
      </c>
      <c r="T131" s="4">
        <v>79.061630434782614</v>
      </c>
      <c r="U131" s="4">
        <v>35.249456521739127</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1" s="4">
        <v>0</v>
      </c>
      <c r="Y131" s="4">
        <v>0</v>
      </c>
      <c r="Z131" s="4">
        <v>0</v>
      </c>
      <c r="AA131" s="4">
        <v>0</v>
      </c>
      <c r="AB131" s="4">
        <v>0</v>
      </c>
      <c r="AC131" s="4">
        <v>0</v>
      </c>
      <c r="AD131" s="4">
        <v>0</v>
      </c>
      <c r="AE131" s="4">
        <v>0</v>
      </c>
      <c r="AF131" s="1">
        <v>495321</v>
      </c>
      <c r="AG131" s="1">
        <v>3</v>
      </c>
      <c r="AH131"/>
    </row>
    <row r="132" spans="1:34" x14ac:dyDescent="0.25">
      <c r="A132" t="s">
        <v>329</v>
      </c>
      <c r="B132" t="s">
        <v>57</v>
      </c>
      <c r="C132" t="s">
        <v>511</v>
      </c>
      <c r="D132" t="s">
        <v>352</v>
      </c>
      <c r="E132" s="4">
        <v>138.82608695652175</v>
      </c>
      <c r="F132" s="4">
        <f>Nurse[[#This Row],[Total Nurse Staff Hours]]/Nurse[[#This Row],[MDS Census]]</f>
        <v>3.514259317256498</v>
      </c>
      <c r="G132" s="4">
        <f>Nurse[[#This Row],[Total Direct Care Staff Hours]]/Nurse[[#This Row],[MDS Census]]</f>
        <v>3.3389148136548696</v>
      </c>
      <c r="H132" s="4">
        <f>Nurse[[#This Row],[Total RN Hours (w/ Admin, DON)]]/Nurse[[#This Row],[MDS Census]]</f>
        <v>0.33311149389289063</v>
      </c>
      <c r="I132" s="4">
        <f>Nurse[[#This Row],[RN Hours (excl. Admin, DON)]]/Nurse[[#This Row],[MDS Census]]</f>
        <v>0.19409646100845598</v>
      </c>
      <c r="J132" s="4">
        <f>SUM(Nurse[[#This Row],[RN Hours (excl. Admin, DON)]],Nurse[[#This Row],[RN Admin Hours]],Nurse[[#This Row],[RN DON Hours]],Nurse[[#This Row],[LPN Hours (excl. Admin)]],Nurse[[#This Row],[LPN Admin Hours]],Nurse[[#This Row],[CNA Hours]],Nurse[[#This Row],[NA TR Hours]],Nurse[[#This Row],[Med Aide/Tech Hours]])</f>
        <v>487.87086956521733</v>
      </c>
      <c r="K132" s="4">
        <f>SUM(Nurse[[#This Row],[RN Hours (excl. Admin, DON)]],Nurse[[#This Row],[LPN Hours (excl. Admin)]],Nurse[[#This Row],[CNA Hours]],Nurse[[#This Row],[NA TR Hours]],Nurse[[#This Row],[Med Aide/Tech Hours]])</f>
        <v>463.52847826086952</v>
      </c>
      <c r="L132" s="4">
        <f>SUM(Nurse[[#This Row],[RN Hours (excl. Admin, DON)]],Nurse[[#This Row],[RN Admin Hours]],Nurse[[#This Row],[RN DON Hours]])</f>
        <v>46.244565217391298</v>
      </c>
      <c r="M132" s="4">
        <v>26.945652173913043</v>
      </c>
      <c r="N132" s="4">
        <v>14.255434782608695</v>
      </c>
      <c r="O132" s="4">
        <v>5.0434782608695654</v>
      </c>
      <c r="P132" s="4">
        <f>SUM(Nurse[[#This Row],[LPN Hours (excl. Admin)]],Nurse[[#This Row],[LPN Admin Hours]])</f>
        <v>121.98902173913044</v>
      </c>
      <c r="Q132" s="4">
        <v>116.94554347826087</v>
      </c>
      <c r="R132" s="4">
        <v>5.0434782608695654</v>
      </c>
      <c r="S132" s="4">
        <f>SUM(Nurse[[#This Row],[CNA Hours]],Nurse[[#This Row],[NA TR Hours]],Nurse[[#This Row],[Med Aide/Tech Hours]])</f>
        <v>319.63728260869561</v>
      </c>
      <c r="T132" s="4">
        <v>238.44793478260868</v>
      </c>
      <c r="U132" s="4">
        <v>81.189347826086944</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2" s="4">
        <v>0</v>
      </c>
      <c r="Y132" s="4">
        <v>0</v>
      </c>
      <c r="Z132" s="4">
        <v>0</v>
      </c>
      <c r="AA132" s="4">
        <v>0</v>
      </c>
      <c r="AB132" s="4">
        <v>0</v>
      </c>
      <c r="AC132" s="4">
        <v>0</v>
      </c>
      <c r="AD132" s="4">
        <v>0</v>
      </c>
      <c r="AE132" s="4">
        <v>0</v>
      </c>
      <c r="AF132" s="1">
        <v>495152</v>
      </c>
      <c r="AG132" s="1">
        <v>3</v>
      </c>
      <c r="AH132"/>
    </row>
    <row r="133" spans="1:34" x14ac:dyDescent="0.25">
      <c r="A133" t="s">
        <v>329</v>
      </c>
      <c r="B133" t="s">
        <v>203</v>
      </c>
      <c r="C133" t="s">
        <v>571</v>
      </c>
      <c r="D133" t="s">
        <v>398</v>
      </c>
      <c r="E133" s="4">
        <v>89.086956521739125</v>
      </c>
      <c r="F133" s="4">
        <f>Nurse[[#This Row],[Total Nurse Staff Hours]]/Nurse[[#This Row],[MDS Census]]</f>
        <v>3.2642740361151783</v>
      </c>
      <c r="G133" s="4">
        <f>Nurse[[#This Row],[Total Direct Care Staff Hours]]/Nurse[[#This Row],[MDS Census]]</f>
        <v>2.940860175695462</v>
      </c>
      <c r="H133" s="4">
        <f>Nurse[[#This Row],[Total RN Hours (w/ Admin, DON)]]/Nurse[[#This Row],[MDS Census]]</f>
        <v>0.58891532454856033</v>
      </c>
      <c r="I133" s="4">
        <f>Nurse[[#This Row],[RN Hours (excl. Admin, DON)]]/Nurse[[#This Row],[MDS Census]]</f>
        <v>0.43204001952171794</v>
      </c>
      <c r="J133" s="4">
        <f>SUM(Nurse[[#This Row],[RN Hours (excl. Admin, DON)]],Nurse[[#This Row],[RN Admin Hours]],Nurse[[#This Row],[RN DON Hours]],Nurse[[#This Row],[LPN Hours (excl. Admin)]],Nurse[[#This Row],[LPN Admin Hours]],Nurse[[#This Row],[CNA Hours]],Nurse[[#This Row],[NA TR Hours]],Nurse[[#This Row],[Med Aide/Tech Hours]])</f>
        <v>290.80423913043478</v>
      </c>
      <c r="K133" s="4">
        <f>SUM(Nurse[[#This Row],[RN Hours (excl. Admin, DON)]],Nurse[[#This Row],[LPN Hours (excl. Admin)]],Nurse[[#This Row],[CNA Hours]],Nurse[[#This Row],[NA TR Hours]],Nurse[[#This Row],[Med Aide/Tech Hours]])</f>
        <v>261.99228260869569</v>
      </c>
      <c r="L133" s="4">
        <f>SUM(Nurse[[#This Row],[RN Hours (excl. Admin, DON)]],Nurse[[#This Row],[RN Admin Hours]],Nurse[[#This Row],[RN DON Hours]])</f>
        <v>52.464673913043484</v>
      </c>
      <c r="M133" s="4">
        <v>38.489130434782609</v>
      </c>
      <c r="N133" s="4">
        <v>8.4972826086956523</v>
      </c>
      <c r="O133" s="4">
        <v>5.4782608695652177</v>
      </c>
      <c r="P133" s="4">
        <f>SUM(Nurse[[#This Row],[LPN Hours (excl. Admin)]],Nurse[[#This Row],[LPN Admin Hours]])</f>
        <v>79.496956521739136</v>
      </c>
      <c r="Q133" s="4">
        <v>64.660543478260877</v>
      </c>
      <c r="R133" s="4">
        <v>14.836413043478261</v>
      </c>
      <c r="S133" s="4">
        <f>SUM(Nurse[[#This Row],[CNA Hours]],Nurse[[#This Row],[NA TR Hours]],Nurse[[#This Row],[Med Aide/Tech Hours]])</f>
        <v>158.84260869565219</v>
      </c>
      <c r="T133" s="4">
        <v>84.935000000000002</v>
      </c>
      <c r="U133" s="4">
        <v>73.907608695652172</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3" s="4">
        <v>0</v>
      </c>
      <c r="Y133" s="4">
        <v>0</v>
      </c>
      <c r="Z133" s="4">
        <v>0</v>
      </c>
      <c r="AA133" s="4">
        <v>0</v>
      </c>
      <c r="AB133" s="4">
        <v>0</v>
      </c>
      <c r="AC133" s="4">
        <v>0</v>
      </c>
      <c r="AD133" s="4">
        <v>0</v>
      </c>
      <c r="AE133" s="4">
        <v>0</v>
      </c>
      <c r="AF133" s="1">
        <v>495350</v>
      </c>
      <c r="AG133" s="1">
        <v>3</v>
      </c>
      <c r="AH133"/>
    </row>
    <row r="134" spans="1:34" x14ac:dyDescent="0.25">
      <c r="A134" t="s">
        <v>329</v>
      </c>
      <c r="B134" t="s">
        <v>222</v>
      </c>
      <c r="C134" t="s">
        <v>576</v>
      </c>
      <c r="D134" t="s">
        <v>376</v>
      </c>
      <c r="E134" s="4">
        <v>110.18478260869566</v>
      </c>
      <c r="F134" s="4">
        <f>Nurse[[#This Row],[Total Nurse Staff Hours]]/Nurse[[#This Row],[MDS Census]]</f>
        <v>3.4282618131597116</v>
      </c>
      <c r="G134" s="4">
        <f>Nurse[[#This Row],[Total Direct Care Staff Hours]]/Nurse[[#This Row],[MDS Census]]</f>
        <v>3.2010723093617441</v>
      </c>
      <c r="H134" s="4">
        <f>Nurse[[#This Row],[Total RN Hours (w/ Admin, DON)]]/Nurse[[#This Row],[MDS Census]]</f>
        <v>0.27447666962612216</v>
      </c>
      <c r="I134" s="4">
        <f>Nurse[[#This Row],[RN Hours (excl. Admin, DON)]]/Nurse[[#This Row],[MDS Census]]</f>
        <v>0.18845516424977804</v>
      </c>
      <c r="J134" s="4">
        <f>SUM(Nurse[[#This Row],[RN Hours (excl. Admin, DON)]],Nurse[[#This Row],[RN Admin Hours]],Nurse[[#This Row],[RN DON Hours]],Nurse[[#This Row],[LPN Hours (excl. Admin)]],Nurse[[#This Row],[LPN Admin Hours]],Nurse[[#This Row],[CNA Hours]],Nurse[[#This Row],[NA TR Hours]],Nurse[[#This Row],[Med Aide/Tech Hours]])</f>
        <v>377.74228260869563</v>
      </c>
      <c r="K134" s="4">
        <f>SUM(Nurse[[#This Row],[RN Hours (excl. Admin, DON)]],Nurse[[#This Row],[LPN Hours (excl. Admin)]],Nurse[[#This Row],[CNA Hours]],Nurse[[#This Row],[NA TR Hours]],Nurse[[#This Row],[Med Aide/Tech Hours]])</f>
        <v>352.70945652173913</v>
      </c>
      <c r="L134" s="4">
        <f>SUM(Nurse[[#This Row],[RN Hours (excl. Admin, DON)]],Nurse[[#This Row],[RN Admin Hours]],Nurse[[#This Row],[RN DON Hours]])</f>
        <v>30.243152173913046</v>
      </c>
      <c r="M134" s="4">
        <v>20.764891304347827</v>
      </c>
      <c r="N134" s="4">
        <v>3.7391304347826089</v>
      </c>
      <c r="O134" s="4">
        <v>5.7391304347826084</v>
      </c>
      <c r="P134" s="4">
        <f>SUM(Nurse[[#This Row],[LPN Hours (excl. Admin)]],Nurse[[#This Row],[LPN Admin Hours]])</f>
        <v>105.35054347826086</v>
      </c>
      <c r="Q134" s="4">
        <v>89.79597826086956</v>
      </c>
      <c r="R134" s="4">
        <v>15.554565217391303</v>
      </c>
      <c r="S134" s="4">
        <f>SUM(Nurse[[#This Row],[CNA Hours]],Nurse[[#This Row],[NA TR Hours]],Nurse[[#This Row],[Med Aide/Tech Hours]])</f>
        <v>242.14858695652171</v>
      </c>
      <c r="T134" s="4">
        <v>193.80152173913041</v>
      </c>
      <c r="U134" s="4">
        <v>48.347065217391311</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4" s="4">
        <v>0</v>
      </c>
      <c r="Y134" s="4">
        <v>0</v>
      </c>
      <c r="Z134" s="4">
        <v>0</v>
      </c>
      <c r="AA134" s="4">
        <v>0</v>
      </c>
      <c r="AB134" s="4">
        <v>0</v>
      </c>
      <c r="AC134" s="4">
        <v>0</v>
      </c>
      <c r="AD134" s="4">
        <v>0</v>
      </c>
      <c r="AE134" s="4">
        <v>0</v>
      </c>
      <c r="AF134" s="1">
        <v>495371</v>
      </c>
      <c r="AG134" s="1">
        <v>3</v>
      </c>
      <c r="AH134"/>
    </row>
    <row r="135" spans="1:34" x14ac:dyDescent="0.25">
      <c r="A135" t="s">
        <v>329</v>
      </c>
      <c r="B135" t="s">
        <v>189</v>
      </c>
      <c r="C135" t="s">
        <v>465</v>
      </c>
      <c r="D135" t="s">
        <v>343</v>
      </c>
      <c r="E135" s="4">
        <v>114.29347826086956</v>
      </c>
      <c r="F135" s="4">
        <f>Nurse[[#This Row],[Total Nurse Staff Hours]]/Nurse[[#This Row],[MDS Census]]</f>
        <v>3.3925059438896814</v>
      </c>
      <c r="G135" s="4">
        <f>Nurse[[#This Row],[Total Direct Care Staff Hours]]/Nurse[[#This Row],[MDS Census]]</f>
        <v>3.1639372325249639</v>
      </c>
      <c r="H135" s="4">
        <f>Nurse[[#This Row],[Total RN Hours (w/ Admin, DON)]]/Nurse[[#This Row],[MDS Census]]</f>
        <v>0.39945791726105551</v>
      </c>
      <c r="I135" s="4">
        <f>Nurse[[#This Row],[RN Hours (excl. Admin, DON)]]/Nurse[[#This Row],[MDS Census]]</f>
        <v>0.17088920589633846</v>
      </c>
      <c r="J135" s="4">
        <f>SUM(Nurse[[#This Row],[RN Hours (excl. Admin, DON)]],Nurse[[#This Row],[RN Admin Hours]],Nurse[[#This Row],[RN DON Hours]],Nurse[[#This Row],[LPN Hours (excl. Admin)]],Nurse[[#This Row],[LPN Admin Hours]],Nurse[[#This Row],[CNA Hours]],Nurse[[#This Row],[NA TR Hours]],Nurse[[#This Row],[Med Aide/Tech Hours]])</f>
        <v>387.74130434782609</v>
      </c>
      <c r="K135" s="4">
        <f>SUM(Nurse[[#This Row],[RN Hours (excl. Admin, DON)]],Nurse[[#This Row],[LPN Hours (excl. Admin)]],Nurse[[#This Row],[CNA Hours]],Nurse[[#This Row],[NA TR Hours]],Nurse[[#This Row],[Med Aide/Tech Hours]])</f>
        <v>361.61739130434779</v>
      </c>
      <c r="L135" s="4">
        <f>SUM(Nurse[[#This Row],[RN Hours (excl. Admin, DON)]],Nurse[[#This Row],[RN Admin Hours]],Nurse[[#This Row],[RN DON Hours]])</f>
        <v>45.65543478260868</v>
      </c>
      <c r="M135" s="4">
        <v>19.531521739130422</v>
      </c>
      <c r="N135" s="4">
        <v>17.341304347826085</v>
      </c>
      <c r="O135" s="4">
        <v>8.7826086956521738</v>
      </c>
      <c r="P135" s="4">
        <f>SUM(Nurse[[#This Row],[LPN Hours (excl. Admin)]],Nurse[[#This Row],[LPN Admin Hours]])</f>
        <v>132.61195652173913</v>
      </c>
      <c r="Q135" s="4">
        <v>132.61195652173913</v>
      </c>
      <c r="R135" s="4">
        <v>0</v>
      </c>
      <c r="S135" s="4">
        <f>SUM(Nurse[[#This Row],[CNA Hours]],Nurse[[#This Row],[NA TR Hours]],Nurse[[#This Row],[Med Aide/Tech Hours]])</f>
        <v>209.47391304347826</v>
      </c>
      <c r="T135" s="4">
        <v>166.60760869565217</v>
      </c>
      <c r="U135" s="4">
        <v>42.866304347826095</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6.5945652173913061</v>
      </c>
      <c r="X135" s="4">
        <v>0.77282608695652166</v>
      </c>
      <c r="Y135" s="4">
        <v>0</v>
      </c>
      <c r="Z135" s="4">
        <v>0</v>
      </c>
      <c r="AA135" s="4">
        <v>3.2358695652173926</v>
      </c>
      <c r="AB135" s="4">
        <v>0</v>
      </c>
      <c r="AC135" s="4">
        <v>2.5858695652173913</v>
      </c>
      <c r="AD135" s="4">
        <v>0</v>
      </c>
      <c r="AE135" s="4">
        <v>0</v>
      </c>
      <c r="AF135" s="1">
        <v>495333</v>
      </c>
      <c r="AG135" s="1">
        <v>3</v>
      </c>
      <c r="AH135"/>
    </row>
    <row r="136" spans="1:34" x14ac:dyDescent="0.25">
      <c r="A136" t="s">
        <v>329</v>
      </c>
      <c r="B136" t="s">
        <v>76</v>
      </c>
      <c r="C136" t="s">
        <v>531</v>
      </c>
      <c r="D136" t="s">
        <v>344</v>
      </c>
      <c r="E136" s="4">
        <v>48.880434782608695</v>
      </c>
      <c r="F136" s="4">
        <f>Nurse[[#This Row],[Total Nurse Staff Hours]]/Nurse[[#This Row],[MDS Census]]</f>
        <v>3.4221703357794091</v>
      </c>
      <c r="G136" s="4">
        <f>Nurse[[#This Row],[Total Direct Care Staff Hours]]/Nurse[[#This Row],[MDS Census]]</f>
        <v>3.2146430953969318</v>
      </c>
      <c r="H136" s="4">
        <f>Nurse[[#This Row],[Total RN Hours (w/ Admin, DON)]]/Nurse[[#This Row],[MDS Census]]</f>
        <v>0.57288192128085391</v>
      </c>
      <c r="I136" s="4">
        <f>Nurse[[#This Row],[RN Hours (excl. Admin, DON)]]/Nurse[[#This Row],[MDS Census]]</f>
        <v>0.36535468089837669</v>
      </c>
      <c r="J136" s="4">
        <f>SUM(Nurse[[#This Row],[RN Hours (excl. Admin, DON)]],Nurse[[#This Row],[RN Admin Hours]],Nurse[[#This Row],[RN DON Hours]],Nurse[[#This Row],[LPN Hours (excl. Admin)]],Nurse[[#This Row],[LPN Admin Hours]],Nurse[[#This Row],[CNA Hours]],Nurse[[#This Row],[NA TR Hours]],Nurse[[#This Row],[Med Aide/Tech Hours]])</f>
        <v>167.2771739130435</v>
      </c>
      <c r="K136" s="4">
        <f>SUM(Nurse[[#This Row],[RN Hours (excl. Admin, DON)]],Nurse[[#This Row],[LPN Hours (excl. Admin)]],Nurse[[#This Row],[CNA Hours]],Nurse[[#This Row],[NA TR Hours]],Nurse[[#This Row],[Med Aide/Tech Hours]])</f>
        <v>157.13315217391306</v>
      </c>
      <c r="L136" s="4">
        <f>SUM(Nurse[[#This Row],[RN Hours (excl. Admin, DON)]],Nurse[[#This Row],[RN Admin Hours]],Nurse[[#This Row],[RN DON Hours]])</f>
        <v>28.002717391304348</v>
      </c>
      <c r="M136" s="4">
        <v>17.858695652173914</v>
      </c>
      <c r="N136" s="4">
        <v>4.7527173913043477</v>
      </c>
      <c r="O136" s="4">
        <v>5.3913043478260869</v>
      </c>
      <c r="P136" s="4">
        <f>SUM(Nurse[[#This Row],[LPN Hours (excl. Admin)]],Nurse[[#This Row],[LPN Admin Hours]])</f>
        <v>39.766304347826086</v>
      </c>
      <c r="Q136" s="4">
        <v>39.766304347826086</v>
      </c>
      <c r="R136" s="4">
        <v>0</v>
      </c>
      <c r="S136" s="4">
        <f>SUM(Nurse[[#This Row],[CNA Hours]],Nurse[[#This Row],[NA TR Hours]],Nurse[[#This Row],[Med Aide/Tech Hours]])</f>
        <v>99.508152173913047</v>
      </c>
      <c r="T136" s="4">
        <v>97.203804347826093</v>
      </c>
      <c r="U136" s="4">
        <v>2.3043478260869565</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6" s="4">
        <v>0</v>
      </c>
      <c r="Y136" s="4">
        <v>0</v>
      </c>
      <c r="Z136" s="4">
        <v>0</v>
      </c>
      <c r="AA136" s="4">
        <v>0</v>
      </c>
      <c r="AB136" s="4">
        <v>0</v>
      </c>
      <c r="AC136" s="4">
        <v>0</v>
      </c>
      <c r="AD136" s="4">
        <v>0</v>
      </c>
      <c r="AE136" s="4">
        <v>0</v>
      </c>
      <c r="AF136" s="1">
        <v>495187</v>
      </c>
      <c r="AG136" s="1">
        <v>3</v>
      </c>
      <c r="AH136"/>
    </row>
    <row r="137" spans="1:34" x14ac:dyDescent="0.25">
      <c r="A137" t="s">
        <v>329</v>
      </c>
      <c r="B137" t="s">
        <v>33</v>
      </c>
      <c r="C137" t="s">
        <v>482</v>
      </c>
      <c r="D137" t="s">
        <v>394</v>
      </c>
      <c r="E137" s="4">
        <v>48.267605633802816</v>
      </c>
      <c r="F137" s="4">
        <f>Nurse[[#This Row],[Total Nurse Staff Hours]]/Nurse[[#This Row],[MDS Census]]</f>
        <v>10.578619784067698</v>
      </c>
      <c r="G137" s="4">
        <f>Nurse[[#This Row],[Total Direct Care Staff Hours]]/Nurse[[#This Row],[MDS Census]]</f>
        <v>9.5296994455792241</v>
      </c>
      <c r="H137" s="4">
        <f>Nurse[[#This Row],[Total RN Hours (w/ Admin, DON)]]/Nurse[[#This Row],[MDS Census]]</f>
        <v>2.2126028596440035</v>
      </c>
      <c r="I137" s="4">
        <f>Nurse[[#This Row],[RN Hours (excl. Admin, DON)]]/Nurse[[#This Row],[MDS Census]]</f>
        <v>1.1636825211555295</v>
      </c>
      <c r="J137" s="4">
        <f>SUM(Nurse[[#This Row],[RN Hours (excl. Admin, DON)]],Nurse[[#This Row],[RN Admin Hours]],Nurse[[#This Row],[RN DON Hours]],Nurse[[#This Row],[LPN Hours (excl. Admin)]],Nurse[[#This Row],[LPN Admin Hours]],Nurse[[#This Row],[CNA Hours]],Nurse[[#This Row],[NA TR Hours]],Nurse[[#This Row],[Med Aide/Tech Hours]])</f>
        <v>510.60464788732395</v>
      </c>
      <c r="K137" s="4">
        <f>SUM(Nurse[[#This Row],[RN Hours (excl. Admin, DON)]],Nurse[[#This Row],[LPN Hours (excl. Admin)]],Nurse[[#This Row],[CNA Hours]],Nurse[[#This Row],[NA TR Hours]],Nurse[[#This Row],[Med Aide/Tech Hours]])</f>
        <v>459.97577464788731</v>
      </c>
      <c r="L137" s="4">
        <f>SUM(Nurse[[#This Row],[RN Hours (excl. Admin, DON)]],Nurse[[#This Row],[RN Admin Hours]],Nurse[[#This Row],[RN DON Hours]])</f>
        <v>106.79704225352113</v>
      </c>
      <c r="M137" s="4">
        <v>56.168169014084505</v>
      </c>
      <c r="N137" s="4">
        <v>46.102112676056336</v>
      </c>
      <c r="O137" s="4">
        <v>4.5267605633802814</v>
      </c>
      <c r="P137" s="4">
        <f>SUM(Nurse[[#This Row],[LPN Hours (excl. Admin)]],Nurse[[#This Row],[LPN Admin Hours]])</f>
        <v>174.19084507042251</v>
      </c>
      <c r="Q137" s="4">
        <v>174.19084507042251</v>
      </c>
      <c r="R137" s="4">
        <v>0</v>
      </c>
      <c r="S137" s="4">
        <f>SUM(Nurse[[#This Row],[CNA Hours]],Nurse[[#This Row],[NA TR Hours]],Nurse[[#This Row],[Med Aide/Tech Hours]])</f>
        <v>229.6167605633803</v>
      </c>
      <c r="T137" s="4">
        <v>226.18014084507044</v>
      </c>
      <c r="U137" s="4">
        <v>3.436619718309859</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58.857605633802834</v>
      </c>
      <c r="X137" s="4">
        <v>0</v>
      </c>
      <c r="Y137" s="4">
        <v>0</v>
      </c>
      <c r="Z137" s="4">
        <v>0</v>
      </c>
      <c r="AA137" s="4">
        <v>2.0084507042253521</v>
      </c>
      <c r="AB137" s="4">
        <v>0</v>
      </c>
      <c r="AC137" s="4">
        <v>56.84915492957748</v>
      </c>
      <c r="AD137" s="4">
        <v>0</v>
      </c>
      <c r="AE137" s="4">
        <v>0</v>
      </c>
      <c r="AF137" s="1">
        <v>495113</v>
      </c>
      <c r="AG137" s="1">
        <v>3</v>
      </c>
      <c r="AH137"/>
    </row>
    <row r="138" spans="1:34" x14ac:dyDescent="0.25">
      <c r="A138" t="s">
        <v>329</v>
      </c>
      <c r="B138" t="s">
        <v>194</v>
      </c>
      <c r="C138" t="s">
        <v>503</v>
      </c>
      <c r="D138" t="s">
        <v>423</v>
      </c>
      <c r="E138" s="4">
        <v>106.69565217391305</v>
      </c>
      <c r="F138" s="4">
        <f>Nurse[[#This Row],[Total Nurse Staff Hours]]/Nurse[[#This Row],[MDS Census]]</f>
        <v>3.7140179299103502</v>
      </c>
      <c r="G138" s="4">
        <f>Nurse[[#This Row],[Total Direct Care Staff Hours]]/Nurse[[#This Row],[MDS Census]]</f>
        <v>3.3899806438467808</v>
      </c>
      <c r="H138" s="4">
        <f>Nurse[[#This Row],[Total RN Hours (w/ Admin, DON)]]/Nurse[[#This Row],[MDS Census]]</f>
        <v>0.64960268948655253</v>
      </c>
      <c r="I138" s="4">
        <f>Nurse[[#This Row],[RN Hours (excl. Admin, DON)]]/Nurse[[#This Row],[MDS Census]]</f>
        <v>0.32556540342298285</v>
      </c>
      <c r="J138" s="4">
        <f>SUM(Nurse[[#This Row],[RN Hours (excl. Admin, DON)]],Nurse[[#This Row],[RN Admin Hours]],Nurse[[#This Row],[RN DON Hours]],Nurse[[#This Row],[LPN Hours (excl. Admin)]],Nurse[[#This Row],[LPN Admin Hours]],Nurse[[#This Row],[CNA Hours]],Nurse[[#This Row],[NA TR Hours]],Nurse[[#This Row],[Med Aide/Tech Hours]])</f>
        <v>396.26956521739129</v>
      </c>
      <c r="K138" s="4">
        <f>SUM(Nurse[[#This Row],[RN Hours (excl. Admin, DON)]],Nurse[[#This Row],[LPN Hours (excl. Admin)]],Nurse[[#This Row],[CNA Hours]],Nurse[[#This Row],[NA TR Hours]],Nurse[[#This Row],[Med Aide/Tech Hours]])</f>
        <v>361.69619565217391</v>
      </c>
      <c r="L138" s="4">
        <f>SUM(Nurse[[#This Row],[RN Hours (excl. Admin, DON)]],Nurse[[#This Row],[RN Admin Hours]],Nurse[[#This Row],[RN DON Hours]])</f>
        <v>69.309782608695656</v>
      </c>
      <c r="M138" s="4">
        <v>34.736413043478258</v>
      </c>
      <c r="N138" s="4">
        <v>28.858695652173914</v>
      </c>
      <c r="O138" s="4">
        <v>5.7146739130434785</v>
      </c>
      <c r="P138" s="4">
        <f>SUM(Nurse[[#This Row],[LPN Hours (excl. Admin)]],Nurse[[#This Row],[LPN Admin Hours]])</f>
        <v>93.564130434782598</v>
      </c>
      <c r="Q138" s="4">
        <v>93.564130434782598</v>
      </c>
      <c r="R138" s="4">
        <v>0</v>
      </c>
      <c r="S138" s="4">
        <f>SUM(Nurse[[#This Row],[CNA Hours]],Nurse[[#This Row],[NA TR Hours]],Nurse[[#This Row],[Med Aide/Tech Hours]])</f>
        <v>233.39565217391305</v>
      </c>
      <c r="T138" s="4">
        <v>233.39565217391305</v>
      </c>
      <c r="U138" s="4">
        <v>0</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4.9461956521739125</v>
      </c>
      <c r="X138" s="4">
        <v>0</v>
      </c>
      <c r="Y138" s="4">
        <v>0</v>
      </c>
      <c r="Z138" s="4">
        <v>0</v>
      </c>
      <c r="AA138" s="4">
        <v>3.0233695652173909</v>
      </c>
      <c r="AB138" s="4">
        <v>0</v>
      </c>
      <c r="AC138" s="4">
        <v>1.9228260869565219</v>
      </c>
      <c r="AD138" s="4">
        <v>0</v>
      </c>
      <c r="AE138" s="4">
        <v>0</v>
      </c>
      <c r="AF138" s="1">
        <v>495339</v>
      </c>
      <c r="AG138" s="1">
        <v>3</v>
      </c>
      <c r="AH138"/>
    </row>
    <row r="139" spans="1:34" x14ac:dyDescent="0.25">
      <c r="A139" t="s">
        <v>329</v>
      </c>
      <c r="B139" t="s">
        <v>153</v>
      </c>
      <c r="C139" t="s">
        <v>515</v>
      </c>
      <c r="D139" t="s">
        <v>386</v>
      </c>
      <c r="E139" s="4">
        <v>123.40217391304348</v>
      </c>
      <c r="F139" s="4">
        <f>Nurse[[#This Row],[Total Nurse Staff Hours]]/Nurse[[#This Row],[MDS Census]]</f>
        <v>3.6033647494054435</v>
      </c>
      <c r="G139" s="4">
        <f>Nurse[[#This Row],[Total Direct Care Staff Hours]]/Nurse[[#This Row],[MDS Census]]</f>
        <v>3.3521976570069585</v>
      </c>
      <c r="H139" s="4">
        <f>Nurse[[#This Row],[Total RN Hours (w/ Admin, DON)]]/Nurse[[#This Row],[MDS Census]]</f>
        <v>0.3893244076455562</v>
      </c>
      <c r="I139" s="4">
        <f>Nurse[[#This Row],[RN Hours (excl. Admin, DON)]]/Nurse[[#This Row],[MDS Census]]</f>
        <v>0.19061041134501891</v>
      </c>
      <c r="J139" s="4">
        <f>SUM(Nurse[[#This Row],[RN Hours (excl. Admin, DON)]],Nurse[[#This Row],[RN Admin Hours]],Nurse[[#This Row],[RN DON Hours]],Nurse[[#This Row],[LPN Hours (excl. Admin)]],Nurse[[#This Row],[LPN Admin Hours]],Nurse[[#This Row],[CNA Hours]],Nurse[[#This Row],[NA TR Hours]],Nurse[[#This Row],[Med Aide/Tech Hours]])</f>
        <v>444.66304347826087</v>
      </c>
      <c r="K139" s="4">
        <f>SUM(Nurse[[#This Row],[RN Hours (excl. Admin, DON)]],Nurse[[#This Row],[LPN Hours (excl. Admin)]],Nurse[[#This Row],[CNA Hours]],Nurse[[#This Row],[NA TR Hours]],Nurse[[#This Row],[Med Aide/Tech Hours]])</f>
        <v>413.66847826086956</v>
      </c>
      <c r="L139" s="4">
        <f>SUM(Nurse[[#This Row],[RN Hours (excl. Admin, DON)]],Nurse[[#This Row],[RN Admin Hours]],Nurse[[#This Row],[RN DON Hours]])</f>
        <v>48.043478260869563</v>
      </c>
      <c r="M139" s="4">
        <v>23.521739130434781</v>
      </c>
      <c r="N139" s="4">
        <v>20.086956521739129</v>
      </c>
      <c r="O139" s="4">
        <v>4.4347826086956523</v>
      </c>
      <c r="P139" s="4">
        <f>SUM(Nurse[[#This Row],[LPN Hours (excl. Admin)]],Nurse[[#This Row],[LPN Admin Hours]])</f>
        <v>128.81521739130434</v>
      </c>
      <c r="Q139" s="4">
        <v>122.34239130434783</v>
      </c>
      <c r="R139" s="4">
        <v>6.4728260869565215</v>
      </c>
      <c r="S139" s="4">
        <f>SUM(Nurse[[#This Row],[CNA Hours]],Nurse[[#This Row],[NA TR Hours]],Nurse[[#This Row],[Med Aide/Tech Hours]])</f>
        <v>267.804347826087</v>
      </c>
      <c r="T139" s="4">
        <v>253.6983695652174</v>
      </c>
      <c r="U139" s="4">
        <v>14.105978260869565</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108.91847826086956</v>
      </c>
      <c r="X139" s="4">
        <v>7.2771739130434785</v>
      </c>
      <c r="Y139" s="4">
        <v>0</v>
      </c>
      <c r="Z139" s="4">
        <v>0</v>
      </c>
      <c r="AA139" s="4">
        <v>48.513586956521742</v>
      </c>
      <c r="AB139" s="4">
        <v>0</v>
      </c>
      <c r="AC139" s="4">
        <v>53.127717391304351</v>
      </c>
      <c r="AD139" s="4">
        <v>0</v>
      </c>
      <c r="AE139" s="4">
        <v>0</v>
      </c>
      <c r="AF139" s="1">
        <v>495286</v>
      </c>
      <c r="AG139" s="1">
        <v>3</v>
      </c>
      <c r="AH139"/>
    </row>
    <row r="140" spans="1:34" x14ac:dyDescent="0.25">
      <c r="A140" t="s">
        <v>329</v>
      </c>
      <c r="B140" t="s">
        <v>172</v>
      </c>
      <c r="C140" t="s">
        <v>559</v>
      </c>
      <c r="D140" t="s">
        <v>409</v>
      </c>
      <c r="E140" s="4">
        <v>32.217391304347828</v>
      </c>
      <c r="F140" s="4">
        <f>Nurse[[#This Row],[Total Nurse Staff Hours]]/Nurse[[#This Row],[MDS Census]]</f>
        <v>5.6279520917678809</v>
      </c>
      <c r="G140" s="4">
        <f>Nurse[[#This Row],[Total Direct Care Staff Hours]]/Nurse[[#This Row],[MDS Census]]</f>
        <v>4.9281376518218618</v>
      </c>
      <c r="H140" s="4">
        <f>Nurse[[#This Row],[Total RN Hours (w/ Admin, DON)]]/Nurse[[#This Row],[MDS Census]]</f>
        <v>1.0734649122807016</v>
      </c>
      <c r="I140" s="4">
        <f>Nurse[[#This Row],[RN Hours (excl. Admin, DON)]]/Nurse[[#This Row],[MDS Census]]</f>
        <v>0.52808704453441291</v>
      </c>
      <c r="J140" s="4">
        <f>SUM(Nurse[[#This Row],[RN Hours (excl. Admin, DON)]],Nurse[[#This Row],[RN Admin Hours]],Nurse[[#This Row],[RN DON Hours]],Nurse[[#This Row],[LPN Hours (excl. Admin)]],Nurse[[#This Row],[LPN Admin Hours]],Nurse[[#This Row],[CNA Hours]],Nurse[[#This Row],[NA TR Hours]],Nurse[[#This Row],[Med Aide/Tech Hours]])</f>
        <v>181.31793478260869</v>
      </c>
      <c r="K140" s="4">
        <f>SUM(Nurse[[#This Row],[RN Hours (excl. Admin, DON)]],Nurse[[#This Row],[LPN Hours (excl. Admin)]],Nurse[[#This Row],[CNA Hours]],Nurse[[#This Row],[NA TR Hours]],Nurse[[#This Row],[Med Aide/Tech Hours]])</f>
        <v>158.77173913043478</v>
      </c>
      <c r="L140" s="4">
        <f>SUM(Nurse[[#This Row],[RN Hours (excl. Admin, DON)]],Nurse[[#This Row],[RN Admin Hours]],Nurse[[#This Row],[RN DON Hours]])</f>
        <v>34.584239130434781</v>
      </c>
      <c r="M140" s="4">
        <v>17.013586956521738</v>
      </c>
      <c r="N140" s="4">
        <v>12.527173913043478</v>
      </c>
      <c r="O140" s="4">
        <v>5.0434782608695654</v>
      </c>
      <c r="P140" s="4">
        <f>SUM(Nurse[[#This Row],[LPN Hours (excl. Admin)]],Nurse[[#This Row],[LPN Admin Hours]])</f>
        <v>49.024456521739125</v>
      </c>
      <c r="Q140" s="4">
        <v>44.048913043478258</v>
      </c>
      <c r="R140" s="4">
        <v>4.9755434782608692</v>
      </c>
      <c r="S140" s="4">
        <f>SUM(Nurse[[#This Row],[CNA Hours]],Nurse[[#This Row],[NA TR Hours]],Nurse[[#This Row],[Med Aide/Tech Hours]])</f>
        <v>97.709239130434781</v>
      </c>
      <c r="T140" s="4">
        <v>97.709239130434781</v>
      </c>
      <c r="U140" s="4">
        <v>0</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3.3913043478260869</v>
      </c>
      <c r="X140" s="4">
        <v>0</v>
      </c>
      <c r="Y140" s="4">
        <v>0</v>
      </c>
      <c r="Z140" s="4">
        <v>0</v>
      </c>
      <c r="AA140" s="4">
        <v>0</v>
      </c>
      <c r="AB140" s="4">
        <v>0</v>
      </c>
      <c r="AC140" s="4">
        <v>3.3913043478260869</v>
      </c>
      <c r="AD140" s="4">
        <v>0</v>
      </c>
      <c r="AE140" s="4">
        <v>0</v>
      </c>
      <c r="AF140" s="1">
        <v>495312</v>
      </c>
      <c r="AG140" s="1">
        <v>3</v>
      </c>
      <c r="AH140"/>
    </row>
    <row r="141" spans="1:34" x14ac:dyDescent="0.25">
      <c r="A141" t="s">
        <v>329</v>
      </c>
      <c r="B141" t="s">
        <v>110</v>
      </c>
      <c r="C141" t="s">
        <v>517</v>
      </c>
      <c r="D141" t="s">
        <v>389</v>
      </c>
      <c r="E141" s="4">
        <v>78.826086956521735</v>
      </c>
      <c r="F141" s="4">
        <f>Nurse[[#This Row],[Total Nurse Staff Hours]]/Nurse[[#This Row],[MDS Census]]</f>
        <v>3.33311500275786</v>
      </c>
      <c r="G141" s="4">
        <f>Nurse[[#This Row],[Total Direct Care Staff Hours]]/Nurse[[#This Row],[MDS Census]]</f>
        <v>3.0882170435741867</v>
      </c>
      <c r="H141" s="4">
        <f>Nurse[[#This Row],[Total RN Hours (w/ Admin, DON)]]/Nurse[[#This Row],[MDS Census]]</f>
        <v>0.39826944291230004</v>
      </c>
      <c r="I141" s="4">
        <f>Nurse[[#This Row],[RN Hours (excl. Admin, DON)]]/Nurse[[#This Row],[MDS Census]]</f>
        <v>0.32387617209045783</v>
      </c>
      <c r="J141" s="4">
        <f>SUM(Nurse[[#This Row],[RN Hours (excl. Admin, DON)]],Nurse[[#This Row],[RN Admin Hours]],Nurse[[#This Row],[RN DON Hours]],Nurse[[#This Row],[LPN Hours (excl. Admin)]],Nurse[[#This Row],[LPN Admin Hours]],Nurse[[#This Row],[CNA Hours]],Nurse[[#This Row],[NA TR Hours]],Nurse[[#This Row],[Med Aide/Tech Hours]])</f>
        <v>262.73641304347825</v>
      </c>
      <c r="K141" s="4">
        <f>SUM(Nurse[[#This Row],[RN Hours (excl. Admin, DON)]],Nurse[[#This Row],[LPN Hours (excl. Admin)]],Nurse[[#This Row],[CNA Hours]],Nurse[[#This Row],[NA TR Hours]],Nurse[[#This Row],[Med Aide/Tech Hours]])</f>
        <v>243.43206521739131</v>
      </c>
      <c r="L141" s="4">
        <f>SUM(Nurse[[#This Row],[RN Hours (excl. Admin, DON)]],Nurse[[#This Row],[RN Admin Hours]],Nurse[[#This Row],[RN DON Hours]])</f>
        <v>31.39402173913043</v>
      </c>
      <c r="M141" s="4">
        <v>25.529891304347824</v>
      </c>
      <c r="N141" s="4">
        <v>0.21195652173913043</v>
      </c>
      <c r="O141" s="4">
        <v>5.6521739130434785</v>
      </c>
      <c r="P141" s="4">
        <f>SUM(Nurse[[#This Row],[LPN Hours (excl. Admin)]],Nurse[[#This Row],[LPN Admin Hours]])</f>
        <v>91.375</v>
      </c>
      <c r="Q141" s="4">
        <v>77.934782608695656</v>
      </c>
      <c r="R141" s="4">
        <v>13.440217391304348</v>
      </c>
      <c r="S141" s="4">
        <f>SUM(Nurse[[#This Row],[CNA Hours]],Nurse[[#This Row],[NA TR Hours]],Nurse[[#This Row],[Med Aide/Tech Hours]])</f>
        <v>139.96739130434781</v>
      </c>
      <c r="T141" s="4">
        <v>139.96739130434781</v>
      </c>
      <c r="U141" s="4">
        <v>0</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1" s="4">
        <v>0</v>
      </c>
      <c r="Y141" s="4">
        <v>0</v>
      </c>
      <c r="Z141" s="4">
        <v>0</v>
      </c>
      <c r="AA141" s="4">
        <v>0</v>
      </c>
      <c r="AB141" s="4">
        <v>0</v>
      </c>
      <c r="AC141" s="4">
        <v>0</v>
      </c>
      <c r="AD141" s="4">
        <v>0</v>
      </c>
      <c r="AE141" s="4">
        <v>0</v>
      </c>
      <c r="AF141" s="1">
        <v>495232</v>
      </c>
      <c r="AG141" s="1">
        <v>3</v>
      </c>
      <c r="AH141"/>
    </row>
    <row r="142" spans="1:34" x14ac:dyDescent="0.25">
      <c r="A142" t="s">
        <v>329</v>
      </c>
      <c r="B142" t="s">
        <v>10</v>
      </c>
      <c r="C142" t="s">
        <v>493</v>
      </c>
      <c r="D142" t="s">
        <v>382</v>
      </c>
      <c r="E142" s="4">
        <v>39.967391304347828</v>
      </c>
      <c r="F142" s="4">
        <f>Nurse[[#This Row],[Total Nurse Staff Hours]]/Nurse[[#This Row],[MDS Census]]</f>
        <v>4.4899292901822143</v>
      </c>
      <c r="G142" s="4">
        <f>Nurse[[#This Row],[Total Direct Care Staff Hours]]/Nurse[[#This Row],[MDS Census]]</f>
        <v>3.9802094098449823</v>
      </c>
      <c r="H142" s="4">
        <f>Nurse[[#This Row],[Total RN Hours (w/ Admin, DON)]]/Nurse[[#This Row],[MDS Census]]</f>
        <v>0.64904813706826192</v>
      </c>
      <c r="I142" s="4">
        <f>Nurse[[#This Row],[RN Hours (excl. Admin, DON)]]/Nurse[[#This Row],[MDS Census]]</f>
        <v>0.27098993744900729</v>
      </c>
      <c r="J142" s="4">
        <f>SUM(Nurse[[#This Row],[RN Hours (excl. Admin, DON)]],Nurse[[#This Row],[RN Admin Hours]],Nurse[[#This Row],[RN DON Hours]],Nurse[[#This Row],[LPN Hours (excl. Admin)]],Nurse[[#This Row],[LPN Admin Hours]],Nurse[[#This Row],[CNA Hours]],Nurse[[#This Row],[NA TR Hours]],Nurse[[#This Row],[Med Aide/Tech Hours]])</f>
        <v>179.45076086956524</v>
      </c>
      <c r="K142" s="4">
        <f>SUM(Nurse[[#This Row],[RN Hours (excl. Admin, DON)]],Nurse[[#This Row],[LPN Hours (excl. Admin)]],Nurse[[#This Row],[CNA Hours]],Nurse[[#This Row],[NA TR Hours]],Nurse[[#This Row],[Med Aide/Tech Hours]])</f>
        <v>159.07858695652175</v>
      </c>
      <c r="L142" s="4">
        <f>SUM(Nurse[[#This Row],[RN Hours (excl. Admin, DON)]],Nurse[[#This Row],[RN Admin Hours]],Nurse[[#This Row],[RN DON Hours]])</f>
        <v>25.94076086956521</v>
      </c>
      <c r="M142" s="4">
        <v>10.830760869565216</v>
      </c>
      <c r="N142" s="4">
        <v>10.327391304347824</v>
      </c>
      <c r="O142" s="4">
        <v>4.7826086956521738</v>
      </c>
      <c r="P142" s="4">
        <f>SUM(Nurse[[#This Row],[LPN Hours (excl. Admin)]],Nurse[[#This Row],[LPN Admin Hours]])</f>
        <v>50.194565217391307</v>
      </c>
      <c r="Q142" s="4">
        <v>44.932391304347831</v>
      </c>
      <c r="R142" s="4">
        <v>5.2621739130434761</v>
      </c>
      <c r="S142" s="4">
        <f>SUM(Nurse[[#This Row],[CNA Hours]],Nurse[[#This Row],[NA TR Hours]],Nurse[[#This Row],[Med Aide/Tech Hours]])</f>
        <v>103.31543478260869</v>
      </c>
      <c r="T142" s="4">
        <v>97.843043478260867</v>
      </c>
      <c r="U142" s="4">
        <v>5.4723913043478261</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2" s="4">
        <v>0</v>
      </c>
      <c r="Y142" s="4">
        <v>0</v>
      </c>
      <c r="Z142" s="4">
        <v>0</v>
      </c>
      <c r="AA142" s="4">
        <v>0</v>
      </c>
      <c r="AB142" s="4">
        <v>0</v>
      </c>
      <c r="AC142" s="4">
        <v>0</v>
      </c>
      <c r="AD142" s="4">
        <v>0</v>
      </c>
      <c r="AE142" s="4">
        <v>0</v>
      </c>
      <c r="AF142" s="1">
        <v>495034</v>
      </c>
      <c r="AG142" s="1">
        <v>3</v>
      </c>
      <c r="AH142"/>
    </row>
    <row r="143" spans="1:34" x14ac:dyDescent="0.25">
      <c r="A143" t="s">
        <v>329</v>
      </c>
      <c r="B143" t="s">
        <v>198</v>
      </c>
      <c r="C143" t="s">
        <v>479</v>
      </c>
      <c r="D143" t="s">
        <v>422</v>
      </c>
      <c r="E143" s="4">
        <v>112.89130434782609</v>
      </c>
      <c r="F143" s="4">
        <f>Nurse[[#This Row],[Total Nurse Staff Hours]]/Nurse[[#This Row],[MDS Census]]</f>
        <v>2.8401184286539571</v>
      </c>
      <c r="G143" s="4">
        <f>Nurse[[#This Row],[Total Direct Care Staff Hours]]/Nurse[[#This Row],[MDS Census]]</f>
        <v>2.643530714423262</v>
      </c>
      <c r="H143" s="4">
        <f>Nurse[[#This Row],[Total RN Hours (w/ Admin, DON)]]/Nurse[[#This Row],[MDS Census]]</f>
        <v>0.33324860388985161</v>
      </c>
      <c r="I143" s="4">
        <f>Nurse[[#This Row],[RN Hours (excl. Admin, DON)]]/Nurse[[#This Row],[MDS Census]]</f>
        <v>0.25202291546312333</v>
      </c>
      <c r="J143" s="4">
        <f>SUM(Nurse[[#This Row],[RN Hours (excl. Admin, DON)]],Nurse[[#This Row],[RN Admin Hours]],Nurse[[#This Row],[RN DON Hours]],Nurse[[#This Row],[LPN Hours (excl. Admin)]],Nurse[[#This Row],[LPN Admin Hours]],Nurse[[#This Row],[CNA Hours]],Nurse[[#This Row],[NA TR Hours]],Nurse[[#This Row],[Med Aide/Tech Hours]])</f>
        <v>320.62467391304347</v>
      </c>
      <c r="K143" s="4">
        <f>SUM(Nurse[[#This Row],[RN Hours (excl. Admin, DON)]],Nurse[[#This Row],[LPN Hours (excl. Admin)]],Nurse[[#This Row],[CNA Hours]],Nurse[[#This Row],[NA TR Hours]],Nurse[[#This Row],[Med Aide/Tech Hours]])</f>
        <v>298.43163043478262</v>
      </c>
      <c r="L143" s="4">
        <f>SUM(Nurse[[#This Row],[RN Hours (excl. Admin, DON)]],Nurse[[#This Row],[RN Admin Hours]],Nurse[[#This Row],[RN DON Hours]])</f>
        <v>37.620869565217383</v>
      </c>
      <c r="M143" s="4">
        <v>28.451195652173904</v>
      </c>
      <c r="N143" s="4">
        <v>0</v>
      </c>
      <c r="O143" s="4">
        <v>9.1696739130434768</v>
      </c>
      <c r="P143" s="4">
        <f>SUM(Nurse[[#This Row],[LPN Hours (excl. Admin)]],Nurse[[#This Row],[LPN Admin Hours]])</f>
        <v>93.941195652173917</v>
      </c>
      <c r="Q143" s="4">
        <v>80.917826086956524</v>
      </c>
      <c r="R143" s="4">
        <v>13.023369565217392</v>
      </c>
      <c r="S143" s="4">
        <f>SUM(Nurse[[#This Row],[CNA Hours]],Nurse[[#This Row],[NA TR Hours]],Nurse[[#This Row],[Med Aide/Tech Hours]])</f>
        <v>189.06260869565219</v>
      </c>
      <c r="T143" s="4">
        <v>142.42673913043481</v>
      </c>
      <c r="U143" s="4">
        <v>46.635869565217369</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169.670652173913</v>
      </c>
      <c r="X143" s="4">
        <v>5.5777173913043478</v>
      </c>
      <c r="Y143" s="4">
        <v>0</v>
      </c>
      <c r="Z143" s="4">
        <v>3.4305434782608701</v>
      </c>
      <c r="AA143" s="4">
        <v>43.659782608695643</v>
      </c>
      <c r="AB143" s="4">
        <v>0</v>
      </c>
      <c r="AC143" s="4">
        <v>88.081521739130423</v>
      </c>
      <c r="AD143" s="4">
        <v>28.92108695652173</v>
      </c>
      <c r="AE143" s="4">
        <v>0</v>
      </c>
      <c r="AF143" s="1">
        <v>495344</v>
      </c>
      <c r="AG143" s="1">
        <v>3</v>
      </c>
      <c r="AH143"/>
    </row>
    <row r="144" spans="1:34" x14ac:dyDescent="0.25">
      <c r="A144" t="s">
        <v>329</v>
      </c>
      <c r="B144" t="s">
        <v>257</v>
      </c>
      <c r="C144" t="s">
        <v>486</v>
      </c>
      <c r="D144" t="s">
        <v>401</v>
      </c>
      <c r="E144" s="4">
        <v>26.684782608695652</v>
      </c>
      <c r="F144" s="4">
        <f>Nurse[[#This Row],[Total Nurse Staff Hours]]/Nurse[[#This Row],[MDS Census]]</f>
        <v>4.8238452138492871</v>
      </c>
      <c r="G144" s="4">
        <f>Nurse[[#This Row],[Total Direct Care Staff Hours]]/Nurse[[#This Row],[MDS Census]]</f>
        <v>4.3601995926680246</v>
      </c>
      <c r="H144" s="4">
        <f>Nurse[[#This Row],[Total RN Hours (w/ Admin, DON)]]/Nurse[[#This Row],[MDS Census]]</f>
        <v>0.80631364562118124</v>
      </c>
      <c r="I144" s="4">
        <f>Nurse[[#This Row],[RN Hours (excl. Admin, DON)]]/Nurse[[#This Row],[MDS Census]]</f>
        <v>0.34266802443991856</v>
      </c>
      <c r="J144" s="4">
        <f>SUM(Nurse[[#This Row],[RN Hours (excl. Admin, DON)]],Nurse[[#This Row],[RN Admin Hours]],Nurse[[#This Row],[RN DON Hours]],Nurse[[#This Row],[LPN Hours (excl. Admin)]],Nurse[[#This Row],[LPN Admin Hours]],Nurse[[#This Row],[CNA Hours]],Nurse[[#This Row],[NA TR Hours]],Nurse[[#This Row],[Med Aide/Tech Hours]])</f>
        <v>128.72326086956522</v>
      </c>
      <c r="K144" s="4">
        <f>SUM(Nurse[[#This Row],[RN Hours (excl. Admin, DON)]],Nurse[[#This Row],[LPN Hours (excl. Admin)]],Nurse[[#This Row],[CNA Hours]],Nurse[[#This Row],[NA TR Hours]],Nurse[[#This Row],[Med Aide/Tech Hours]])</f>
        <v>116.35097826086957</v>
      </c>
      <c r="L144" s="4">
        <f>SUM(Nurse[[#This Row],[RN Hours (excl. Admin, DON)]],Nurse[[#This Row],[RN Admin Hours]],Nurse[[#This Row],[RN DON Hours]])</f>
        <v>21.516304347826086</v>
      </c>
      <c r="M144" s="4">
        <v>9.1440217391304355</v>
      </c>
      <c r="N144" s="4">
        <v>7.2418478260869561</v>
      </c>
      <c r="O144" s="4">
        <v>5.1304347826086953</v>
      </c>
      <c r="P144" s="4">
        <f>SUM(Nurse[[#This Row],[LPN Hours (excl. Admin)]],Nurse[[#This Row],[LPN Admin Hours]])</f>
        <v>39.983695652173914</v>
      </c>
      <c r="Q144" s="4">
        <v>39.983695652173914</v>
      </c>
      <c r="R144" s="4">
        <v>0</v>
      </c>
      <c r="S144" s="4">
        <f>SUM(Nurse[[#This Row],[CNA Hours]],Nurse[[#This Row],[NA TR Hours]],Nurse[[#This Row],[Med Aide/Tech Hours]])</f>
        <v>67.223260869565223</v>
      </c>
      <c r="T144" s="4">
        <v>67.223260869565223</v>
      </c>
      <c r="U144" s="4">
        <v>0</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4" s="4">
        <v>0</v>
      </c>
      <c r="Y144" s="4">
        <v>0</v>
      </c>
      <c r="Z144" s="4">
        <v>0</v>
      </c>
      <c r="AA144" s="4">
        <v>0</v>
      </c>
      <c r="AB144" s="4">
        <v>0</v>
      </c>
      <c r="AC144" s="4">
        <v>0</v>
      </c>
      <c r="AD144" s="4">
        <v>0</v>
      </c>
      <c r="AE144" s="4">
        <v>0</v>
      </c>
      <c r="AF144" s="1">
        <v>495408</v>
      </c>
      <c r="AG144" s="1">
        <v>3</v>
      </c>
      <c r="AH144"/>
    </row>
    <row r="145" spans="1:34" x14ac:dyDescent="0.25">
      <c r="A145" t="s">
        <v>329</v>
      </c>
      <c r="B145" t="s">
        <v>271</v>
      </c>
      <c r="C145" t="s">
        <v>460</v>
      </c>
      <c r="D145" t="s">
        <v>428</v>
      </c>
      <c r="E145" s="4">
        <v>113.43661971830986</v>
      </c>
      <c r="F145" s="4">
        <f>Nurse[[#This Row],[Total Nurse Staff Hours]]/Nurse[[#This Row],[MDS Census]]</f>
        <v>3.5189955301713431</v>
      </c>
      <c r="G145" s="4">
        <f>Nurse[[#This Row],[Total Direct Care Staff Hours]]/Nurse[[#This Row],[MDS Census]]</f>
        <v>3.4334094859697046</v>
      </c>
      <c r="H145" s="4">
        <f>Nurse[[#This Row],[Total RN Hours (w/ Admin, DON)]]/Nurse[[#This Row],[MDS Census]]</f>
        <v>0.52825925006208097</v>
      </c>
      <c r="I145" s="4">
        <f>Nurse[[#This Row],[RN Hours (excl. Admin, DON)]]/Nurse[[#This Row],[MDS Census]]</f>
        <v>0.4483225726347157</v>
      </c>
      <c r="J145" s="4">
        <f>SUM(Nurse[[#This Row],[RN Hours (excl. Admin, DON)]],Nurse[[#This Row],[RN Admin Hours]],Nurse[[#This Row],[RN DON Hours]],Nurse[[#This Row],[LPN Hours (excl. Admin)]],Nurse[[#This Row],[LPN Admin Hours]],Nurse[[#This Row],[CNA Hours]],Nurse[[#This Row],[NA TR Hours]],Nurse[[#This Row],[Med Aide/Tech Hours]])</f>
        <v>399.18295774647885</v>
      </c>
      <c r="K145" s="4">
        <f>SUM(Nurse[[#This Row],[RN Hours (excl. Admin, DON)]],Nurse[[#This Row],[LPN Hours (excl. Admin)]],Nurse[[#This Row],[CNA Hours]],Nurse[[#This Row],[NA TR Hours]],Nurse[[#This Row],[Med Aide/Tech Hours]])</f>
        <v>389.47436619718309</v>
      </c>
      <c r="L145" s="4">
        <f>SUM(Nurse[[#This Row],[RN Hours (excl. Admin, DON)]],Nurse[[#This Row],[RN Admin Hours]],Nurse[[#This Row],[RN DON Hours]])</f>
        <v>59.923943661971833</v>
      </c>
      <c r="M145" s="4">
        <v>50.856197183098594</v>
      </c>
      <c r="N145" s="4">
        <v>2.176056338028169</v>
      </c>
      <c r="O145" s="4">
        <v>6.8916901408450677</v>
      </c>
      <c r="P145" s="4">
        <f>SUM(Nurse[[#This Row],[LPN Hours (excl. Admin)]],Nurse[[#This Row],[LPN Admin Hours]])</f>
        <v>109.20647887323943</v>
      </c>
      <c r="Q145" s="4">
        <v>108.5656338028169</v>
      </c>
      <c r="R145" s="4">
        <v>0.64084507042253525</v>
      </c>
      <c r="S145" s="4">
        <f>SUM(Nurse[[#This Row],[CNA Hours]],Nurse[[#This Row],[NA TR Hours]],Nurse[[#This Row],[Med Aide/Tech Hours]])</f>
        <v>230.05253521126758</v>
      </c>
      <c r="T145" s="4">
        <v>218.4645070422535</v>
      </c>
      <c r="U145" s="4">
        <v>11.588028169014084</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5" s="4">
        <v>0</v>
      </c>
      <c r="Y145" s="4">
        <v>0</v>
      </c>
      <c r="Z145" s="4">
        <v>0</v>
      </c>
      <c r="AA145" s="4">
        <v>0</v>
      </c>
      <c r="AB145" s="4">
        <v>0</v>
      </c>
      <c r="AC145" s="4">
        <v>0</v>
      </c>
      <c r="AD145" s="4">
        <v>0</v>
      </c>
      <c r="AE145" s="4">
        <v>0</v>
      </c>
      <c r="AF145" s="1">
        <v>495424</v>
      </c>
      <c r="AG145" s="1">
        <v>3</v>
      </c>
      <c r="AH145"/>
    </row>
    <row r="146" spans="1:34" x14ac:dyDescent="0.25">
      <c r="A146" t="s">
        <v>329</v>
      </c>
      <c r="B146" t="s">
        <v>218</v>
      </c>
      <c r="C146" t="s">
        <v>539</v>
      </c>
      <c r="D146" t="s">
        <v>415</v>
      </c>
      <c r="E146" s="4">
        <v>21.076086956521738</v>
      </c>
      <c r="F146" s="4">
        <f>Nurse[[#This Row],[Total Nurse Staff Hours]]/Nurse[[#This Row],[MDS Census]]</f>
        <v>5.3662454873646217</v>
      </c>
      <c r="G146" s="4">
        <f>Nurse[[#This Row],[Total Direct Care Staff Hours]]/Nurse[[#This Row],[MDS Census]]</f>
        <v>4.9789169675090257</v>
      </c>
      <c r="H146" s="4">
        <f>Nurse[[#This Row],[Total RN Hours (w/ Admin, DON)]]/Nurse[[#This Row],[MDS Census]]</f>
        <v>0.82299123259412066</v>
      </c>
      <c r="I146" s="4">
        <f>Nurse[[#This Row],[RN Hours (excl. Admin, DON)]]/Nurse[[#This Row],[MDS Census]]</f>
        <v>0.43566271273852503</v>
      </c>
      <c r="J146" s="4">
        <f>SUM(Nurse[[#This Row],[RN Hours (excl. Admin, DON)]],Nurse[[#This Row],[RN Admin Hours]],Nurse[[#This Row],[RN DON Hours]],Nurse[[#This Row],[LPN Hours (excl. Admin)]],Nurse[[#This Row],[LPN Admin Hours]],Nurse[[#This Row],[CNA Hours]],Nurse[[#This Row],[NA TR Hours]],Nurse[[#This Row],[Med Aide/Tech Hours]])</f>
        <v>113.09945652173914</v>
      </c>
      <c r="K146" s="4">
        <f>SUM(Nurse[[#This Row],[RN Hours (excl. Admin, DON)]],Nurse[[#This Row],[LPN Hours (excl. Admin)]],Nurse[[#This Row],[CNA Hours]],Nurse[[#This Row],[NA TR Hours]],Nurse[[#This Row],[Med Aide/Tech Hours]])</f>
        <v>104.93608695652175</v>
      </c>
      <c r="L146" s="4">
        <f>SUM(Nurse[[#This Row],[RN Hours (excl. Admin, DON)]],Nurse[[#This Row],[RN Admin Hours]],Nurse[[#This Row],[RN DON Hours]])</f>
        <v>17.345434782608695</v>
      </c>
      <c r="M146" s="4">
        <v>9.1820652173913047</v>
      </c>
      <c r="N146" s="4">
        <v>5.7503260869565214</v>
      </c>
      <c r="O146" s="4">
        <v>2.4130434782608696</v>
      </c>
      <c r="P146" s="4">
        <f>SUM(Nurse[[#This Row],[LPN Hours (excl. Admin)]],Nurse[[#This Row],[LPN Admin Hours]])</f>
        <v>37.56</v>
      </c>
      <c r="Q146" s="4">
        <v>37.56</v>
      </c>
      <c r="R146" s="4">
        <v>0</v>
      </c>
      <c r="S146" s="4">
        <f>SUM(Nurse[[#This Row],[CNA Hours]],Nurse[[#This Row],[NA TR Hours]],Nurse[[#This Row],[Med Aide/Tech Hours]])</f>
        <v>58.194021739130442</v>
      </c>
      <c r="T146" s="4">
        <v>58.194021739130442</v>
      </c>
      <c r="U146" s="4">
        <v>0</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6" s="4">
        <v>0</v>
      </c>
      <c r="Y146" s="4">
        <v>0</v>
      </c>
      <c r="Z146" s="4">
        <v>0</v>
      </c>
      <c r="AA146" s="4">
        <v>0</v>
      </c>
      <c r="AB146" s="4">
        <v>0</v>
      </c>
      <c r="AC146" s="4">
        <v>0</v>
      </c>
      <c r="AD146" s="4">
        <v>0</v>
      </c>
      <c r="AE146" s="4">
        <v>0</v>
      </c>
      <c r="AF146" s="1">
        <v>495366</v>
      </c>
      <c r="AG146" s="1">
        <v>3</v>
      </c>
      <c r="AH146"/>
    </row>
    <row r="147" spans="1:34" x14ac:dyDescent="0.25">
      <c r="A147" t="s">
        <v>329</v>
      </c>
      <c r="B147" t="s">
        <v>36</v>
      </c>
      <c r="C147" t="s">
        <v>504</v>
      </c>
      <c r="D147" t="s">
        <v>385</v>
      </c>
      <c r="E147" s="4">
        <v>149.63043478260869</v>
      </c>
      <c r="F147" s="4">
        <f>Nurse[[#This Row],[Total Nurse Staff Hours]]/Nurse[[#This Row],[MDS Census]]</f>
        <v>4.6633735289844553</v>
      </c>
      <c r="G147" s="4">
        <f>Nurse[[#This Row],[Total Direct Care Staff Hours]]/Nurse[[#This Row],[MDS Census]]</f>
        <v>4.1511877088478863</v>
      </c>
      <c r="H147" s="4">
        <f>Nurse[[#This Row],[Total RN Hours (w/ Admin, DON)]]/Nurse[[#This Row],[MDS Census]]</f>
        <v>0.51273064070899321</v>
      </c>
      <c r="I147" s="4">
        <f>Nurse[[#This Row],[RN Hours (excl. Admin, DON)]]/Nurse[[#This Row],[MDS Census]]</f>
        <v>0.32847232311492086</v>
      </c>
      <c r="J147" s="4">
        <f>SUM(Nurse[[#This Row],[RN Hours (excl. Admin, DON)]],Nurse[[#This Row],[RN Admin Hours]],Nurse[[#This Row],[RN DON Hours]],Nurse[[#This Row],[LPN Hours (excl. Admin)]],Nurse[[#This Row],[LPN Admin Hours]],Nurse[[#This Row],[CNA Hours]],Nurse[[#This Row],[NA TR Hours]],Nurse[[#This Row],[Med Aide/Tech Hours]])</f>
        <v>697.78260869565224</v>
      </c>
      <c r="K147" s="4">
        <f>SUM(Nurse[[#This Row],[RN Hours (excl. Admin, DON)]],Nurse[[#This Row],[LPN Hours (excl. Admin)]],Nurse[[#This Row],[CNA Hours]],Nurse[[#This Row],[NA TR Hours]],Nurse[[#This Row],[Med Aide/Tech Hours]])</f>
        <v>621.14402173913049</v>
      </c>
      <c r="L147" s="4">
        <f>SUM(Nurse[[#This Row],[RN Hours (excl. Admin, DON)]],Nurse[[#This Row],[RN Admin Hours]],Nurse[[#This Row],[RN DON Hours]])</f>
        <v>76.720108695652172</v>
      </c>
      <c r="M147" s="4">
        <v>49.149456521739133</v>
      </c>
      <c r="N147" s="4">
        <v>22.527173913043477</v>
      </c>
      <c r="O147" s="4">
        <v>5.0434782608695654</v>
      </c>
      <c r="P147" s="4">
        <f>SUM(Nurse[[#This Row],[LPN Hours (excl. Admin)]],Nurse[[#This Row],[LPN Admin Hours]])</f>
        <v>345.42663043478262</v>
      </c>
      <c r="Q147" s="4">
        <v>296.35869565217394</v>
      </c>
      <c r="R147" s="4">
        <v>49.067934782608695</v>
      </c>
      <c r="S147" s="4">
        <f>SUM(Nurse[[#This Row],[CNA Hours]],Nurse[[#This Row],[NA TR Hours]],Nurse[[#This Row],[Med Aide/Tech Hours]])</f>
        <v>275.63586956521738</v>
      </c>
      <c r="T147" s="4">
        <v>275.63586956521738</v>
      </c>
      <c r="U147" s="4">
        <v>0</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25.676630434782609</v>
      </c>
      <c r="X147" s="4">
        <v>0</v>
      </c>
      <c r="Y147" s="4">
        <v>0</v>
      </c>
      <c r="Z147" s="4">
        <v>0</v>
      </c>
      <c r="AA147" s="4">
        <v>10.755434782608695</v>
      </c>
      <c r="AB147" s="4">
        <v>0</v>
      </c>
      <c r="AC147" s="4">
        <v>14.921195652173912</v>
      </c>
      <c r="AD147" s="4">
        <v>0</v>
      </c>
      <c r="AE147" s="4">
        <v>0</v>
      </c>
      <c r="AF147" s="1">
        <v>495117</v>
      </c>
      <c r="AG147" s="1">
        <v>3</v>
      </c>
      <c r="AH147"/>
    </row>
    <row r="148" spans="1:34" x14ac:dyDescent="0.25">
      <c r="A148" t="s">
        <v>329</v>
      </c>
      <c r="B148" t="s">
        <v>252</v>
      </c>
      <c r="C148" t="s">
        <v>453</v>
      </c>
      <c r="D148" t="s">
        <v>420</v>
      </c>
      <c r="E148" s="4">
        <v>81.369565217391298</v>
      </c>
      <c r="F148" s="4">
        <f>Nurse[[#This Row],[Total Nurse Staff Hours]]/Nurse[[#This Row],[MDS Census]]</f>
        <v>4.8088231365215073</v>
      </c>
      <c r="G148" s="4">
        <f>Nurse[[#This Row],[Total Direct Care Staff Hours]]/Nurse[[#This Row],[MDS Census]]</f>
        <v>4.4125166978359607</v>
      </c>
      <c r="H148" s="4">
        <f>Nurse[[#This Row],[Total RN Hours (w/ Admin, DON)]]/Nurse[[#This Row],[MDS Census]]</f>
        <v>0.4271974352123965</v>
      </c>
      <c r="I148" s="4">
        <f>Nurse[[#This Row],[RN Hours (excl. Admin, DON)]]/Nurse[[#This Row],[MDS Census]]</f>
        <v>0.16056639059577879</v>
      </c>
      <c r="J148" s="4">
        <f>SUM(Nurse[[#This Row],[RN Hours (excl. Admin, DON)]],Nurse[[#This Row],[RN Admin Hours]],Nurse[[#This Row],[RN DON Hours]],Nurse[[#This Row],[LPN Hours (excl. Admin)]],Nurse[[#This Row],[LPN Admin Hours]],Nurse[[#This Row],[CNA Hours]],Nurse[[#This Row],[NA TR Hours]],Nurse[[#This Row],[Med Aide/Tech Hours]])</f>
        <v>391.29184782608695</v>
      </c>
      <c r="K148" s="4">
        <f>SUM(Nurse[[#This Row],[RN Hours (excl. Admin, DON)]],Nurse[[#This Row],[LPN Hours (excl. Admin)]],Nurse[[#This Row],[CNA Hours]],Nurse[[#This Row],[NA TR Hours]],Nurse[[#This Row],[Med Aide/Tech Hours]])</f>
        <v>359.04456521739132</v>
      </c>
      <c r="L148" s="4">
        <f>SUM(Nurse[[#This Row],[RN Hours (excl. Admin, DON)]],Nurse[[#This Row],[RN Admin Hours]],Nurse[[#This Row],[RN DON Hours]])</f>
        <v>34.760869565217391</v>
      </c>
      <c r="M148" s="4">
        <v>13.065217391304348</v>
      </c>
      <c r="N148" s="4">
        <v>16.217391304347824</v>
      </c>
      <c r="O148" s="4">
        <v>5.4782608695652177</v>
      </c>
      <c r="P148" s="4">
        <f>SUM(Nurse[[#This Row],[LPN Hours (excl. Admin)]],Nurse[[#This Row],[LPN Admin Hours]])</f>
        <v>126.49728260869566</v>
      </c>
      <c r="Q148" s="4">
        <v>115.94565217391305</v>
      </c>
      <c r="R148" s="4">
        <v>10.551630434782609</v>
      </c>
      <c r="S148" s="4">
        <f>SUM(Nurse[[#This Row],[CNA Hours]],Nurse[[#This Row],[NA TR Hours]],Nurse[[#This Row],[Med Aide/Tech Hours]])</f>
        <v>230.03369565217389</v>
      </c>
      <c r="T148" s="4">
        <v>230.03369565217389</v>
      </c>
      <c r="U148" s="4">
        <v>0</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27.144021739130437</v>
      </c>
      <c r="X148" s="4">
        <v>1.2798913043478262</v>
      </c>
      <c r="Y148" s="4">
        <v>0</v>
      </c>
      <c r="Z148" s="4">
        <v>0</v>
      </c>
      <c r="AA148" s="4">
        <v>10.092391304347826</v>
      </c>
      <c r="AB148" s="4">
        <v>0</v>
      </c>
      <c r="AC148" s="4">
        <v>15.771739130434783</v>
      </c>
      <c r="AD148" s="4">
        <v>0</v>
      </c>
      <c r="AE148" s="4">
        <v>0</v>
      </c>
      <c r="AF148" s="1">
        <v>495403</v>
      </c>
      <c r="AG148" s="1">
        <v>3</v>
      </c>
      <c r="AH148"/>
    </row>
    <row r="149" spans="1:34" x14ac:dyDescent="0.25">
      <c r="A149" t="s">
        <v>329</v>
      </c>
      <c r="B149" t="s">
        <v>199</v>
      </c>
      <c r="C149" t="s">
        <v>569</v>
      </c>
      <c r="D149" t="s">
        <v>365</v>
      </c>
      <c r="E149" s="4">
        <v>77.326086956521735</v>
      </c>
      <c r="F149" s="4">
        <f>Nurse[[#This Row],[Total Nurse Staff Hours]]/Nurse[[#This Row],[MDS Census]]</f>
        <v>2.7667163339893168</v>
      </c>
      <c r="G149" s="4">
        <f>Nurse[[#This Row],[Total Direct Care Staff Hours]]/Nurse[[#This Row],[MDS Census]]</f>
        <v>2.565001405678943</v>
      </c>
      <c r="H149" s="4">
        <f>Nurse[[#This Row],[Total RN Hours (w/ Admin, DON)]]/Nurse[[#This Row],[MDS Census]]</f>
        <v>0.4393449536125949</v>
      </c>
      <c r="I149" s="4">
        <f>Nurse[[#This Row],[RN Hours (excl. Admin, DON)]]/Nurse[[#This Row],[MDS Census]]</f>
        <v>0.23994939555805456</v>
      </c>
      <c r="J149" s="4">
        <f>SUM(Nurse[[#This Row],[RN Hours (excl. Admin, DON)]],Nurse[[#This Row],[RN Admin Hours]],Nurse[[#This Row],[RN DON Hours]],Nurse[[#This Row],[LPN Hours (excl. Admin)]],Nurse[[#This Row],[LPN Admin Hours]],Nurse[[#This Row],[CNA Hours]],Nurse[[#This Row],[NA TR Hours]],Nurse[[#This Row],[Med Aide/Tech Hours]])</f>
        <v>213.93934782608696</v>
      </c>
      <c r="K149" s="4">
        <f>SUM(Nurse[[#This Row],[RN Hours (excl. Admin, DON)]],Nurse[[#This Row],[LPN Hours (excl. Admin)]],Nurse[[#This Row],[CNA Hours]],Nurse[[#This Row],[NA TR Hours]],Nurse[[#This Row],[Med Aide/Tech Hours]])</f>
        <v>198.34152173913043</v>
      </c>
      <c r="L149" s="4">
        <f>SUM(Nurse[[#This Row],[RN Hours (excl. Admin, DON)]],Nurse[[#This Row],[RN Admin Hours]],Nurse[[#This Row],[RN DON Hours]])</f>
        <v>33.972826086956523</v>
      </c>
      <c r="M149" s="4">
        <v>18.554347826086957</v>
      </c>
      <c r="N149" s="4">
        <v>6.1576086956521738</v>
      </c>
      <c r="O149" s="4">
        <v>9.2608695652173907</v>
      </c>
      <c r="P149" s="4">
        <f>SUM(Nurse[[#This Row],[LPN Hours (excl. Admin)]],Nurse[[#This Row],[LPN Admin Hours]])</f>
        <v>52</v>
      </c>
      <c r="Q149" s="4">
        <v>51.820652173913047</v>
      </c>
      <c r="R149" s="4">
        <v>0.17934782608695651</v>
      </c>
      <c r="S149" s="4">
        <f>SUM(Nurse[[#This Row],[CNA Hours]],Nurse[[#This Row],[NA TR Hours]],Nurse[[#This Row],[Med Aide/Tech Hours]])</f>
        <v>127.96652173913043</v>
      </c>
      <c r="T149" s="4">
        <v>123.25728260869565</v>
      </c>
      <c r="U149" s="4">
        <v>4.7092391304347823</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65.205652173913052</v>
      </c>
      <c r="X149" s="4">
        <v>9.2717391304347831</v>
      </c>
      <c r="Y149" s="4">
        <v>0</v>
      </c>
      <c r="Z149" s="4">
        <v>0</v>
      </c>
      <c r="AA149" s="4">
        <v>5.75</v>
      </c>
      <c r="AB149" s="4">
        <v>0</v>
      </c>
      <c r="AC149" s="4">
        <v>50.183913043478263</v>
      </c>
      <c r="AD149" s="4">
        <v>0</v>
      </c>
      <c r="AE149" s="4">
        <v>0</v>
      </c>
      <c r="AF149" s="1">
        <v>495345</v>
      </c>
      <c r="AG149" s="1">
        <v>3</v>
      </c>
      <c r="AH149"/>
    </row>
    <row r="150" spans="1:34" x14ac:dyDescent="0.25">
      <c r="A150" t="s">
        <v>329</v>
      </c>
      <c r="B150" t="s">
        <v>204</v>
      </c>
      <c r="C150" t="s">
        <v>572</v>
      </c>
      <c r="D150" t="s">
        <v>340</v>
      </c>
      <c r="E150" s="4">
        <v>102.28260869565217</v>
      </c>
      <c r="F150" s="4">
        <f>Nurse[[#This Row],[Total Nurse Staff Hours]]/Nurse[[#This Row],[MDS Census]]</f>
        <v>3.0456163655685438</v>
      </c>
      <c r="G150" s="4">
        <f>Nurse[[#This Row],[Total Direct Care Staff Hours]]/Nurse[[#This Row],[MDS Census]]</f>
        <v>2.6563230605738575</v>
      </c>
      <c r="H150" s="4">
        <f>Nurse[[#This Row],[Total RN Hours (w/ Admin, DON)]]/Nurse[[#This Row],[MDS Census]]</f>
        <v>0.43429861849096707</v>
      </c>
      <c r="I150" s="4">
        <f>Nurse[[#This Row],[RN Hours (excl. Admin, DON)]]/Nurse[[#This Row],[MDS Census]]</f>
        <v>0.12314027630180659</v>
      </c>
      <c r="J150" s="4">
        <f>SUM(Nurse[[#This Row],[RN Hours (excl. Admin, DON)]],Nurse[[#This Row],[RN Admin Hours]],Nurse[[#This Row],[RN DON Hours]],Nurse[[#This Row],[LPN Hours (excl. Admin)]],Nurse[[#This Row],[LPN Admin Hours]],Nurse[[#This Row],[CNA Hours]],Nurse[[#This Row],[NA TR Hours]],Nurse[[#This Row],[Med Aide/Tech Hours]])</f>
        <v>311.51358695652169</v>
      </c>
      <c r="K150" s="4">
        <f>SUM(Nurse[[#This Row],[RN Hours (excl. Admin, DON)]],Nurse[[#This Row],[LPN Hours (excl. Admin)]],Nurse[[#This Row],[CNA Hours]],Nurse[[#This Row],[NA TR Hours]],Nurse[[#This Row],[Med Aide/Tech Hours]])</f>
        <v>271.695652173913</v>
      </c>
      <c r="L150" s="4">
        <f>SUM(Nurse[[#This Row],[RN Hours (excl. Admin, DON)]],Nurse[[#This Row],[RN Admin Hours]],Nurse[[#This Row],[RN DON Hours]])</f>
        <v>44.421195652173914</v>
      </c>
      <c r="M150" s="4">
        <v>12.595108695652174</v>
      </c>
      <c r="N150" s="4">
        <v>26.608695652173914</v>
      </c>
      <c r="O150" s="4">
        <v>5.2173913043478262</v>
      </c>
      <c r="P150" s="4">
        <f>SUM(Nurse[[#This Row],[LPN Hours (excl. Admin)]],Nurse[[#This Row],[LPN Admin Hours]])</f>
        <v>81.660326086956516</v>
      </c>
      <c r="Q150" s="4">
        <v>73.668478260869563</v>
      </c>
      <c r="R150" s="4">
        <v>7.9918478260869561</v>
      </c>
      <c r="S150" s="4">
        <f>SUM(Nurse[[#This Row],[CNA Hours]],Nurse[[#This Row],[NA TR Hours]],Nurse[[#This Row],[Med Aide/Tech Hours]])</f>
        <v>185.43206521739128</v>
      </c>
      <c r="T150" s="4">
        <v>140.69565217391303</v>
      </c>
      <c r="U150" s="4">
        <v>44.736413043478258</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0" s="4">
        <v>0</v>
      </c>
      <c r="Y150" s="4">
        <v>0</v>
      </c>
      <c r="Z150" s="4">
        <v>0</v>
      </c>
      <c r="AA150" s="4">
        <v>0</v>
      </c>
      <c r="AB150" s="4">
        <v>0</v>
      </c>
      <c r="AC150" s="4">
        <v>0</v>
      </c>
      <c r="AD150" s="4">
        <v>0</v>
      </c>
      <c r="AE150" s="4">
        <v>0</v>
      </c>
      <c r="AF150" s="1">
        <v>495352</v>
      </c>
      <c r="AG150" s="1">
        <v>3</v>
      </c>
      <c r="AH150"/>
    </row>
    <row r="151" spans="1:34" x14ac:dyDescent="0.25">
      <c r="A151" t="s">
        <v>329</v>
      </c>
      <c r="B151" t="s">
        <v>260</v>
      </c>
      <c r="C151" t="s">
        <v>512</v>
      </c>
      <c r="D151" t="s">
        <v>387</v>
      </c>
      <c r="E151" s="4">
        <v>68.554347826086953</v>
      </c>
      <c r="F151" s="4">
        <f>Nurse[[#This Row],[Total Nurse Staff Hours]]/Nurse[[#This Row],[MDS Census]]</f>
        <v>3.8832249881084508</v>
      </c>
      <c r="G151" s="4">
        <f>Nurse[[#This Row],[Total Direct Care Staff Hours]]/Nurse[[#This Row],[MDS Census]]</f>
        <v>3.5690899001109884</v>
      </c>
      <c r="H151" s="4">
        <f>Nurse[[#This Row],[Total RN Hours (w/ Admin, DON)]]/Nurse[[#This Row],[MDS Census]]</f>
        <v>0.79621848739495815</v>
      </c>
      <c r="I151" s="4">
        <f>Nurse[[#This Row],[RN Hours (excl. Admin, DON)]]/Nurse[[#This Row],[MDS Census]]</f>
        <v>0.48509592516251787</v>
      </c>
      <c r="J151" s="4">
        <f>SUM(Nurse[[#This Row],[RN Hours (excl. Admin, DON)]],Nurse[[#This Row],[RN Admin Hours]],Nurse[[#This Row],[RN DON Hours]],Nurse[[#This Row],[LPN Hours (excl. Admin)]],Nurse[[#This Row],[LPN Admin Hours]],Nurse[[#This Row],[CNA Hours]],Nurse[[#This Row],[NA TR Hours]],Nurse[[#This Row],[Med Aide/Tech Hours]])</f>
        <v>266.21195652173913</v>
      </c>
      <c r="K151" s="4">
        <f>SUM(Nurse[[#This Row],[RN Hours (excl. Admin, DON)]],Nurse[[#This Row],[LPN Hours (excl. Admin)]],Nurse[[#This Row],[CNA Hours]],Nurse[[#This Row],[NA TR Hours]],Nurse[[#This Row],[Med Aide/Tech Hours]])</f>
        <v>244.67663043478262</v>
      </c>
      <c r="L151" s="4">
        <f>SUM(Nurse[[#This Row],[RN Hours (excl. Admin, DON)]],Nurse[[#This Row],[RN Admin Hours]],Nurse[[#This Row],[RN DON Hours]])</f>
        <v>54.584239130434788</v>
      </c>
      <c r="M151" s="4">
        <v>33.255434782608695</v>
      </c>
      <c r="N151" s="4">
        <v>16.720108695652176</v>
      </c>
      <c r="O151" s="4">
        <v>4.6086956521739131</v>
      </c>
      <c r="P151" s="4">
        <f>SUM(Nurse[[#This Row],[LPN Hours (excl. Admin)]],Nurse[[#This Row],[LPN Admin Hours]])</f>
        <v>73.557065217391312</v>
      </c>
      <c r="Q151" s="4">
        <v>73.350543478260875</v>
      </c>
      <c r="R151" s="4">
        <v>0.20652173913043478</v>
      </c>
      <c r="S151" s="4">
        <f>SUM(Nurse[[#This Row],[CNA Hours]],Nurse[[#This Row],[NA TR Hours]],Nurse[[#This Row],[Med Aide/Tech Hours]])</f>
        <v>138.07065217391306</v>
      </c>
      <c r="T151" s="4">
        <v>111.68478260869566</v>
      </c>
      <c r="U151" s="4">
        <v>26.385869565217391</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495411</v>
      </c>
      <c r="AG151" s="1">
        <v>3</v>
      </c>
      <c r="AH151"/>
    </row>
    <row r="152" spans="1:34" x14ac:dyDescent="0.25">
      <c r="A152" t="s">
        <v>329</v>
      </c>
      <c r="B152" t="s">
        <v>47</v>
      </c>
      <c r="C152" t="s">
        <v>524</v>
      </c>
      <c r="D152" t="s">
        <v>399</v>
      </c>
      <c r="E152" s="4">
        <v>91.782608695652172</v>
      </c>
      <c r="F152" s="4">
        <f>Nurse[[#This Row],[Total Nurse Staff Hours]]/Nurse[[#This Row],[MDS Census]]</f>
        <v>3.4555530554239691</v>
      </c>
      <c r="G152" s="4">
        <f>Nurse[[#This Row],[Total Direct Care Staff Hours]]/Nurse[[#This Row],[MDS Census]]</f>
        <v>3.1986984841307438</v>
      </c>
      <c r="H152" s="4">
        <f>Nurse[[#This Row],[Total RN Hours (w/ Admin, DON)]]/Nurse[[#This Row],[MDS Census]]</f>
        <v>0.51068450971103763</v>
      </c>
      <c r="I152" s="4">
        <f>Nurse[[#This Row],[RN Hours (excl. Admin, DON)]]/Nurse[[#This Row],[MDS Census]]</f>
        <v>0.35419351018474671</v>
      </c>
      <c r="J152" s="4">
        <f>SUM(Nurse[[#This Row],[RN Hours (excl. Admin, DON)]],Nurse[[#This Row],[RN Admin Hours]],Nurse[[#This Row],[RN DON Hours]],Nurse[[#This Row],[LPN Hours (excl. Admin)]],Nurse[[#This Row],[LPN Admin Hours]],Nurse[[#This Row],[CNA Hours]],Nurse[[#This Row],[NA TR Hours]],Nurse[[#This Row],[Med Aide/Tech Hours]])</f>
        <v>317.15967391304343</v>
      </c>
      <c r="K152" s="4">
        <f>SUM(Nurse[[#This Row],[RN Hours (excl. Admin, DON)]],Nurse[[#This Row],[LPN Hours (excl. Admin)]],Nurse[[#This Row],[CNA Hours]],Nurse[[#This Row],[NA TR Hours]],Nurse[[#This Row],[Med Aide/Tech Hours]])</f>
        <v>293.58489130434782</v>
      </c>
      <c r="L152" s="4">
        <f>SUM(Nurse[[#This Row],[RN Hours (excl. Admin, DON)]],Nurse[[#This Row],[RN Admin Hours]],Nurse[[#This Row],[RN DON Hours]])</f>
        <v>46.871956521739143</v>
      </c>
      <c r="M152" s="4">
        <v>32.5088043478261</v>
      </c>
      <c r="N152" s="4">
        <v>8.9718478260869574</v>
      </c>
      <c r="O152" s="4">
        <v>5.3913043478260869</v>
      </c>
      <c r="P152" s="4">
        <f>SUM(Nurse[[#This Row],[LPN Hours (excl. Admin)]],Nurse[[#This Row],[LPN Admin Hours]])</f>
        <v>94.490217391304327</v>
      </c>
      <c r="Q152" s="4">
        <v>85.278586956521721</v>
      </c>
      <c r="R152" s="4">
        <v>9.2116304347826112</v>
      </c>
      <c r="S152" s="4">
        <f>SUM(Nurse[[#This Row],[CNA Hours]],Nurse[[#This Row],[NA TR Hours]],Nurse[[#This Row],[Med Aide/Tech Hours]])</f>
        <v>175.79750000000001</v>
      </c>
      <c r="T152" s="4">
        <v>158.65543478260869</v>
      </c>
      <c r="U152" s="4">
        <v>17.142065217391309</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2" s="4">
        <v>0</v>
      </c>
      <c r="Y152" s="4">
        <v>0</v>
      </c>
      <c r="Z152" s="4">
        <v>0</v>
      </c>
      <c r="AA152" s="4">
        <v>0</v>
      </c>
      <c r="AB152" s="4">
        <v>0</v>
      </c>
      <c r="AC152" s="4">
        <v>0</v>
      </c>
      <c r="AD152" s="4">
        <v>0</v>
      </c>
      <c r="AE152" s="4">
        <v>0</v>
      </c>
      <c r="AF152" s="1">
        <v>495139</v>
      </c>
      <c r="AG152" s="1">
        <v>3</v>
      </c>
      <c r="AH152"/>
    </row>
    <row r="153" spans="1:34" x14ac:dyDescent="0.25">
      <c r="A153" t="s">
        <v>329</v>
      </c>
      <c r="B153" t="s">
        <v>146</v>
      </c>
      <c r="C153" t="s">
        <v>462</v>
      </c>
      <c r="D153" t="s">
        <v>409</v>
      </c>
      <c r="E153" s="4">
        <v>109.56521739130434</v>
      </c>
      <c r="F153" s="4">
        <f>Nurse[[#This Row],[Total Nurse Staff Hours]]/Nurse[[#This Row],[MDS Census]]</f>
        <v>2.3913442460317458</v>
      </c>
      <c r="G153" s="4">
        <f>Nurse[[#This Row],[Total Direct Care Staff Hours]]/Nurse[[#This Row],[MDS Census]]</f>
        <v>2.1055555555555556</v>
      </c>
      <c r="H153" s="4">
        <f>Nurse[[#This Row],[Total RN Hours (w/ Admin, DON)]]/Nurse[[#This Row],[MDS Census]]</f>
        <v>0.65610119047619053</v>
      </c>
      <c r="I153" s="4">
        <f>Nurse[[#This Row],[RN Hours (excl. Admin, DON)]]/Nurse[[#This Row],[MDS Census]]</f>
        <v>0.41128472222222223</v>
      </c>
      <c r="J153" s="4">
        <f>SUM(Nurse[[#This Row],[RN Hours (excl. Admin, DON)]],Nurse[[#This Row],[RN Admin Hours]],Nurse[[#This Row],[RN DON Hours]],Nurse[[#This Row],[LPN Hours (excl. Admin)]],Nurse[[#This Row],[LPN Admin Hours]],Nurse[[#This Row],[CNA Hours]],Nurse[[#This Row],[NA TR Hours]],Nurse[[#This Row],[Med Aide/Tech Hours]])</f>
        <v>262.008152173913</v>
      </c>
      <c r="K153" s="4">
        <f>SUM(Nurse[[#This Row],[RN Hours (excl. Admin, DON)]],Nurse[[#This Row],[LPN Hours (excl. Admin)]],Nurse[[#This Row],[CNA Hours]],Nurse[[#This Row],[NA TR Hours]],Nurse[[#This Row],[Med Aide/Tech Hours]])</f>
        <v>230.69565217391303</v>
      </c>
      <c r="L153" s="4">
        <f>SUM(Nurse[[#This Row],[RN Hours (excl. Admin, DON)]],Nurse[[#This Row],[RN Admin Hours]],Nurse[[#This Row],[RN DON Hours]])</f>
        <v>71.885869565217391</v>
      </c>
      <c r="M153" s="4">
        <v>45.0625</v>
      </c>
      <c r="N153" s="4">
        <v>26.823369565217391</v>
      </c>
      <c r="O153" s="4">
        <v>0</v>
      </c>
      <c r="P153" s="4">
        <f>SUM(Nurse[[#This Row],[LPN Hours (excl. Admin)]],Nurse[[#This Row],[LPN Admin Hours]])</f>
        <v>85.646739130434781</v>
      </c>
      <c r="Q153" s="4">
        <v>81.157608695652172</v>
      </c>
      <c r="R153" s="4">
        <v>4.4891304347826084</v>
      </c>
      <c r="S153" s="4">
        <f>SUM(Nurse[[#This Row],[CNA Hours]],Nurse[[#This Row],[NA TR Hours]],Nurse[[#This Row],[Med Aide/Tech Hours]])</f>
        <v>104.47554347826087</v>
      </c>
      <c r="T153" s="4">
        <v>95.622282608695656</v>
      </c>
      <c r="U153" s="4">
        <v>0</v>
      </c>
      <c r="V153" s="4">
        <v>8.8532608695652169</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495275</v>
      </c>
      <c r="AG153" s="1">
        <v>3</v>
      </c>
      <c r="AH153"/>
    </row>
    <row r="154" spans="1:34" x14ac:dyDescent="0.25">
      <c r="A154" t="s">
        <v>329</v>
      </c>
      <c r="B154" t="s">
        <v>151</v>
      </c>
      <c r="C154" t="s">
        <v>494</v>
      </c>
      <c r="D154" t="s">
        <v>356</v>
      </c>
      <c r="E154" s="4">
        <v>74.507042253521121</v>
      </c>
      <c r="F154" s="4">
        <f>Nurse[[#This Row],[Total Nurse Staff Hours]]/Nurse[[#This Row],[MDS Census]]</f>
        <v>2.3549470699432891</v>
      </c>
      <c r="G154" s="4">
        <f>Nurse[[#This Row],[Total Direct Care Staff Hours]]/Nurse[[#This Row],[MDS Census]]</f>
        <v>2.2889111531190931</v>
      </c>
      <c r="H154" s="4">
        <f>Nurse[[#This Row],[Total RN Hours (w/ Admin, DON)]]/Nurse[[#This Row],[MDS Census]]</f>
        <v>0.99466351606805303</v>
      </c>
      <c r="I154" s="4">
        <f>Nurse[[#This Row],[RN Hours (excl. Admin, DON)]]/Nurse[[#This Row],[MDS Census]]</f>
        <v>0.93429867674858247</v>
      </c>
      <c r="J154" s="4">
        <f>SUM(Nurse[[#This Row],[RN Hours (excl. Admin, DON)]],Nurse[[#This Row],[RN Admin Hours]],Nurse[[#This Row],[RN DON Hours]],Nurse[[#This Row],[LPN Hours (excl. Admin)]],Nurse[[#This Row],[LPN Admin Hours]],Nurse[[#This Row],[CNA Hours]],Nurse[[#This Row],[NA TR Hours]],Nurse[[#This Row],[Med Aide/Tech Hours]])</f>
        <v>175.46014084507041</v>
      </c>
      <c r="K154" s="4">
        <f>SUM(Nurse[[#This Row],[RN Hours (excl. Admin, DON)]],Nurse[[#This Row],[LPN Hours (excl. Admin)]],Nurse[[#This Row],[CNA Hours]],Nurse[[#This Row],[NA TR Hours]],Nurse[[#This Row],[Med Aide/Tech Hours]])</f>
        <v>170.54000000000002</v>
      </c>
      <c r="L154" s="4">
        <f>SUM(Nurse[[#This Row],[RN Hours (excl. Admin, DON)]],Nurse[[#This Row],[RN Admin Hours]],Nurse[[#This Row],[RN DON Hours]])</f>
        <v>74.109436619718309</v>
      </c>
      <c r="M154" s="4">
        <v>69.611830985915503</v>
      </c>
      <c r="N154" s="4">
        <v>0.95774647887323938</v>
      </c>
      <c r="O154" s="4">
        <v>3.539859154929577</v>
      </c>
      <c r="P154" s="4">
        <f>SUM(Nurse[[#This Row],[LPN Hours (excl. Admin)]],Nurse[[#This Row],[LPN Admin Hours]])</f>
        <v>10.237605633802819</v>
      </c>
      <c r="Q154" s="4">
        <v>9.8150704225352126</v>
      </c>
      <c r="R154" s="4">
        <v>0.42253521126760563</v>
      </c>
      <c r="S154" s="4">
        <f>SUM(Nurse[[#This Row],[CNA Hours]],Nurse[[#This Row],[NA TR Hours]],Nurse[[#This Row],[Med Aide/Tech Hours]])</f>
        <v>91.113098591549289</v>
      </c>
      <c r="T154" s="4">
        <v>91.113098591549289</v>
      </c>
      <c r="U154" s="4">
        <v>0</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4" s="4">
        <v>0</v>
      </c>
      <c r="Y154" s="4">
        <v>0</v>
      </c>
      <c r="Z154" s="4">
        <v>0</v>
      </c>
      <c r="AA154" s="4">
        <v>0</v>
      </c>
      <c r="AB154" s="4">
        <v>0</v>
      </c>
      <c r="AC154" s="4">
        <v>0</v>
      </c>
      <c r="AD154" s="4">
        <v>0</v>
      </c>
      <c r="AE154" s="4">
        <v>0</v>
      </c>
      <c r="AF154" s="1">
        <v>495282</v>
      </c>
      <c r="AG154" s="1">
        <v>3</v>
      </c>
      <c r="AH154"/>
    </row>
    <row r="155" spans="1:34" x14ac:dyDescent="0.25">
      <c r="A155" t="s">
        <v>329</v>
      </c>
      <c r="B155" t="s">
        <v>28</v>
      </c>
      <c r="C155" t="s">
        <v>512</v>
      </c>
      <c r="D155" t="s">
        <v>387</v>
      </c>
      <c r="E155" s="4">
        <v>134.07042253521126</v>
      </c>
      <c r="F155" s="4">
        <f>Nurse[[#This Row],[Total Nurse Staff Hours]]/Nurse[[#This Row],[MDS Census]]</f>
        <v>2.4439605000525266</v>
      </c>
      <c r="G155" s="4">
        <f>Nurse[[#This Row],[Total Direct Care Staff Hours]]/Nurse[[#This Row],[MDS Census]]</f>
        <v>2.4189757327450363</v>
      </c>
      <c r="H155" s="4">
        <f>Nurse[[#This Row],[Total RN Hours (w/ Admin, DON)]]/Nurse[[#This Row],[MDS Census]]</f>
        <v>0.36740624015127621</v>
      </c>
      <c r="I155" s="4">
        <f>Nurse[[#This Row],[RN Hours (excl. Admin, DON)]]/Nurse[[#This Row],[MDS Census]]</f>
        <v>0.3505977518646915</v>
      </c>
      <c r="J155" s="4">
        <f>SUM(Nurse[[#This Row],[RN Hours (excl. Admin, DON)]],Nurse[[#This Row],[RN Admin Hours]],Nurse[[#This Row],[RN DON Hours]],Nurse[[#This Row],[LPN Hours (excl. Admin)]],Nurse[[#This Row],[LPN Admin Hours]],Nurse[[#This Row],[CNA Hours]],Nurse[[#This Row],[NA TR Hours]],Nurse[[#This Row],[Med Aide/Tech Hours]])</f>
        <v>327.66281690140846</v>
      </c>
      <c r="K155" s="4">
        <f>SUM(Nurse[[#This Row],[RN Hours (excl. Admin, DON)]],Nurse[[#This Row],[LPN Hours (excl. Admin)]],Nurse[[#This Row],[CNA Hours]],Nurse[[#This Row],[NA TR Hours]],Nurse[[#This Row],[Med Aide/Tech Hours]])</f>
        <v>324.31309859154931</v>
      </c>
      <c r="L155" s="4">
        <f>SUM(Nurse[[#This Row],[RN Hours (excl. Admin, DON)]],Nurse[[#This Row],[RN Admin Hours]],Nurse[[#This Row],[RN DON Hours]])</f>
        <v>49.258309859154906</v>
      </c>
      <c r="M155" s="4">
        <v>47.004788732394346</v>
      </c>
      <c r="N155" s="4">
        <v>2.2535211267605635</v>
      </c>
      <c r="O155" s="4">
        <v>0</v>
      </c>
      <c r="P155" s="4">
        <f>SUM(Nurse[[#This Row],[LPN Hours (excl. Admin)]],Nurse[[#This Row],[LPN Admin Hours]])</f>
        <v>77.719014084507023</v>
      </c>
      <c r="Q155" s="4">
        <v>76.622816901408427</v>
      </c>
      <c r="R155" s="4">
        <v>1.0961971830985915</v>
      </c>
      <c r="S155" s="4">
        <f>SUM(Nurse[[#This Row],[CNA Hours]],Nurse[[#This Row],[NA TR Hours]],Nurse[[#This Row],[Med Aide/Tech Hours]])</f>
        <v>200.68549295774656</v>
      </c>
      <c r="T155" s="4">
        <v>197.52380281690148</v>
      </c>
      <c r="U155" s="4">
        <v>3.1616901408450708</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0.21619718309859154</v>
      </c>
      <c r="X155" s="4">
        <v>0</v>
      </c>
      <c r="Y155" s="4">
        <v>0</v>
      </c>
      <c r="Z155" s="4">
        <v>0</v>
      </c>
      <c r="AA155" s="4">
        <v>0</v>
      </c>
      <c r="AB155" s="4">
        <v>0</v>
      </c>
      <c r="AC155" s="4">
        <v>0.21619718309859154</v>
      </c>
      <c r="AD155" s="4">
        <v>0</v>
      </c>
      <c r="AE155" s="4">
        <v>0</v>
      </c>
      <c r="AF155" s="1">
        <v>495105</v>
      </c>
      <c r="AG155" s="1">
        <v>3</v>
      </c>
      <c r="AH155"/>
    </row>
    <row r="156" spans="1:34" x14ac:dyDescent="0.25">
      <c r="A156" t="s">
        <v>329</v>
      </c>
      <c r="B156" t="s">
        <v>174</v>
      </c>
      <c r="C156" t="s">
        <v>558</v>
      </c>
      <c r="D156" t="s">
        <v>351</v>
      </c>
      <c r="E156" s="4">
        <v>89.141304347826093</v>
      </c>
      <c r="F156" s="4">
        <f>Nurse[[#This Row],[Total Nurse Staff Hours]]/Nurse[[#This Row],[MDS Census]]</f>
        <v>2.1508937934398249</v>
      </c>
      <c r="G156" s="4">
        <f>Nurse[[#This Row],[Total Direct Care Staff Hours]]/Nurse[[#This Row],[MDS Census]]</f>
        <v>1.9028752591147422</v>
      </c>
      <c r="H156" s="4">
        <f>Nurse[[#This Row],[Total RN Hours (w/ Admin, DON)]]/Nurse[[#This Row],[MDS Census]]</f>
        <v>0.34473844653091079</v>
      </c>
      <c r="I156" s="4">
        <f>Nurse[[#This Row],[RN Hours (excl. Admin, DON)]]/Nurse[[#This Row],[MDS Census]]</f>
        <v>9.6719912205828554E-2</v>
      </c>
      <c r="J156" s="4">
        <f>SUM(Nurse[[#This Row],[RN Hours (excl. Admin, DON)]],Nurse[[#This Row],[RN Admin Hours]],Nurse[[#This Row],[RN DON Hours]],Nurse[[#This Row],[LPN Hours (excl. Admin)]],Nurse[[#This Row],[LPN Admin Hours]],Nurse[[#This Row],[CNA Hours]],Nurse[[#This Row],[NA TR Hours]],Nurse[[#This Row],[Med Aide/Tech Hours]])</f>
        <v>191.73347826086962</v>
      </c>
      <c r="K156" s="4">
        <f>SUM(Nurse[[#This Row],[RN Hours (excl. Admin, DON)]],Nurse[[#This Row],[LPN Hours (excl. Admin)]],Nurse[[#This Row],[CNA Hours]],Nurse[[#This Row],[NA TR Hours]],Nurse[[#This Row],[Med Aide/Tech Hours]])</f>
        <v>169.62478260869568</v>
      </c>
      <c r="L156" s="4">
        <f>SUM(Nurse[[#This Row],[RN Hours (excl. Admin, DON)]],Nurse[[#This Row],[RN Admin Hours]],Nurse[[#This Row],[RN DON Hours]])</f>
        <v>30.730434782608693</v>
      </c>
      <c r="M156" s="4">
        <v>8.6217391304347828</v>
      </c>
      <c r="N156" s="4">
        <v>18.456521739130434</v>
      </c>
      <c r="O156" s="4">
        <v>3.652173913043478</v>
      </c>
      <c r="P156" s="4">
        <f>SUM(Nurse[[#This Row],[LPN Hours (excl. Admin)]],Nurse[[#This Row],[LPN Admin Hours]])</f>
        <v>61.540000000000006</v>
      </c>
      <c r="Q156" s="4">
        <v>61.540000000000006</v>
      </c>
      <c r="R156" s="4">
        <v>0</v>
      </c>
      <c r="S156" s="4">
        <f>SUM(Nurse[[#This Row],[CNA Hours]],Nurse[[#This Row],[NA TR Hours]],Nurse[[#This Row],[Med Aide/Tech Hours]])</f>
        <v>99.4630434782609</v>
      </c>
      <c r="T156" s="4">
        <v>99.4630434782609</v>
      </c>
      <c r="U156" s="4">
        <v>0</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6" s="4">
        <v>0</v>
      </c>
      <c r="Y156" s="4">
        <v>0</v>
      </c>
      <c r="Z156" s="4">
        <v>0</v>
      </c>
      <c r="AA156" s="4">
        <v>0</v>
      </c>
      <c r="AB156" s="4">
        <v>0</v>
      </c>
      <c r="AC156" s="4">
        <v>0</v>
      </c>
      <c r="AD156" s="4">
        <v>0</v>
      </c>
      <c r="AE156" s="4">
        <v>0</v>
      </c>
      <c r="AF156" s="1">
        <v>495316</v>
      </c>
      <c r="AG156" s="1">
        <v>3</v>
      </c>
      <c r="AH156"/>
    </row>
    <row r="157" spans="1:34" x14ac:dyDescent="0.25">
      <c r="A157" t="s">
        <v>329</v>
      </c>
      <c r="B157" t="s">
        <v>11</v>
      </c>
      <c r="C157" t="s">
        <v>514</v>
      </c>
      <c r="D157" t="s">
        <v>383</v>
      </c>
      <c r="E157" s="4">
        <v>109</v>
      </c>
      <c r="F157" s="4">
        <f>Nurse[[#This Row],[Total Nurse Staff Hours]]/Nurse[[#This Row],[MDS Census]]</f>
        <v>3.8817102114080577</v>
      </c>
      <c r="G157" s="4">
        <f>Nurse[[#This Row],[Total Direct Care Staff Hours]]/Nurse[[#This Row],[MDS Census]]</f>
        <v>3.337604706820902</v>
      </c>
      <c r="H157" s="4">
        <f>Nurse[[#This Row],[Total RN Hours (w/ Admin, DON)]]/Nurse[[#This Row],[MDS Census]]</f>
        <v>0.71270841643398508</v>
      </c>
      <c r="I157" s="4">
        <f>Nurse[[#This Row],[RN Hours (excl. Admin, DON)]]/Nurse[[#This Row],[MDS Census]]</f>
        <v>0.46013661747108098</v>
      </c>
      <c r="J157" s="4">
        <f>SUM(Nurse[[#This Row],[RN Hours (excl. Admin, DON)]],Nurse[[#This Row],[RN Admin Hours]],Nurse[[#This Row],[RN DON Hours]],Nurse[[#This Row],[LPN Hours (excl. Admin)]],Nurse[[#This Row],[LPN Admin Hours]],Nurse[[#This Row],[CNA Hours]],Nurse[[#This Row],[NA TR Hours]],Nurse[[#This Row],[Med Aide/Tech Hours]])</f>
        <v>423.10641304347831</v>
      </c>
      <c r="K157" s="4">
        <f>SUM(Nurse[[#This Row],[RN Hours (excl. Admin, DON)]],Nurse[[#This Row],[LPN Hours (excl. Admin)]],Nurse[[#This Row],[CNA Hours]],Nurse[[#This Row],[NA TR Hours]],Nurse[[#This Row],[Med Aide/Tech Hours]])</f>
        <v>363.79891304347831</v>
      </c>
      <c r="L157" s="4">
        <f>SUM(Nurse[[#This Row],[RN Hours (excl. Admin, DON)]],Nurse[[#This Row],[RN Admin Hours]],Nurse[[#This Row],[RN DON Hours]])</f>
        <v>77.685217391304377</v>
      </c>
      <c r="M157" s="4">
        <v>50.154891304347828</v>
      </c>
      <c r="N157" s="4">
        <v>21.965108695652205</v>
      </c>
      <c r="O157" s="4">
        <v>5.5652173913043477</v>
      </c>
      <c r="P157" s="4">
        <f>SUM(Nurse[[#This Row],[LPN Hours (excl. Admin)]],Nurse[[#This Row],[LPN Admin Hours]])</f>
        <v>129.61684782608697</v>
      </c>
      <c r="Q157" s="4">
        <v>97.839673913043484</v>
      </c>
      <c r="R157" s="4">
        <v>31.777173913043477</v>
      </c>
      <c r="S157" s="4">
        <f>SUM(Nurse[[#This Row],[CNA Hours]],Nurse[[#This Row],[NA TR Hours]],Nurse[[#This Row],[Med Aide/Tech Hours]])</f>
        <v>215.80434782608697</v>
      </c>
      <c r="T157" s="4">
        <v>215.15760869565219</v>
      </c>
      <c r="U157" s="4">
        <v>0.64673913043478259</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1.571086956521738</v>
      </c>
      <c r="X157" s="4">
        <v>0</v>
      </c>
      <c r="Y157" s="4">
        <v>1.571086956521738</v>
      </c>
      <c r="Z157" s="4">
        <v>0</v>
      </c>
      <c r="AA157" s="4">
        <v>0</v>
      </c>
      <c r="AB157" s="4">
        <v>0</v>
      </c>
      <c r="AC157" s="4">
        <v>0</v>
      </c>
      <c r="AD157" s="4">
        <v>0</v>
      </c>
      <c r="AE157" s="4">
        <v>0</v>
      </c>
      <c r="AF157" s="1">
        <v>495038</v>
      </c>
      <c r="AG157" s="1">
        <v>3</v>
      </c>
      <c r="AH157"/>
    </row>
    <row r="158" spans="1:34" x14ac:dyDescent="0.25">
      <c r="A158" t="s">
        <v>329</v>
      </c>
      <c r="B158" t="s">
        <v>217</v>
      </c>
      <c r="C158" t="s">
        <v>480</v>
      </c>
      <c r="D158" t="s">
        <v>338</v>
      </c>
      <c r="E158" s="4">
        <v>48.923913043478258</v>
      </c>
      <c r="F158" s="4">
        <f>Nurse[[#This Row],[Total Nurse Staff Hours]]/Nurse[[#This Row],[MDS Census]]</f>
        <v>4.4539835592090649</v>
      </c>
      <c r="G158" s="4">
        <f>Nurse[[#This Row],[Total Direct Care Staff Hours]]/Nurse[[#This Row],[MDS Census]]</f>
        <v>4.0662852699400132</v>
      </c>
      <c r="H158" s="4">
        <f>Nurse[[#This Row],[Total RN Hours (w/ Admin, DON)]]/Nurse[[#This Row],[MDS Census]]</f>
        <v>0.63824927793823605</v>
      </c>
      <c r="I158" s="4">
        <f>Nurse[[#This Row],[RN Hours (excl. Admin, DON)]]/Nurse[[#This Row],[MDS Census]]</f>
        <v>0.5262741612974895</v>
      </c>
      <c r="J158" s="4">
        <f>SUM(Nurse[[#This Row],[RN Hours (excl. Admin, DON)]],Nurse[[#This Row],[RN Admin Hours]],Nurse[[#This Row],[RN DON Hours]],Nurse[[#This Row],[LPN Hours (excl. Admin)]],Nurse[[#This Row],[LPN Admin Hours]],Nurse[[#This Row],[CNA Hours]],Nurse[[#This Row],[NA TR Hours]],Nurse[[#This Row],[Med Aide/Tech Hours]])</f>
        <v>217.90630434782608</v>
      </c>
      <c r="K158" s="4">
        <f>SUM(Nurse[[#This Row],[RN Hours (excl. Admin, DON)]],Nurse[[#This Row],[LPN Hours (excl. Admin)]],Nurse[[#This Row],[CNA Hours]],Nurse[[#This Row],[NA TR Hours]],Nurse[[#This Row],[Med Aide/Tech Hours]])</f>
        <v>198.93858695652173</v>
      </c>
      <c r="L158" s="4">
        <f>SUM(Nurse[[#This Row],[RN Hours (excl. Admin, DON)]],Nurse[[#This Row],[RN Admin Hours]],Nurse[[#This Row],[RN DON Hours]])</f>
        <v>31.225652173913048</v>
      </c>
      <c r="M158" s="4">
        <v>25.747391304347829</v>
      </c>
      <c r="N158" s="4">
        <v>0</v>
      </c>
      <c r="O158" s="4">
        <v>5.4782608695652177</v>
      </c>
      <c r="P158" s="4">
        <f>SUM(Nurse[[#This Row],[LPN Hours (excl. Admin)]],Nurse[[#This Row],[LPN Admin Hours]])</f>
        <v>55.399891304347797</v>
      </c>
      <c r="Q158" s="4">
        <v>41.910434782608668</v>
      </c>
      <c r="R158" s="4">
        <v>13.489456521739127</v>
      </c>
      <c r="S158" s="4">
        <f>SUM(Nurse[[#This Row],[CNA Hours]],Nurse[[#This Row],[NA TR Hours]],Nurse[[#This Row],[Med Aide/Tech Hours]])</f>
        <v>131.28076086956523</v>
      </c>
      <c r="T158" s="4">
        <v>131.28076086956523</v>
      </c>
      <c r="U158" s="4">
        <v>0</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2.1096739130434785</v>
      </c>
      <c r="X158" s="4">
        <v>0</v>
      </c>
      <c r="Y158" s="4">
        <v>0</v>
      </c>
      <c r="Z158" s="4">
        <v>0</v>
      </c>
      <c r="AA158" s="4">
        <v>2.1096739130434785</v>
      </c>
      <c r="AB158" s="4">
        <v>0</v>
      </c>
      <c r="AC158" s="4">
        <v>0</v>
      </c>
      <c r="AD158" s="4">
        <v>0</v>
      </c>
      <c r="AE158" s="4">
        <v>0</v>
      </c>
      <c r="AF158" s="1">
        <v>495365</v>
      </c>
      <c r="AG158" s="1">
        <v>3</v>
      </c>
      <c r="AH158"/>
    </row>
    <row r="159" spans="1:34" x14ac:dyDescent="0.25">
      <c r="A159" t="s">
        <v>329</v>
      </c>
      <c r="B159" t="s">
        <v>51</v>
      </c>
      <c r="C159" t="s">
        <v>486</v>
      </c>
      <c r="D159" t="s">
        <v>401</v>
      </c>
      <c r="E159" s="4">
        <v>88.619565217391298</v>
      </c>
      <c r="F159" s="4">
        <f>Nurse[[#This Row],[Total Nurse Staff Hours]]/Nurse[[#This Row],[MDS Census]]</f>
        <v>3.3223292039739976</v>
      </c>
      <c r="G159" s="4">
        <f>Nurse[[#This Row],[Total Direct Care Staff Hours]]/Nurse[[#This Row],[MDS Census]]</f>
        <v>3.0133435545198091</v>
      </c>
      <c r="H159" s="4">
        <f>Nurse[[#This Row],[Total RN Hours (w/ Admin, DON)]]/Nurse[[#This Row],[MDS Census]]</f>
        <v>0.31062921623942114</v>
      </c>
      <c r="I159" s="4">
        <f>Nurse[[#This Row],[RN Hours (excl. Admin, DON)]]/Nurse[[#This Row],[MDS Census]]</f>
        <v>0.10358027719857724</v>
      </c>
      <c r="J159" s="4">
        <f>SUM(Nurse[[#This Row],[RN Hours (excl. Admin, DON)]],Nurse[[#This Row],[RN Admin Hours]],Nurse[[#This Row],[RN DON Hours]],Nurse[[#This Row],[LPN Hours (excl. Admin)]],Nurse[[#This Row],[LPN Admin Hours]],Nurse[[#This Row],[CNA Hours]],Nurse[[#This Row],[NA TR Hours]],Nurse[[#This Row],[Med Aide/Tech Hours]])</f>
        <v>294.4233695652174</v>
      </c>
      <c r="K159" s="4">
        <f>SUM(Nurse[[#This Row],[RN Hours (excl. Admin, DON)]],Nurse[[#This Row],[LPN Hours (excl. Admin)]],Nurse[[#This Row],[CNA Hours]],Nurse[[#This Row],[NA TR Hours]],Nurse[[#This Row],[Med Aide/Tech Hours]])</f>
        <v>267.04119565217394</v>
      </c>
      <c r="L159" s="4">
        <f>SUM(Nurse[[#This Row],[RN Hours (excl. Admin, DON)]],Nurse[[#This Row],[RN Admin Hours]],Nurse[[#This Row],[RN DON Hours]])</f>
        <v>27.527826086956523</v>
      </c>
      <c r="M159" s="4">
        <v>9.1792391304347838</v>
      </c>
      <c r="N159" s="4">
        <v>13.218152173913042</v>
      </c>
      <c r="O159" s="4">
        <v>5.1304347826086953</v>
      </c>
      <c r="P159" s="4">
        <f>SUM(Nurse[[#This Row],[LPN Hours (excl. Admin)]],Nurse[[#This Row],[LPN Admin Hours]])</f>
        <v>102.91076086956525</v>
      </c>
      <c r="Q159" s="4">
        <v>93.877173913043507</v>
      </c>
      <c r="R159" s="4">
        <v>9.033586956521745</v>
      </c>
      <c r="S159" s="4">
        <f>SUM(Nurse[[#This Row],[CNA Hours]],Nurse[[#This Row],[NA TR Hours]],Nurse[[#This Row],[Med Aide/Tech Hours]])</f>
        <v>163.98478260869567</v>
      </c>
      <c r="T159" s="4">
        <v>163.98478260869567</v>
      </c>
      <c r="U159" s="4">
        <v>0</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90.553913043478275</v>
      </c>
      <c r="X159" s="4">
        <v>3.1371739130434784</v>
      </c>
      <c r="Y159" s="4">
        <v>0.64228260869565224</v>
      </c>
      <c r="Z159" s="4">
        <v>5.1304347826086953</v>
      </c>
      <c r="AA159" s="4">
        <v>33.540217391304346</v>
      </c>
      <c r="AB159" s="4">
        <v>0</v>
      </c>
      <c r="AC159" s="4">
        <v>48.103804347826099</v>
      </c>
      <c r="AD159" s="4">
        <v>0</v>
      </c>
      <c r="AE159" s="4">
        <v>0</v>
      </c>
      <c r="AF159" s="1">
        <v>495143</v>
      </c>
      <c r="AG159" s="1">
        <v>3</v>
      </c>
      <c r="AH159"/>
    </row>
    <row r="160" spans="1:34" x14ac:dyDescent="0.25">
      <c r="A160" t="s">
        <v>329</v>
      </c>
      <c r="B160" t="s">
        <v>183</v>
      </c>
      <c r="C160" t="s">
        <v>526</v>
      </c>
      <c r="D160" t="s">
        <v>408</v>
      </c>
      <c r="E160" s="4">
        <v>115.69565217391305</v>
      </c>
      <c r="F160" s="4">
        <f>Nurse[[#This Row],[Total Nurse Staff Hours]]/Nurse[[#This Row],[MDS Census]]</f>
        <v>3.320062946260804</v>
      </c>
      <c r="G160" s="4">
        <f>Nurse[[#This Row],[Total Direct Care Staff Hours]]/Nurse[[#This Row],[MDS Census]]</f>
        <v>3.1346533258173617</v>
      </c>
      <c r="H160" s="4">
        <f>Nurse[[#This Row],[Total RN Hours (w/ Admin, DON)]]/Nurse[[#This Row],[MDS Census]]</f>
        <v>0.44609639233370907</v>
      </c>
      <c r="I160" s="4">
        <f>Nurse[[#This Row],[RN Hours (excl. Admin, DON)]]/Nurse[[#This Row],[MDS Census]]</f>
        <v>0.30554772641863959</v>
      </c>
      <c r="J160" s="4">
        <f>SUM(Nurse[[#This Row],[RN Hours (excl. Admin, DON)]],Nurse[[#This Row],[RN Admin Hours]],Nurse[[#This Row],[RN DON Hours]],Nurse[[#This Row],[LPN Hours (excl. Admin)]],Nurse[[#This Row],[LPN Admin Hours]],Nurse[[#This Row],[CNA Hours]],Nurse[[#This Row],[NA TR Hours]],Nurse[[#This Row],[Med Aide/Tech Hours]])</f>
        <v>384.11684782608694</v>
      </c>
      <c r="K160" s="4">
        <f>SUM(Nurse[[#This Row],[RN Hours (excl. Admin, DON)]],Nurse[[#This Row],[LPN Hours (excl. Admin)]],Nurse[[#This Row],[CNA Hours]],Nurse[[#This Row],[NA TR Hours]],Nurse[[#This Row],[Med Aide/Tech Hours]])</f>
        <v>362.66576086956519</v>
      </c>
      <c r="L160" s="4">
        <f>SUM(Nurse[[#This Row],[RN Hours (excl. Admin, DON)]],Nurse[[#This Row],[RN Admin Hours]],Nurse[[#This Row],[RN DON Hours]])</f>
        <v>51.611413043478258</v>
      </c>
      <c r="M160" s="4">
        <v>35.350543478260867</v>
      </c>
      <c r="N160" s="4">
        <v>11.130434782608695</v>
      </c>
      <c r="O160" s="4">
        <v>5.1304347826086953</v>
      </c>
      <c r="P160" s="4">
        <f>SUM(Nurse[[#This Row],[LPN Hours (excl. Admin)]],Nurse[[#This Row],[LPN Admin Hours]])</f>
        <v>111.80163043478261</v>
      </c>
      <c r="Q160" s="4">
        <v>106.61141304347827</v>
      </c>
      <c r="R160" s="4">
        <v>5.1902173913043477</v>
      </c>
      <c r="S160" s="4">
        <f>SUM(Nurse[[#This Row],[CNA Hours]],Nurse[[#This Row],[NA TR Hours]],Nurse[[#This Row],[Med Aide/Tech Hours]])</f>
        <v>220.70380434782609</v>
      </c>
      <c r="T160" s="4">
        <v>217.05978260869566</v>
      </c>
      <c r="U160" s="4">
        <v>3.6440217391304346</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0" s="4">
        <v>0</v>
      </c>
      <c r="Y160" s="4">
        <v>0</v>
      </c>
      <c r="Z160" s="4">
        <v>0</v>
      </c>
      <c r="AA160" s="4">
        <v>0</v>
      </c>
      <c r="AB160" s="4">
        <v>0</v>
      </c>
      <c r="AC160" s="4">
        <v>0</v>
      </c>
      <c r="AD160" s="4">
        <v>0</v>
      </c>
      <c r="AE160" s="4">
        <v>0</v>
      </c>
      <c r="AF160" s="1">
        <v>495326</v>
      </c>
      <c r="AG160" s="1">
        <v>3</v>
      </c>
      <c r="AH160"/>
    </row>
    <row r="161" spans="1:34" x14ac:dyDescent="0.25">
      <c r="A161" t="s">
        <v>329</v>
      </c>
      <c r="B161" t="s">
        <v>97</v>
      </c>
      <c r="C161" t="s">
        <v>488</v>
      </c>
      <c r="D161" t="s">
        <v>378</v>
      </c>
      <c r="E161" s="4">
        <v>106.21739130434783</v>
      </c>
      <c r="F161" s="4">
        <f>Nurse[[#This Row],[Total Nurse Staff Hours]]/Nurse[[#This Row],[MDS Census]]</f>
        <v>3.5556129758493662</v>
      </c>
      <c r="G161" s="4">
        <f>Nurse[[#This Row],[Total Direct Care Staff Hours]]/Nurse[[#This Row],[MDS Census]]</f>
        <v>3.3827210397052809</v>
      </c>
      <c r="H161" s="4">
        <f>Nurse[[#This Row],[Total RN Hours (w/ Admin, DON)]]/Nurse[[#This Row],[MDS Census]]</f>
        <v>0.64157797789602955</v>
      </c>
      <c r="I161" s="4">
        <f>Nurse[[#This Row],[RN Hours (excl. Admin, DON)]]/Nurse[[#This Row],[MDS Census]]</f>
        <v>0.58570405239459689</v>
      </c>
      <c r="J161" s="4">
        <f>SUM(Nurse[[#This Row],[RN Hours (excl. Admin, DON)]],Nurse[[#This Row],[RN Admin Hours]],Nurse[[#This Row],[RN DON Hours]],Nurse[[#This Row],[LPN Hours (excl. Admin)]],Nurse[[#This Row],[LPN Admin Hours]],Nurse[[#This Row],[CNA Hours]],Nurse[[#This Row],[NA TR Hours]],Nurse[[#This Row],[Med Aide/Tech Hours]])</f>
        <v>377.66793478260877</v>
      </c>
      <c r="K161" s="4">
        <f>SUM(Nurse[[#This Row],[RN Hours (excl. Admin, DON)]],Nurse[[#This Row],[LPN Hours (excl. Admin)]],Nurse[[#This Row],[CNA Hours]],Nurse[[#This Row],[NA TR Hours]],Nurse[[#This Row],[Med Aide/Tech Hours]])</f>
        <v>359.30380434782614</v>
      </c>
      <c r="L161" s="4">
        <f>SUM(Nurse[[#This Row],[RN Hours (excl. Admin, DON)]],Nurse[[#This Row],[RN Admin Hours]],Nurse[[#This Row],[RN DON Hours]])</f>
        <v>68.146739130434796</v>
      </c>
      <c r="M161" s="4">
        <v>62.21195652173914</v>
      </c>
      <c r="N161" s="4">
        <v>0.45652173913043476</v>
      </c>
      <c r="O161" s="4">
        <v>5.4782608695652177</v>
      </c>
      <c r="P161" s="4">
        <f>SUM(Nurse[[#This Row],[LPN Hours (excl. Admin)]],Nurse[[#This Row],[LPN Admin Hours]])</f>
        <v>111.05108695652174</v>
      </c>
      <c r="Q161" s="4">
        <v>98.62173913043479</v>
      </c>
      <c r="R161" s="4">
        <v>12.429347826086957</v>
      </c>
      <c r="S161" s="4">
        <f>SUM(Nurse[[#This Row],[CNA Hours]],Nurse[[#This Row],[NA TR Hours]],Nurse[[#This Row],[Med Aide/Tech Hours]])</f>
        <v>198.47010869565219</v>
      </c>
      <c r="T161" s="4">
        <v>198.47010869565219</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1" s="4">
        <v>0</v>
      </c>
      <c r="Y161" s="4">
        <v>0</v>
      </c>
      <c r="Z161" s="4">
        <v>0</v>
      </c>
      <c r="AA161" s="4">
        <v>0</v>
      </c>
      <c r="AB161" s="4">
        <v>0</v>
      </c>
      <c r="AC161" s="4">
        <v>0</v>
      </c>
      <c r="AD161" s="4">
        <v>0</v>
      </c>
      <c r="AE161" s="4">
        <v>0</v>
      </c>
      <c r="AF161" s="1">
        <v>495211</v>
      </c>
      <c r="AG161" s="1">
        <v>3</v>
      </c>
      <c r="AH161"/>
    </row>
    <row r="162" spans="1:34" x14ac:dyDescent="0.25">
      <c r="A162" t="s">
        <v>329</v>
      </c>
      <c r="B162" t="s">
        <v>277</v>
      </c>
      <c r="C162" t="s">
        <v>584</v>
      </c>
      <c r="D162" t="s">
        <v>336</v>
      </c>
      <c r="E162" s="4">
        <v>37.641304347826086</v>
      </c>
      <c r="F162" s="4">
        <f>Nurse[[#This Row],[Total Nurse Staff Hours]]/Nurse[[#This Row],[MDS Census]]</f>
        <v>4.423237077678313</v>
      </c>
      <c r="G162" s="4">
        <f>Nurse[[#This Row],[Total Direct Care Staff Hours]]/Nurse[[#This Row],[MDS Census]]</f>
        <v>4.1752786601212817</v>
      </c>
      <c r="H162" s="4">
        <f>Nurse[[#This Row],[Total RN Hours (w/ Admin, DON)]]/Nurse[[#This Row],[MDS Census]]</f>
        <v>0.76870632399653482</v>
      </c>
      <c r="I162" s="4">
        <f>Nurse[[#This Row],[RN Hours (excl. Admin, DON)]]/Nurse[[#This Row],[MDS Census]]</f>
        <v>0.64077967080565978</v>
      </c>
      <c r="J162" s="4">
        <f>SUM(Nurse[[#This Row],[RN Hours (excl. Admin, DON)]],Nurse[[#This Row],[RN Admin Hours]],Nurse[[#This Row],[RN DON Hours]],Nurse[[#This Row],[LPN Hours (excl. Admin)]],Nurse[[#This Row],[LPN Admin Hours]],Nurse[[#This Row],[CNA Hours]],Nurse[[#This Row],[NA TR Hours]],Nurse[[#This Row],[Med Aide/Tech Hours]])</f>
        <v>166.49641304347824</v>
      </c>
      <c r="K162" s="4">
        <f>SUM(Nurse[[#This Row],[RN Hours (excl. Admin, DON)]],Nurse[[#This Row],[LPN Hours (excl. Admin)]],Nurse[[#This Row],[CNA Hours]],Nurse[[#This Row],[NA TR Hours]],Nurse[[#This Row],[Med Aide/Tech Hours]])</f>
        <v>157.16293478260866</v>
      </c>
      <c r="L162" s="4">
        <f>SUM(Nurse[[#This Row],[RN Hours (excl. Admin, DON)]],Nurse[[#This Row],[RN Admin Hours]],Nurse[[#This Row],[RN DON Hours]])</f>
        <v>28.935108695652175</v>
      </c>
      <c r="M162" s="4">
        <v>24.119782608695651</v>
      </c>
      <c r="N162" s="4">
        <v>0.74728260869565222</v>
      </c>
      <c r="O162" s="4">
        <v>4.0680434782608703</v>
      </c>
      <c r="P162" s="4">
        <f>SUM(Nurse[[#This Row],[LPN Hours (excl. Admin)]],Nurse[[#This Row],[LPN Admin Hours]])</f>
        <v>10.885</v>
      </c>
      <c r="Q162" s="4">
        <v>6.3668478260869561</v>
      </c>
      <c r="R162" s="4">
        <v>4.5181521739130437</v>
      </c>
      <c r="S162" s="4">
        <f>SUM(Nurse[[#This Row],[CNA Hours]],Nurse[[#This Row],[NA TR Hours]],Nurse[[#This Row],[Med Aide/Tech Hours]])</f>
        <v>126.67630434782606</v>
      </c>
      <c r="T162" s="4">
        <v>113.48880434782606</v>
      </c>
      <c r="U162" s="4">
        <v>13.1875</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2" s="4">
        <v>0</v>
      </c>
      <c r="Y162" s="4">
        <v>0</v>
      </c>
      <c r="Z162" s="4">
        <v>0</v>
      </c>
      <c r="AA162" s="4">
        <v>0</v>
      </c>
      <c r="AB162" s="4">
        <v>0</v>
      </c>
      <c r="AC162" s="4">
        <v>0</v>
      </c>
      <c r="AD162" s="4">
        <v>0</v>
      </c>
      <c r="AE162" s="4">
        <v>0</v>
      </c>
      <c r="AF162" s="7">
        <v>4.8999999999999998E+51</v>
      </c>
      <c r="AG162" s="1">
        <v>3</v>
      </c>
      <c r="AH162"/>
    </row>
    <row r="163" spans="1:34" x14ac:dyDescent="0.25">
      <c r="A163" t="s">
        <v>329</v>
      </c>
      <c r="B163" t="s">
        <v>225</v>
      </c>
      <c r="C163" t="s">
        <v>491</v>
      </c>
      <c r="D163" t="s">
        <v>398</v>
      </c>
      <c r="E163" s="4">
        <v>24.934782608695652</v>
      </c>
      <c r="F163" s="4">
        <f>Nurse[[#This Row],[Total Nurse Staff Hours]]/Nurse[[#This Row],[MDS Census]]</f>
        <v>4.4102005231037493</v>
      </c>
      <c r="G163" s="4">
        <f>Nurse[[#This Row],[Total Direct Care Staff Hours]]/Nurse[[#This Row],[MDS Census]]</f>
        <v>3.9386442894507412</v>
      </c>
      <c r="H163" s="4">
        <f>Nurse[[#This Row],[Total RN Hours (w/ Admin, DON)]]/Nurse[[#This Row],[MDS Census]]</f>
        <v>1.4365736704446379</v>
      </c>
      <c r="I163" s="4">
        <f>Nurse[[#This Row],[RN Hours (excl. Admin, DON)]]/Nurse[[#This Row],[MDS Census]]</f>
        <v>0.96501743679163032</v>
      </c>
      <c r="J163" s="4">
        <f>SUM(Nurse[[#This Row],[RN Hours (excl. Admin, DON)]],Nurse[[#This Row],[RN Admin Hours]],Nurse[[#This Row],[RN DON Hours]],Nurse[[#This Row],[LPN Hours (excl. Admin)]],Nurse[[#This Row],[LPN Admin Hours]],Nurse[[#This Row],[CNA Hours]],Nurse[[#This Row],[NA TR Hours]],Nurse[[#This Row],[Med Aide/Tech Hours]])</f>
        <v>109.96739130434783</v>
      </c>
      <c r="K163" s="4">
        <f>SUM(Nurse[[#This Row],[RN Hours (excl. Admin, DON)]],Nurse[[#This Row],[LPN Hours (excl. Admin)]],Nurse[[#This Row],[CNA Hours]],Nurse[[#This Row],[NA TR Hours]],Nurse[[#This Row],[Med Aide/Tech Hours]])</f>
        <v>98.209239130434781</v>
      </c>
      <c r="L163" s="4">
        <f>SUM(Nurse[[#This Row],[RN Hours (excl. Admin, DON)]],Nurse[[#This Row],[RN Admin Hours]],Nurse[[#This Row],[RN DON Hours]])</f>
        <v>35.820652173913039</v>
      </c>
      <c r="M163" s="4">
        <v>24.0625</v>
      </c>
      <c r="N163" s="4">
        <v>6.1413043478260869</v>
      </c>
      <c r="O163" s="4">
        <v>5.6168478260869561</v>
      </c>
      <c r="P163" s="4">
        <f>SUM(Nurse[[#This Row],[LPN Hours (excl. Admin)]],Nurse[[#This Row],[LPN Admin Hours]])</f>
        <v>24.345108695652176</v>
      </c>
      <c r="Q163" s="4">
        <v>24.345108695652176</v>
      </c>
      <c r="R163" s="4">
        <v>0</v>
      </c>
      <c r="S163" s="4">
        <f>SUM(Nurse[[#This Row],[CNA Hours]],Nurse[[#This Row],[NA TR Hours]],Nurse[[#This Row],[Med Aide/Tech Hours]])</f>
        <v>49.801630434782609</v>
      </c>
      <c r="T163" s="4">
        <v>49.801630434782609</v>
      </c>
      <c r="U163" s="4">
        <v>0</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495374</v>
      </c>
      <c r="AG163" s="1">
        <v>3</v>
      </c>
      <c r="AH163"/>
    </row>
    <row r="164" spans="1:34" x14ac:dyDescent="0.25">
      <c r="A164" t="s">
        <v>329</v>
      </c>
      <c r="B164" t="s">
        <v>273</v>
      </c>
      <c r="C164" t="s">
        <v>486</v>
      </c>
      <c r="D164" t="s">
        <v>401</v>
      </c>
      <c r="E164" s="4">
        <v>160.04347826086956</v>
      </c>
      <c r="F164" s="4">
        <f>Nurse[[#This Row],[Total Nurse Staff Hours]]/Nurse[[#This Row],[MDS Census]]</f>
        <v>3.3293615865254003</v>
      </c>
      <c r="G164" s="4">
        <f>Nurse[[#This Row],[Total Direct Care Staff Hours]]/Nurse[[#This Row],[MDS Census]]</f>
        <v>3.1511314860092359</v>
      </c>
      <c r="H164" s="4">
        <f>Nurse[[#This Row],[Total RN Hours (w/ Admin, DON)]]/Nurse[[#This Row],[MDS Census]]</f>
        <v>0.41365933170334146</v>
      </c>
      <c r="I164" s="4">
        <f>Nurse[[#This Row],[RN Hours (excl. Admin, DON)]]/Nurse[[#This Row],[MDS Census]]</f>
        <v>0.26967671828307521</v>
      </c>
      <c r="J164" s="4">
        <f>SUM(Nurse[[#This Row],[RN Hours (excl. Admin, DON)]],Nurse[[#This Row],[RN Admin Hours]],Nurse[[#This Row],[RN DON Hours]],Nurse[[#This Row],[LPN Hours (excl. Admin)]],Nurse[[#This Row],[LPN Admin Hours]],Nurse[[#This Row],[CNA Hours]],Nurse[[#This Row],[NA TR Hours]],Nurse[[#This Row],[Med Aide/Tech Hours]])</f>
        <v>532.84260869565207</v>
      </c>
      <c r="K164" s="4">
        <f>SUM(Nurse[[#This Row],[RN Hours (excl. Admin, DON)]],Nurse[[#This Row],[LPN Hours (excl. Admin)]],Nurse[[#This Row],[CNA Hours]],Nurse[[#This Row],[NA TR Hours]],Nurse[[#This Row],[Med Aide/Tech Hours]])</f>
        <v>504.31804347826073</v>
      </c>
      <c r="L164" s="4">
        <f>SUM(Nurse[[#This Row],[RN Hours (excl. Admin, DON)]],Nurse[[#This Row],[RN Admin Hours]],Nurse[[#This Row],[RN DON Hours]])</f>
        <v>66.203478260869559</v>
      </c>
      <c r="M164" s="4">
        <v>43.16</v>
      </c>
      <c r="N164" s="4">
        <v>17.739130434782609</v>
      </c>
      <c r="O164" s="4">
        <v>5.3043478260869561</v>
      </c>
      <c r="P164" s="4">
        <f>SUM(Nurse[[#This Row],[LPN Hours (excl. Admin)]],Nurse[[#This Row],[LPN Admin Hours]])</f>
        <v>177.94641304347817</v>
      </c>
      <c r="Q164" s="4">
        <v>172.46532608695642</v>
      </c>
      <c r="R164" s="4">
        <v>5.4810869565217395</v>
      </c>
      <c r="S164" s="4">
        <f>SUM(Nurse[[#This Row],[CNA Hours]],Nurse[[#This Row],[NA TR Hours]],Nurse[[#This Row],[Med Aide/Tech Hours]])</f>
        <v>288.69271739130431</v>
      </c>
      <c r="T164" s="4">
        <v>274.37249999999995</v>
      </c>
      <c r="U164" s="4">
        <v>14.320217391304345</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80.623586956521734</v>
      </c>
      <c r="X164" s="4">
        <v>0.35989130434782607</v>
      </c>
      <c r="Y164" s="4">
        <v>0</v>
      </c>
      <c r="Z164" s="4">
        <v>0</v>
      </c>
      <c r="AA164" s="4">
        <v>13.876086956521741</v>
      </c>
      <c r="AB164" s="4">
        <v>0</v>
      </c>
      <c r="AC164" s="4">
        <v>66.387608695652162</v>
      </c>
      <c r="AD164" s="4">
        <v>0</v>
      </c>
      <c r="AE164" s="4">
        <v>0</v>
      </c>
      <c r="AF164" s="1">
        <v>495426</v>
      </c>
      <c r="AG164" s="1">
        <v>3</v>
      </c>
      <c r="AH164"/>
    </row>
    <row r="165" spans="1:34" x14ac:dyDescent="0.25">
      <c r="A165" t="s">
        <v>329</v>
      </c>
      <c r="B165" t="s">
        <v>122</v>
      </c>
      <c r="C165" t="s">
        <v>539</v>
      </c>
      <c r="D165" t="s">
        <v>415</v>
      </c>
      <c r="E165" s="4">
        <v>114.15217391304348</v>
      </c>
      <c r="F165" s="4">
        <f>Nurse[[#This Row],[Total Nurse Staff Hours]]/Nurse[[#This Row],[MDS Census]]</f>
        <v>2.4640258998286035</v>
      </c>
      <c r="G165" s="4">
        <f>Nurse[[#This Row],[Total Direct Care Staff Hours]]/Nurse[[#This Row],[MDS Census]]</f>
        <v>2.1414206817748993</v>
      </c>
      <c r="H165" s="4">
        <f>Nurse[[#This Row],[Total RN Hours (w/ Admin, DON)]]/Nurse[[#This Row],[MDS Census]]</f>
        <v>0.27302418586935823</v>
      </c>
      <c r="I165" s="4">
        <f>Nurse[[#This Row],[RN Hours (excl. Admin, DON)]]/Nurse[[#This Row],[MDS Census]]</f>
        <v>2.2843267948962104E-2</v>
      </c>
      <c r="J165" s="4">
        <f>SUM(Nurse[[#This Row],[RN Hours (excl. Admin, DON)]],Nurse[[#This Row],[RN Admin Hours]],Nurse[[#This Row],[RN DON Hours]],Nurse[[#This Row],[LPN Hours (excl. Admin)]],Nurse[[#This Row],[LPN Admin Hours]],Nurse[[#This Row],[CNA Hours]],Nurse[[#This Row],[NA TR Hours]],Nurse[[#This Row],[Med Aide/Tech Hours]])</f>
        <v>281.27391304347822</v>
      </c>
      <c r="K165" s="4">
        <f>SUM(Nurse[[#This Row],[RN Hours (excl. Admin, DON)]],Nurse[[#This Row],[LPN Hours (excl. Admin)]],Nurse[[#This Row],[CNA Hours]],Nurse[[#This Row],[NA TR Hours]],Nurse[[#This Row],[Med Aide/Tech Hours]])</f>
        <v>244.44782608695644</v>
      </c>
      <c r="L165" s="4">
        <f>SUM(Nurse[[#This Row],[RN Hours (excl. Admin, DON)]],Nurse[[#This Row],[RN Admin Hours]],Nurse[[#This Row],[RN DON Hours]])</f>
        <v>31.166304347826092</v>
      </c>
      <c r="M165" s="4">
        <v>2.607608695652174</v>
      </c>
      <c r="N165" s="4">
        <v>24.841304347826089</v>
      </c>
      <c r="O165" s="4">
        <v>3.7173913043478262</v>
      </c>
      <c r="P165" s="4">
        <f>SUM(Nurse[[#This Row],[LPN Hours (excl. Admin)]],Nurse[[#This Row],[LPN Admin Hours]])</f>
        <v>90.549999999999955</v>
      </c>
      <c r="Q165" s="4">
        <v>82.282608695652129</v>
      </c>
      <c r="R165" s="4">
        <v>8.2673913043478269</v>
      </c>
      <c r="S165" s="4">
        <f>SUM(Nurse[[#This Row],[CNA Hours]],Nurse[[#This Row],[NA TR Hours]],Nurse[[#This Row],[Med Aide/Tech Hours]])</f>
        <v>159.55760869565214</v>
      </c>
      <c r="T165" s="4">
        <v>154.35434782608692</v>
      </c>
      <c r="U165" s="4">
        <v>0</v>
      </c>
      <c r="V165" s="4">
        <v>5.20326086956522</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23.357608695652168</v>
      </c>
      <c r="X165" s="4">
        <v>1.951086956521739</v>
      </c>
      <c r="Y165" s="4">
        <v>0</v>
      </c>
      <c r="Z165" s="4">
        <v>0</v>
      </c>
      <c r="AA165" s="4">
        <v>13.744565217391301</v>
      </c>
      <c r="AB165" s="4">
        <v>0</v>
      </c>
      <c r="AC165" s="4">
        <v>7.6619565217391301</v>
      </c>
      <c r="AD165" s="4">
        <v>0</v>
      </c>
      <c r="AE165" s="4">
        <v>0</v>
      </c>
      <c r="AF165" s="1">
        <v>495247</v>
      </c>
      <c r="AG165" s="1">
        <v>3</v>
      </c>
      <c r="AH165"/>
    </row>
    <row r="166" spans="1:34" x14ac:dyDescent="0.25">
      <c r="A166" t="s">
        <v>329</v>
      </c>
      <c r="B166" t="s">
        <v>148</v>
      </c>
      <c r="C166" t="s">
        <v>552</v>
      </c>
      <c r="D166" t="s">
        <v>372</v>
      </c>
      <c r="E166" s="4">
        <v>97.619565217391298</v>
      </c>
      <c r="F166" s="4">
        <f>Nurse[[#This Row],[Total Nurse Staff Hours]]/Nurse[[#This Row],[MDS Census]]</f>
        <v>2.5903574212225808</v>
      </c>
      <c r="G166" s="4">
        <f>Nurse[[#This Row],[Total Direct Care Staff Hours]]/Nurse[[#This Row],[MDS Census]]</f>
        <v>2.4072820398619306</v>
      </c>
      <c r="H166" s="4">
        <f>Nurse[[#This Row],[Total RN Hours (w/ Admin, DON)]]/Nurse[[#This Row],[MDS Census]]</f>
        <v>0.31271573321456408</v>
      </c>
      <c r="I166" s="4">
        <f>Nurse[[#This Row],[RN Hours (excl. Admin, DON)]]/Nurse[[#This Row],[MDS Census]]</f>
        <v>0.19147088297516981</v>
      </c>
      <c r="J166" s="4">
        <f>SUM(Nurse[[#This Row],[RN Hours (excl. Admin, DON)]],Nurse[[#This Row],[RN Admin Hours]],Nurse[[#This Row],[RN DON Hours]],Nurse[[#This Row],[LPN Hours (excl. Admin)]],Nurse[[#This Row],[LPN Admin Hours]],Nurse[[#This Row],[CNA Hours]],Nurse[[#This Row],[NA TR Hours]],Nurse[[#This Row],[Med Aide/Tech Hours]])</f>
        <v>252.86956521739128</v>
      </c>
      <c r="K166" s="4">
        <f>SUM(Nurse[[#This Row],[RN Hours (excl. Admin, DON)]],Nurse[[#This Row],[LPN Hours (excl. Admin)]],Nurse[[#This Row],[CNA Hours]],Nurse[[#This Row],[NA TR Hours]],Nurse[[#This Row],[Med Aide/Tech Hours]])</f>
        <v>234.99782608695651</v>
      </c>
      <c r="L166" s="4">
        <f>SUM(Nurse[[#This Row],[RN Hours (excl. Admin, DON)]],Nurse[[#This Row],[RN Admin Hours]],Nurse[[#This Row],[RN DON Hours]])</f>
        <v>30.527173913043477</v>
      </c>
      <c r="M166" s="4">
        <v>18.691304347826087</v>
      </c>
      <c r="N166" s="4">
        <v>6.6913043478260885</v>
      </c>
      <c r="O166" s="4">
        <v>5.1445652173913041</v>
      </c>
      <c r="P166" s="4">
        <f>SUM(Nurse[[#This Row],[LPN Hours (excl. Admin)]],Nurse[[#This Row],[LPN Admin Hours]])</f>
        <v>59.383695652173898</v>
      </c>
      <c r="Q166" s="4">
        <v>53.347826086956509</v>
      </c>
      <c r="R166" s="4">
        <v>6.035869565217391</v>
      </c>
      <c r="S166" s="4">
        <f>SUM(Nurse[[#This Row],[CNA Hours]],Nurse[[#This Row],[NA TR Hours]],Nurse[[#This Row],[Med Aide/Tech Hours]])</f>
        <v>162.9586956521739</v>
      </c>
      <c r="T166" s="4">
        <v>160.55326086956521</v>
      </c>
      <c r="U166" s="4">
        <v>0</v>
      </c>
      <c r="V166" s="4">
        <v>2.4054347826086957</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6" s="4">
        <v>0</v>
      </c>
      <c r="Y166" s="4">
        <v>0</v>
      </c>
      <c r="Z166" s="4">
        <v>0</v>
      </c>
      <c r="AA166" s="4">
        <v>0</v>
      </c>
      <c r="AB166" s="4">
        <v>0</v>
      </c>
      <c r="AC166" s="4">
        <v>0</v>
      </c>
      <c r="AD166" s="4">
        <v>0</v>
      </c>
      <c r="AE166" s="4">
        <v>0</v>
      </c>
      <c r="AF166" s="1">
        <v>495277</v>
      </c>
      <c r="AG166" s="1">
        <v>3</v>
      </c>
      <c r="AH166"/>
    </row>
    <row r="167" spans="1:34" x14ac:dyDescent="0.25">
      <c r="A167" t="s">
        <v>329</v>
      </c>
      <c r="B167" t="s">
        <v>195</v>
      </c>
      <c r="C167" t="s">
        <v>515</v>
      </c>
      <c r="D167" t="s">
        <v>386</v>
      </c>
      <c r="E167" s="4">
        <v>99.315217391304344</v>
      </c>
      <c r="F167" s="4">
        <f>Nurse[[#This Row],[Total Nurse Staff Hours]]/Nurse[[#This Row],[MDS Census]]</f>
        <v>2.842705483200175</v>
      </c>
      <c r="G167" s="4">
        <f>Nurse[[#This Row],[Total Direct Care Staff Hours]]/Nurse[[#This Row],[MDS Census]]</f>
        <v>2.6703535077158804</v>
      </c>
      <c r="H167" s="4">
        <f>Nurse[[#This Row],[Total RN Hours (w/ Admin, DON)]]/Nurse[[#This Row],[MDS Census]]</f>
        <v>0.29334026485717418</v>
      </c>
      <c r="I167" s="4">
        <f>Nurse[[#This Row],[RN Hours (excl. Admin, DON)]]/Nurse[[#This Row],[MDS Census]]</f>
        <v>0.16732078362701108</v>
      </c>
      <c r="J167" s="4">
        <f>SUM(Nurse[[#This Row],[RN Hours (excl. Admin, DON)]],Nurse[[#This Row],[RN Admin Hours]],Nurse[[#This Row],[RN DON Hours]],Nurse[[#This Row],[LPN Hours (excl. Admin)]],Nurse[[#This Row],[LPN Admin Hours]],Nurse[[#This Row],[CNA Hours]],Nurse[[#This Row],[NA TR Hours]],Nurse[[#This Row],[Med Aide/Tech Hours]])</f>
        <v>282.32391304347823</v>
      </c>
      <c r="K167" s="4">
        <f>SUM(Nurse[[#This Row],[RN Hours (excl. Admin, DON)]],Nurse[[#This Row],[LPN Hours (excl. Admin)]],Nurse[[#This Row],[CNA Hours]],Nurse[[#This Row],[NA TR Hours]],Nurse[[#This Row],[Med Aide/Tech Hours]])</f>
        <v>265.20673913043476</v>
      </c>
      <c r="L167" s="4">
        <f>SUM(Nurse[[#This Row],[RN Hours (excl. Admin, DON)]],Nurse[[#This Row],[RN Admin Hours]],Nurse[[#This Row],[RN DON Hours]])</f>
        <v>29.133152173913047</v>
      </c>
      <c r="M167" s="4">
        <v>16.617500000000003</v>
      </c>
      <c r="N167" s="4">
        <v>7.1243478260869573</v>
      </c>
      <c r="O167" s="4">
        <v>5.3913043478260869</v>
      </c>
      <c r="P167" s="4">
        <f>SUM(Nurse[[#This Row],[LPN Hours (excl. Admin)]],Nurse[[#This Row],[LPN Admin Hours]])</f>
        <v>94.356521739130429</v>
      </c>
      <c r="Q167" s="4">
        <v>89.754999999999995</v>
      </c>
      <c r="R167" s="4">
        <v>4.6015217391304351</v>
      </c>
      <c r="S167" s="4">
        <f>SUM(Nurse[[#This Row],[CNA Hours]],Nurse[[#This Row],[NA TR Hours]],Nurse[[#This Row],[Med Aide/Tech Hours]])</f>
        <v>158.83423913043475</v>
      </c>
      <c r="T167" s="4">
        <v>145.33999999999997</v>
      </c>
      <c r="U167" s="4">
        <v>13.494239130434783</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3.1328260869565216</v>
      </c>
      <c r="X167" s="4">
        <v>0</v>
      </c>
      <c r="Y167" s="4">
        <v>0</v>
      </c>
      <c r="Z167" s="4">
        <v>0.95652173913043481</v>
      </c>
      <c r="AA167" s="4">
        <v>2.1763043478260871</v>
      </c>
      <c r="AB167" s="4">
        <v>0</v>
      </c>
      <c r="AC167" s="4">
        <v>0</v>
      </c>
      <c r="AD167" s="4">
        <v>0</v>
      </c>
      <c r="AE167" s="4">
        <v>0</v>
      </c>
      <c r="AF167" s="1">
        <v>495340</v>
      </c>
      <c r="AG167" s="1">
        <v>3</v>
      </c>
      <c r="AH167"/>
    </row>
    <row r="168" spans="1:34" x14ac:dyDescent="0.25">
      <c r="A168" t="s">
        <v>329</v>
      </c>
      <c r="B168" t="s">
        <v>43</v>
      </c>
      <c r="C168" t="s">
        <v>458</v>
      </c>
      <c r="D168" t="s">
        <v>396</v>
      </c>
      <c r="E168" s="4">
        <v>103.52173913043478</v>
      </c>
      <c r="F168" s="4">
        <f>Nurse[[#This Row],[Total Nurse Staff Hours]]/Nurse[[#This Row],[MDS Census]]</f>
        <v>3.932018059638807</v>
      </c>
      <c r="G168" s="4">
        <f>Nurse[[#This Row],[Total Direct Care Staff Hours]]/Nurse[[#This Row],[MDS Census]]</f>
        <v>3.7108137337253253</v>
      </c>
      <c r="H168" s="4">
        <f>Nurse[[#This Row],[Total RN Hours (w/ Admin, DON)]]/Nurse[[#This Row],[MDS Census]]</f>
        <v>0.28653401931961364</v>
      </c>
      <c r="I168" s="4">
        <f>Nurse[[#This Row],[RN Hours (excl. Admin, DON)]]/Nurse[[#This Row],[MDS Census]]</f>
        <v>0.11940361192776146</v>
      </c>
      <c r="J168" s="4">
        <f>SUM(Nurse[[#This Row],[RN Hours (excl. Admin, DON)]],Nurse[[#This Row],[RN Admin Hours]],Nurse[[#This Row],[RN DON Hours]],Nurse[[#This Row],[LPN Hours (excl. Admin)]],Nurse[[#This Row],[LPN Admin Hours]],Nurse[[#This Row],[CNA Hours]],Nurse[[#This Row],[NA TR Hours]],Nurse[[#This Row],[Med Aide/Tech Hours]])</f>
        <v>407.04934782608694</v>
      </c>
      <c r="K168" s="4">
        <f>SUM(Nurse[[#This Row],[RN Hours (excl. Admin, DON)]],Nurse[[#This Row],[LPN Hours (excl. Admin)]],Nurse[[#This Row],[CNA Hours]],Nurse[[#This Row],[NA TR Hours]],Nurse[[#This Row],[Med Aide/Tech Hours]])</f>
        <v>384.14989130434782</v>
      </c>
      <c r="L168" s="4">
        <f>SUM(Nurse[[#This Row],[RN Hours (excl. Admin, DON)]],Nurse[[#This Row],[RN Admin Hours]],Nurse[[#This Row],[RN DON Hours]])</f>
        <v>29.662500000000001</v>
      </c>
      <c r="M168" s="4">
        <v>12.360869565217392</v>
      </c>
      <c r="N168" s="4">
        <v>11.997282608695652</v>
      </c>
      <c r="O168" s="4">
        <v>5.3043478260869561</v>
      </c>
      <c r="P168" s="4">
        <f>SUM(Nurse[[#This Row],[LPN Hours (excl. Admin)]],Nurse[[#This Row],[LPN Admin Hours]])</f>
        <v>141.27000000000001</v>
      </c>
      <c r="Q168" s="4">
        <v>135.67217391304348</v>
      </c>
      <c r="R168" s="4">
        <v>5.5978260869565215</v>
      </c>
      <c r="S168" s="4">
        <f>SUM(Nurse[[#This Row],[CNA Hours]],Nurse[[#This Row],[NA TR Hours]],Nurse[[#This Row],[Med Aide/Tech Hours]])</f>
        <v>236.11684782608694</v>
      </c>
      <c r="T168" s="4">
        <v>167.71739130434781</v>
      </c>
      <c r="U168" s="4">
        <v>68.399456521739125</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34.494673913043485</v>
      </c>
      <c r="X168" s="4">
        <v>0</v>
      </c>
      <c r="Y168" s="4">
        <v>0</v>
      </c>
      <c r="Z168" s="4">
        <v>0</v>
      </c>
      <c r="AA168" s="4">
        <v>28.959130434782615</v>
      </c>
      <c r="AB168" s="4">
        <v>0</v>
      </c>
      <c r="AC168" s="4">
        <v>5.5355434782608697</v>
      </c>
      <c r="AD168" s="4">
        <v>0</v>
      </c>
      <c r="AE168" s="4">
        <v>0</v>
      </c>
      <c r="AF168" s="1">
        <v>495131</v>
      </c>
      <c r="AG168" s="1">
        <v>3</v>
      </c>
      <c r="AH168"/>
    </row>
    <row r="169" spans="1:34" x14ac:dyDescent="0.25">
      <c r="A169" t="s">
        <v>329</v>
      </c>
      <c r="B169" t="s">
        <v>96</v>
      </c>
      <c r="C169" t="s">
        <v>504</v>
      </c>
      <c r="D169" t="s">
        <v>385</v>
      </c>
      <c r="E169" s="4">
        <v>145.95774647887325</v>
      </c>
      <c r="F169" s="4">
        <f>Nurse[[#This Row],[Total Nurse Staff Hours]]/Nurse[[#This Row],[MDS Census]]</f>
        <v>3.1093525041011296</v>
      </c>
      <c r="G169" s="4">
        <f>Nurse[[#This Row],[Total Direct Care Staff Hours]]/Nurse[[#This Row],[MDS Census]]</f>
        <v>3.0410219048538067</v>
      </c>
      <c r="H169" s="4">
        <f>Nurse[[#This Row],[Total RN Hours (w/ Admin, DON)]]/Nurse[[#This Row],[MDS Census]]</f>
        <v>0.46916240470906106</v>
      </c>
      <c r="I169" s="4">
        <f>Nurse[[#This Row],[RN Hours (excl. Admin, DON)]]/Nurse[[#This Row],[MDS Census]]</f>
        <v>0.41010325195406727</v>
      </c>
      <c r="J169" s="4">
        <f>SUM(Nurse[[#This Row],[RN Hours (excl. Admin, DON)]],Nurse[[#This Row],[RN Admin Hours]],Nurse[[#This Row],[RN DON Hours]],Nurse[[#This Row],[LPN Hours (excl. Admin)]],Nurse[[#This Row],[LPN Admin Hours]],Nurse[[#This Row],[CNA Hours]],Nurse[[#This Row],[NA TR Hours]],Nurse[[#This Row],[Med Aide/Tech Hours]])</f>
        <v>453.83408450704235</v>
      </c>
      <c r="K169" s="4">
        <f>SUM(Nurse[[#This Row],[RN Hours (excl. Admin, DON)]],Nurse[[#This Row],[LPN Hours (excl. Admin)]],Nurse[[#This Row],[CNA Hours]],Nurse[[#This Row],[NA TR Hours]],Nurse[[#This Row],[Med Aide/Tech Hours]])</f>
        <v>443.86070422535215</v>
      </c>
      <c r="L169" s="4">
        <f>SUM(Nurse[[#This Row],[RN Hours (excl. Admin, DON)]],Nurse[[#This Row],[RN Admin Hours]],Nurse[[#This Row],[RN DON Hours]])</f>
        <v>68.477887323943662</v>
      </c>
      <c r="M169" s="4">
        <v>59.857746478873231</v>
      </c>
      <c r="N169" s="4">
        <v>2.0985915492957745</v>
      </c>
      <c r="O169" s="4">
        <v>6.5215492957746486</v>
      </c>
      <c r="P169" s="4">
        <f>SUM(Nurse[[#This Row],[LPN Hours (excl. Admin)]],Nurse[[#This Row],[LPN Admin Hours]])</f>
        <v>123.58915492957746</v>
      </c>
      <c r="Q169" s="4">
        <v>122.23591549295774</v>
      </c>
      <c r="R169" s="4">
        <v>1.3532394366197182</v>
      </c>
      <c r="S169" s="4">
        <f>SUM(Nurse[[#This Row],[CNA Hours]],Nurse[[#This Row],[NA TR Hours]],Nurse[[#This Row],[Med Aide/Tech Hours]])</f>
        <v>261.7670422535212</v>
      </c>
      <c r="T169" s="4">
        <v>236.5253521126761</v>
      </c>
      <c r="U169" s="4">
        <v>25.241690140845073</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9" s="4">
        <v>0</v>
      </c>
      <c r="Y169" s="4">
        <v>0</v>
      </c>
      <c r="Z169" s="4">
        <v>0</v>
      </c>
      <c r="AA169" s="4">
        <v>0</v>
      </c>
      <c r="AB169" s="4">
        <v>0</v>
      </c>
      <c r="AC169" s="4">
        <v>0</v>
      </c>
      <c r="AD169" s="4">
        <v>0</v>
      </c>
      <c r="AE169" s="4">
        <v>0</v>
      </c>
      <c r="AF169" s="1">
        <v>495210</v>
      </c>
      <c r="AG169" s="1">
        <v>3</v>
      </c>
      <c r="AH169"/>
    </row>
    <row r="170" spans="1:34" x14ac:dyDescent="0.25">
      <c r="A170" t="s">
        <v>329</v>
      </c>
      <c r="B170" t="s">
        <v>3</v>
      </c>
      <c r="C170" t="s">
        <v>474</v>
      </c>
      <c r="D170" t="s">
        <v>429</v>
      </c>
      <c r="E170" s="4">
        <v>49.010869565217391</v>
      </c>
      <c r="F170" s="4">
        <f>Nurse[[#This Row],[Total Nurse Staff Hours]]/Nurse[[#This Row],[MDS Census]]</f>
        <v>3.5078176979374582</v>
      </c>
      <c r="G170" s="4">
        <f>Nurse[[#This Row],[Total Direct Care Staff Hours]]/Nurse[[#This Row],[MDS Census]]</f>
        <v>2.9408405411399423</v>
      </c>
      <c r="H170" s="4">
        <f>Nurse[[#This Row],[Total RN Hours (w/ Admin, DON)]]/Nurse[[#This Row],[MDS Census]]</f>
        <v>0.50521179862497223</v>
      </c>
      <c r="I170" s="4">
        <f>Nurse[[#This Row],[RN Hours (excl. Admin, DON)]]/Nurse[[#This Row],[MDS Census]]</f>
        <v>0.23375471279662899</v>
      </c>
      <c r="J170" s="4">
        <f>SUM(Nurse[[#This Row],[RN Hours (excl. Admin, DON)]],Nurse[[#This Row],[RN Admin Hours]],Nurse[[#This Row],[RN DON Hours]],Nurse[[#This Row],[LPN Hours (excl. Admin)]],Nurse[[#This Row],[LPN Admin Hours]],Nurse[[#This Row],[CNA Hours]],Nurse[[#This Row],[NA TR Hours]],Nurse[[#This Row],[Med Aide/Tech Hours]])</f>
        <v>171.92119565217391</v>
      </c>
      <c r="K170" s="4">
        <f>SUM(Nurse[[#This Row],[RN Hours (excl. Admin, DON)]],Nurse[[#This Row],[LPN Hours (excl. Admin)]],Nurse[[#This Row],[CNA Hours]],Nurse[[#This Row],[NA TR Hours]],Nurse[[#This Row],[Med Aide/Tech Hours]])</f>
        <v>144.13315217391303</v>
      </c>
      <c r="L170" s="4">
        <f>SUM(Nurse[[#This Row],[RN Hours (excl. Admin, DON)]],Nurse[[#This Row],[RN Admin Hours]],Nurse[[#This Row],[RN DON Hours]])</f>
        <v>24.760869565217391</v>
      </c>
      <c r="M170" s="4">
        <v>11.456521739130435</v>
      </c>
      <c r="N170" s="4">
        <v>6.3478260869565215</v>
      </c>
      <c r="O170" s="4">
        <v>6.9565217391304346</v>
      </c>
      <c r="P170" s="4">
        <f>SUM(Nurse[[#This Row],[LPN Hours (excl. Admin)]],Nurse[[#This Row],[LPN Admin Hours]])</f>
        <v>49.415760869565219</v>
      </c>
      <c r="Q170" s="4">
        <v>34.932065217391305</v>
      </c>
      <c r="R170" s="4">
        <v>14.483695652173912</v>
      </c>
      <c r="S170" s="4">
        <f>SUM(Nurse[[#This Row],[CNA Hours]],Nurse[[#This Row],[NA TR Hours]],Nurse[[#This Row],[Med Aide/Tech Hours]])</f>
        <v>97.744565217391312</v>
      </c>
      <c r="T170" s="4">
        <v>96.964673913043484</v>
      </c>
      <c r="U170" s="4">
        <v>0.77989130434782605</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42.309782608695649</v>
      </c>
      <c r="X170" s="4">
        <v>0.16847826086956522</v>
      </c>
      <c r="Y170" s="4">
        <v>0</v>
      </c>
      <c r="Z170" s="4">
        <v>0</v>
      </c>
      <c r="AA170" s="4">
        <v>3.4320652173913042</v>
      </c>
      <c r="AB170" s="4">
        <v>0</v>
      </c>
      <c r="AC170" s="4">
        <v>38.709239130434781</v>
      </c>
      <c r="AD170" s="4">
        <v>0</v>
      </c>
      <c r="AE170" s="4">
        <v>0</v>
      </c>
      <c r="AF170" s="1">
        <v>495367</v>
      </c>
      <c r="AG170" s="1">
        <v>3</v>
      </c>
      <c r="AH170"/>
    </row>
    <row r="171" spans="1:34" x14ac:dyDescent="0.25">
      <c r="A171" t="s">
        <v>329</v>
      </c>
      <c r="B171" t="s">
        <v>93</v>
      </c>
      <c r="C171" t="s">
        <v>539</v>
      </c>
      <c r="D171" t="s">
        <v>415</v>
      </c>
      <c r="E171" s="4">
        <v>77.010869565217391</v>
      </c>
      <c r="F171" s="4">
        <f>Nurse[[#This Row],[Total Nurse Staff Hours]]/Nurse[[#This Row],[MDS Census]]</f>
        <v>2.6596189131968955</v>
      </c>
      <c r="G171" s="4">
        <f>Nurse[[#This Row],[Total Direct Care Staff Hours]]/Nurse[[#This Row],[MDS Census]]</f>
        <v>2.4428793225123511</v>
      </c>
      <c r="H171" s="4">
        <f>Nurse[[#This Row],[Total RN Hours (w/ Admin, DON)]]/Nurse[[#This Row],[MDS Census]]</f>
        <v>0.38114326040931518</v>
      </c>
      <c r="I171" s="4">
        <f>Nurse[[#This Row],[RN Hours (excl. Admin, DON)]]/Nurse[[#This Row],[MDS Census]]</f>
        <v>0.26227240649258976</v>
      </c>
      <c r="J171" s="4">
        <f>SUM(Nurse[[#This Row],[RN Hours (excl. Admin, DON)]],Nurse[[#This Row],[RN Admin Hours]],Nurse[[#This Row],[RN DON Hours]],Nurse[[#This Row],[LPN Hours (excl. Admin)]],Nurse[[#This Row],[LPN Admin Hours]],Nurse[[#This Row],[CNA Hours]],Nurse[[#This Row],[NA TR Hours]],Nurse[[#This Row],[Med Aide/Tech Hours]])</f>
        <v>204.81956521739136</v>
      </c>
      <c r="K171" s="4">
        <f>SUM(Nurse[[#This Row],[RN Hours (excl. Admin, DON)]],Nurse[[#This Row],[LPN Hours (excl. Admin)]],Nurse[[#This Row],[CNA Hours]],Nurse[[#This Row],[NA TR Hours]],Nurse[[#This Row],[Med Aide/Tech Hours]])</f>
        <v>188.12826086956528</v>
      </c>
      <c r="L171" s="4">
        <f>SUM(Nurse[[#This Row],[RN Hours (excl. Admin, DON)]],Nurse[[#This Row],[RN Admin Hours]],Nurse[[#This Row],[RN DON Hours]])</f>
        <v>29.352173913043458</v>
      </c>
      <c r="M171" s="4">
        <v>20.197826086956503</v>
      </c>
      <c r="N171" s="4">
        <v>5.502173913043479</v>
      </c>
      <c r="O171" s="4">
        <v>3.652173913043478</v>
      </c>
      <c r="P171" s="4">
        <f>SUM(Nurse[[#This Row],[LPN Hours (excl. Admin)]],Nurse[[#This Row],[LPN Admin Hours]])</f>
        <v>63.747826086956515</v>
      </c>
      <c r="Q171" s="4">
        <v>56.210869565217386</v>
      </c>
      <c r="R171" s="4">
        <v>7.5369565217391266</v>
      </c>
      <c r="S171" s="4">
        <f>SUM(Nurse[[#This Row],[CNA Hours]],Nurse[[#This Row],[NA TR Hours]],Nurse[[#This Row],[Med Aide/Tech Hours]])</f>
        <v>111.71956521739138</v>
      </c>
      <c r="T171" s="4">
        <v>111.71956521739138</v>
      </c>
      <c r="U171" s="4">
        <v>0</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62.754347826086949</v>
      </c>
      <c r="X171" s="4">
        <v>4.0663043478260885</v>
      </c>
      <c r="Y171" s="4">
        <v>0</v>
      </c>
      <c r="Z171" s="4">
        <v>0</v>
      </c>
      <c r="AA171" s="4">
        <v>20.511956521739116</v>
      </c>
      <c r="AB171" s="4">
        <v>0</v>
      </c>
      <c r="AC171" s="4">
        <v>38.176086956521743</v>
      </c>
      <c r="AD171" s="4">
        <v>0</v>
      </c>
      <c r="AE171" s="4">
        <v>0</v>
      </c>
      <c r="AF171" s="1">
        <v>495206</v>
      </c>
      <c r="AG171" s="1">
        <v>3</v>
      </c>
      <c r="AH171"/>
    </row>
    <row r="172" spans="1:34" x14ac:dyDescent="0.25">
      <c r="A172" t="s">
        <v>329</v>
      </c>
      <c r="B172" t="s">
        <v>216</v>
      </c>
      <c r="C172" t="s">
        <v>484</v>
      </c>
      <c r="D172" t="s">
        <v>349</v>
      </c>
      <c r="E172" s="4">
        <v>74.293478260869563</v>
      </c>
      <c r="F172" s="4">
        <f>Nurse[[#This Row],[Total Nurse Staff Hours]]/Nurse[[#This Row],[MDS Census]]</f>
        <v>4.1572787125091439</v>
      </c>
      <c r="G172" s="4">
        <f>Nurse[[#This Row],[Total Direct Care Staff Hours]]/Nurse[[#This Row],[MDS Census]]</f>
        <v>3.7967373811265537</v>
      </c>
      <c r="H172" s="4">
        <f>Nurse[[#This Row],[Total RN Hours (w/ Admin, DON)]]/Nurse[[#This Row],[MDS Census]]</f>
        <v>0.50318946598390624</v>
      </c>
      <c r="I172" s="4">
        <f>Nurse[[#This Row],[RN Hours (excl. Admin, DON)]]/Nurse[[#This Row],[MDS Census]]</f>
        <v>0.14264813460131667</v>
      </c>
      <c r="J172" s="4">
        <f>SUM(Nurse[[#This Row],[RN Hours (excl. Admin, DON)]],Nurse[[#This Row],[RN Admin Hours]],Nurse[[#This Row],[RN DON Hours]],Nurse[[#This Row],[LPN Hours (excl. Admin)]],Nurse[[#This Row],[LPN Admin Hours]],Nurse[[#This Row],[CNA Hours]],Nurse[[#This Row],[NA TR Hours]],Nurse[[#This Row],[Med Aide/Tech Hours]])</f>
        <v>308.85869565217388</v>
      </c>
      <c r="K172" s="4">
        <f>SUM(Nurse[[#This Row],[RN Hours (excl. Admin, DON)]],Nurse[[#This Row],[LPN Hours (excl. Admin)]],Nurse[[#This Row],[CNA Hours]],Nurse[[#This Row],[NA TR Hours]],Nurse[[#This Row],[Med Aide/Tech Hours]])</f>
        <v>282.07282608695647</v>
      </c>
      <c r="L172" s="4">
        <f>SUM(Nurse[[#This Row],[RN Hours (excl. Admin, DON)]],Nurse[[#This Row],[RN Admin Hours]],Nurse[[#This Row],[RN DON Hours]])</f>
        <v>37.383695652173898</v>
      </c>
      <c r="M172" s="4">
        <v>10.597826086956516</v>
      </c>
      <c r="N172" s="4">
        <v>16.101086956521726</v>
      </c>
      <c r="O172" s="4">
        <v>10.684782608695652</v>
      </c>
      <c r="P172" s="4">
        <f>SUM(Nurse[[#This Row],[LPN Hours (excl. Admin)]],Nurse[[#This Row],[LPN Admin Hours]])</f>
        <v>81.047826086956533</v>
      </c>
      <c r="Q172" s="4">
        <v>81.047826086956533</v>
      </c>
      <c r="R172" s="4">
        <v>0</v>
      </c>
      <c r="S172" s="4">
        <f>SUM(Nurse[[#This Row],[CNA Hours]],Nurse[[#This Row],[NA TR Hours]],Nurse[[#This Row],[Med Aide/Tech Hours]])</f>
        <v>190.42717391304345</v>
      </c>
      <c r="T172" s="4">
        <v>129.91195652173909</v>
      </c>
      <c r="U172" s="4">
        <v>29.550000000000004</v>
      </c>
      <c r="V172" s="4">
        <v>30.965217391304346</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6.3880434782608715</v>
      </c>
      <c r="X172" s="4">
        <v>0</v>
      </c>
      <c r="Y172" s="4">
        <v>0</v>
      </c>
      <c r="Z172" s="4">
        <v>0</v>
      </c>
      <c r="AA172" s="4">
        <v>0.35326086956521741</v>
      </c>
      <c r="AB172" s="4">
        <v>0</v>
      </c>
      <c r="AC172" s="4">
        <v>6.0347826086956537</v>
      </c>
      <c r="AD172" s="4">
        <v>0</v>
      </c>
      <c r="AE172" s="4">
        <v>0</v>
      </c>
      <c r="AF172" s="1">
        <v>495364</v>
      </c>
      <c r="AG172" s="1">
        <v>3</v>
      </c>
      <c r="AH172"/>
    </row>
    <row r="173" spans="1:34" x14ac:dyDescent="0.25">
      <c r="A173" t="s">
        <v>329</v>
      </c>
      <c r="B173" t="s">
        <v>170</v>
      </c>
      <c r="C173" t="s">
        <v>504</v>
      </c>
      <c r="D173" t="s">
        <v>385</v>
      </c>
      <c r="E173" s="4">
        <v>46</v>
      </c>
      <c r="F173" s="4">
        <f>Nurse[[#This Row],[Total Nurse Staff Hours]]/Nurse[[#This Row],[MDS Census]]</f>
        <v>2.2135633270321353</v>
      </c>
      <c r="G173" s="4">
        <f>Nurse[[#This Row],[Total Direct Care Staff Hours]]/Nurse[[#This Row],[MDS Census]]</f>
        <v>2.0243856332703207</v>
      </c>
      <c r="H173" s="4">
        <f>Nurse[[#This Row],[Total RN Hours (w/ Admin, DON)]]/Nurse[[#This Row],[MDS Census]]</f>
        <v>0.53731096408317569</v>
      </c>
      <c r="I173" s="4">
        <f>Nurse[[#This Row],[RN Hours (excl. Admin, DON)]]/Nurse[[#This Row],[MDS Census]]</f>
        <v>0.34813327032136099</v>
      </c>
      <c r="J173" s="4">
        <f>SUM(Nurse[[#This Row],[RN Hours (excl. Admin, DON)]],Nurse[[#This Row],[RN Admin Hours]],Nurse[[#This Row],[RN DON Hours]],Nurse[[#This Row],[LPN Hours (excl. Admin)]],Nurse[[#This Row],[LPN Admin Hours]],Nurse[[#This Row],[CNA Hours]],Nurse[[#This Row],[NA TR Hours]],Nurse[[#This Row],[Med Aide/Tech Hours]])</f>
        <v>101.82391304347823</v>
      </c>
      <c r="K173" s="4">
        <f>SUM(Nurse[[#This Row],[RN Hours (excl. Admin, DON)]],Nurse[[#This Row],[LPN Hours (excl. Admin)]],Nurse[[#This Row],[CNA Hours]],Nurse[[#This Row],[NA TR Hours]],Nurse[[#This Row],[Med Aide/Tech Hours]])</f>
        <v>93.121739130434747</v>
      </c>
      <c r="L173" s="4">
        <f>SUM(Nurse[[#This Row],[RN Hours (excl. Admin, DON)]],Nurse[[#This Row],[RN Admin Hours]],Nurse[[#This Row],[RN DON Hours]])</f>
        <v>24.716304347826082</v>
      </c>
      <c r="M173" s="4">
        <v>16.014130434782604</v>
      </c>
      <c r="N173" s="4">
        <v>7.2097826086956518</v>
      </c>
      <c r="O173" s="4">
        <v>1.4923913043478263</v>
      </c>
      <c r="P173" s="4">
        <f>SUM(Nurse[[#This Row],[LPN Hours (excl. Admin)]],Nurse[[#This Row],[LPN Admin Hours]])</f>
        <v>19.993478260869562</v>
      </c>
      <c r="Q173" s="4">
        <v>19.993478260869562</v>
      </c>
      <c r="R173" s="4">
        <v>0</v>
      </c>
      <c r="S173" s="4">
        <f>SUM(Nurse[[#This Row],[CNA Hours]],Nurse[[#This Row],[NA TR Hours]],Nurse[[#This Row],[Med Aide/Tech Hours]])</f>
        <v>57.114130434782588</v>
      </c>
      <c r="T173" s="4">
        <v>57.114130434782588</v>
      </c>
      <c r="U173" s="4">
        <v>0</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39.889130434782601</v>
      </c>
      <c r="X173" s="4">
        <v>5.3043478260869579</v>
      </c>
      <c r="Y173" s="4">
        <v>0</v>
      </c>
      <c r="Z173" s="4">
        <v>0</v>
      </c>
      <c r="AA173" s="4">
        <v>13.99565217391304</v>
      </c>
      <c r="AB173" s="4">
        <v>0</v>
      </c>
      <c r="AC173" s="4">
        <v>20.589130434782607</v>
      </c>
      <c r="AD173" s="4">
        <v>0</v>
      </c>
      <c r="AE173" s="4">
        <v>0</v>
      </c>
      <c r="AF173" s="1">
        <v>495309</v>
      </c>
      <c r="AG173" s="1">
        <v>3</v>
      </c>
      <c r="AH173"/>
    </row>
    <row r="174" spans="1:34" x14ac:dyDescent="0.25">
      <c r="A174" t="s">
        <v>329</v>
      </c>
      <c r="B174" t="s">
        <v>261</v>
      </c>
      <c r="C174" t="s">
        <v>581</v>
      </c>
      <c r="D174" t="s">
        <v>353</v>
      </c>
      <c r="E174" s="4">
        <v>75.684782608695656</v>
      </c>
      <c r="F174" s="4">
        <f>Nurse[[#This Row],[Total Nurse Staff Hours]]/Nurse[[#This Row],[MDS Census]]</f>
        <v>3.1415338216286077</v>
      </c>
      <c r="G174" s="4">
        <f>Nurse[[#This Row],[Total Direct Care Staff Hours]]/Nurse[[#This Row],[MDS Census]]</f>
        <v>2.8567068792187276</v>
      </c>
      <c r="H174" s="4">
        <f>Nurse[[#This Row],[Total RN Hours (w/ Admin, DON)]]/Nurse[[#This Row],[MDS Census]]</f>
        <v>0.68863995404279754</v>
      </c>
      <c r="I174" s="4">
        <f>Nurse[[#This Row],[RN Hours (excl. Admin, DON)]]/Nurse[[#This Row],[MDS Census]]</f>
        <v>0.41142467327301446</v>
      </c>
      <c r="J174" s="4">
        <f>SUM(Nurse[[#This Row],[RN Hours (excl. Admin, DON)]],Nurse[[#This Row],[RN Admin Hours]],Nurse[[#This Row],[RN DON Hours]],Nurse[[#This Row],[LPN Hours (excl. Admin)]],Nurse[[#This Row],[LPN Admin Hours]],Nurse[[#This Row],[CNA Hours]],Nurse[[#This Row],[NA TR Hours]],Nurse[[#This Row],[Med Aide/Tech Hours]])</f>
        <v>237.76630434782606</v>
      </c>
      <c r="K174" s="4">
        <f>SUM(Nurse[[#This Row],[RN Hours (excl. Admin, DON)]],Nurse[[#This Row],[LPN Hours (excl. Admin)]],Nurse[[#This Row],[CNA Hours]],Nurse[[#This Row],[NA TR Hours]],Nurse[[#This Row],[Med Aide/Tech Hours]])</f>
        <v>216.20923913043478</v>
      </c>
      <c r="L174" s="4">
        <f>SUM(Nurse[[#This Row],[RN Hours (excl. Admin, DON)]],Nurse[[#This Row],[RN Admin Hours]],Nurse[[#This Row],[RN DON Hours]])</f>
        <v>52.119565217391298</v>
      </c>
      <c r="M174" s="4">
        <v>31.138586956521738</v>
      </c>
      <c r="N174" s="4">
        <v>15.9375</v>
      </c>
      <c r="O174" s="4">
        <v>5.0434782608695654</v>
      </c>
      <c r="P174" s="4">
        <f>SUM(Nurse[[#This Row],[LPN Hours (excl. Admin)]],Nurse[[#This Row],[LPN Admin Hours]])</f>
        <v>46.505434782608695</v>
      </c>
      <c r="Q174" s="4">
        <v>45.929347826086953</v>
      </c>
      <c r="R174" s="4">
        <v>0.57608695652173914</v>
      </c>
      <c r="S174" s="4">
        <f>SUM(Nurse[[#This Row],[CNA Hours]],Nurse[[#This Row],[NA TR Hours]],Nurse[[#This Row],[Med Aide/Tech Hours]])</f>
        <v>139.14130434782609</v>
      </c>
      <c r="T174" s="4">
        <v>129.95380434782609</v>
      </c>
      <c r="U174" s="4">
        <v>9.1875</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4" s="4">
        <v>0</v>
      </c>
      <c r="Y174" s="4">
        <v>0</v>
      </c>
      <c r="Z174" s="4">
        <v>0</v>
      </c>
      <c r="AA174" s="4">
        <v>0</v>
      </c>
      <c r="AB174" s="4">
        <v>0</v>
      </c>
      <c r="AC174" s="4">
        <v>0</v>
      </c>
      <c r="AD174" s="4">
        <v>0</v>
      </c>
      <c r="AE174" s="4">
        <v>0</v>
      </c>
      <c r="AF174" s="1">
        <v>495412</v>
      </c>
      <c r="AG174" s="1">
        <v>3</v>
      </c>
      <c r="AH174"/>
    </row>
    <row r="175" spans="1:34" x14ac:dyDescent="0.25">
      <c r="A175" t="s">
        <v>329</v>
      </c>
      <c r="B175" t="s">
        <v>100</v>
      </c>
      <c r="C175" t="s">
        <v>519</v>
      </c>
      <c r="D175" t="s">
        <v>393</v>
      </c>
      <c r="E175" s="4">
        <v>100.6304347826087</v>
      </c>
      <c r="F175" s="4">
        <f>Nurse[[#This Row],[Total Nurse Staff Hours]]/Nurse[[#This Row],[MDS Census]]</f>
        <v>3.5386422553467263</v>
      </c>
      <c r="G175" s="4">
        <f>Nurse[[#This Row],[Total Direct Care Staff Hours]]/Nurse[[#This Row],[MDS Census]]</f>
        <v>3.3222456254050545</v>
      </c>
      <c r="H175" s="4">
        <f>Nurse[[#This Row],[Total RN Hours (w/ Admin, DON)]]/Nurse[[#This Row],[MDS Census]]</f>
        <v>0.401247569669475</v>
      </c>
      <c r="I175" s="4">
        <f>Nurse[[#This Row],[RN Hours (excl. Admin, DON)]]/Nurse[[#This Row],[MDS Census]]</f>
        <v>0.24484229855260314</v>
      </c>
      <c r="J175" s="4">
        <f>SUM(Nurse[[#This Row],[RN Hours (excl. Admin, DON)]],Nurse[[#This Row],[RN Admin Hours]],Nurse[[#This Row],[RN DON Hours]],Nurse[[#This Row],[LPN Hours (excl. Admin)]],Nurse[[#This Row],[LPN Admin Hours]],Nurse[[#This Row],[CNA Hours]],Nurse[[#This Row],[NA TR Hours]],Nurse[[#This Row],[Med Aide/Tech Hours]])</f>
        <v>356.09510869565213</v>
      </c>
      <c r="K175" s="4">
        <f>SUM(Nurse[[#This Row],[RN Hours (excl. Admin, DON)]],Nurse[[#This Row],[LPN Hours (excl. Admin)]],Nurse[[#This Row],[CNA Hours]],Nurse[[#This Row],[NA TR Hours]],Nurse[[#This Row],[Med Aide/Tech Hours]])</f>
        <v>334.31902173913039</v>
      </c>
      <c r="L175" s="4">
        <f>SUM(Nurse[[#This Row],[RN Hours (excl. Admin, DON)]],Nurse[[#This Row],[RN Admin Hours]],Nurse[[#This Row],[RN DON Hours]])</f>
        <v>40.377717391304344</v>
      </c>
      <c r="M175" s="4">
        <v>24.638586956521738</v>
      </c>
      <c r="N175" s="4">
        <v>10.434782608695652</v>
      </c>
      <c r="O175" s="4">
        <v>5.3043478260869561</v>
      </c>
      <c r="P175" s="4">
        <f>SUM(Nurse[[#This Row],[LPN Hours (excl. Admin)]],Nurse[[#This Row],[LPN Admin Hours]])</f>
        <v>122.50434782608696</v>
      </c>
      <c r="Q175" s="4">
        <v>116.46739130434783</v>
      </c>
      <c r="R175" s="4">
        <v>6.0369565217391301</v>
      </c>
      <c r="S175" s="4">
        <f>SUM(Nurse[[#This Row],[CNA Hours]],Nurse[[#This Row],[NA TR Hours]],Nurse[[#This Row],[Med Aide/Tech Hours]])</f>
        <v>193.21304347826083</v>
      </c>
      <c r="T175" s="4">
        <v>154.97663043478258</v>
      </c>
      <c r="U175" s="4">
        <v>38.236413043478258</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9.343478260869567</v>
      </c>
      <c r="X175" s="4">
        <v>0</v>
      </c>
      <c r="Y175" s="4">
        <v>0</v>
      </c>
      <c r="Z175" s="4">
        <v>0</v>
      </c>
      <c r="AA175" s="4">
        <v>0</v>
      </c>
      <c r="AB175" s="4">
        <v>0</v>
      </c>
      <c r="AC175" s="4">
        <v>9.343478260869567</v>
      </c>
      <c r="AD175" s="4">
        <v>0</v>
      </c>
      <c r="AE175" s="4">
        <v>0</v>
      </c>
      <c r="AF175" s="1">
        <v>495215</v>
      </c>
      <c r="AG175" s="1">
        <v>3</v>
      </c>
      <c r="AH175"/>
    </row>
    <row r="176" spans="1:34" x14ac:dyDescent="0.25">
      <c r="A176" t="s">
        <v>329</v>
      </c>
      <c r="B176" t="s">
        <v>13</v>
      </c>
      <c r="C176" t="s">
        <v>472</v>
      </c>
      <c r="D176" t="s">
        <v>374</v>
      </c>
      <c r="E176" s="4">
        <v>72.543478260869563</v>
      </c>
      <c r="F176" s="4">
        <f>Nurse[[#This Row],[Total Nurse Staff Hours]]/Nurse[[#This Row],[MDS Census]]</f>
        <v>3.8861222655079417</v>
      </c>
      <c r="G176" s="4">
        <f>Nurse[[#This Row],[Total Direct Care Staff Hours]]/Nurse[[#This Row],[MDS Census]]</f>
        <v>3.4861132753970643</v>
      </c>
      <c r="H176" s="4">
        <f>Nurse[[#This Row],[Total RN Hours (w/ Admin, DON)]]/Nurse[[#This Row],[MDS Census]]</f>
        <v>0.65649685346119258</v>
      </c>
      <c r="I176" s="4">
        <f>Nurse[[#This Row],[RN Hours (excl. Admin, DON)]]/Nurse[[#This Row],[MDS Census]]</f>
        <v>0.38081810008990097</v>
      </c>
      <c r="J176" s="4">
        <f>SUM(Nurse[[#This Row],[RN Hours (excl. Admin, DON)]],Nurse[[#This Row],[RN Admin Hours]],Nurse[[#This Row],[RN DON Hours]],Nurse[[#This Row],[LPN Hours (excl. Admin)]],Nurse[[#This Row],[LPN Admin Hours]],Nurse[[#This Row],[CNA Hours]],Nurse[[#This Row],[NA TR Hours]],Nurse[[#This Row],[Med Aide/Tech Hours]])</f>
        <v>281.91282608695656</v>
      </c>
      <c r="K176" s="4">
        <f>SUM(Nurse[[#This Row],[RN Hours (excl. Admin, DON)]],Nurse[[#This Row],[LPN Hours (excl. Admin)]],Nurse[[#This Row],[CNA Hours]],Nurse[[#This Row],[NA TR Hours]],Nurse[[#This Row],[Med Aide/Tech Hours]])</f>
        <v>252.89478260869572</v>
      </c>
      <c r="L176" s="4">
        <f>SUM(Nurse[[#This Row],[RN Hours (excl. Admin, DON)]],Nurse[[#This Row],[RN Admin Hours]],Nurse[[#This Row],[RN DON Hours]])</f>
        <v>47.624565217391293</v>
      </c>
      <c r="M176" s="4">
        <v>27.625869565217382</v>
      </c>
      <c r="N176" s="4">
        <v>12.758804347826091</v>
      </c>
      <c r="O176" s="4">
        <v>7.2398913043478252</v>
      </c>
      <c r="P176" s="4">
        <f>SUM(Nurse[[#This Row],[LPN Hours (excl. Admin)]],Nurse[[#This Row],[LPN Admin Hours]])</f>
        <v>74.945108695652209</v>
      </c>
      <c r="Q176" s="4">
        <v>65.925760869565252</v>
      </c>
      <c r="R176" s="4">
        <v>9.0193478260869568</v>
      </c>
      <c r="S176" s="4">
        <f>SUM(Nurse[[#This Row],[CNA Hours]],Nurse[[#This Row],[NA TR Hours]],Nurse[[#This Row],[Med Aide/Tech Hours]])</f>
        <v>159.34315217391307</v>
      </c>
      <c r="T176" s="4">
        <v>159.34315217391307</v>
      </c>
      <c r="U176" s="4">
        <v>0</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71.483586956521776</v>
      </c>
      <c r="X176" s="4">
        <v>0.98543478260869566</v>
      </c>
      <c r="Y176" s="4">
        <v>0</v>
      </c>
      <c r="Z176" s="4">
        <v>0</v>
      </c>
      <c r="AA176" s="4">
        <v>10.928804347826087</v>
      </c>
      <c r="AB176" s="4">
        <v>0</v>
      </c>
      <c r="AC176" s="4">
        <v>59.56934782608699</v>
      </c>
      <c r="AD176" s="4">
        <v>0</v>
      </c>
      <c r="AE176" s="4">
        <v>0</v>
      </c>
      <c r="AF176" s="1">
        <v>495046</v>
      </c>
      <c r="AG176" s="1">
        <v>3</v>
      </c>
      <c r="AH176"/>
    </row>
    <row r="177" spans="1:34" x14ac:dyDescent="0.25">
      <c r="A177" t="s">
        <v>329</v>
      </c>
      <c r="B177" t="s">
        <v>91</v>
      </c>
      <c r="C177" t="s">
        <v>515</v>
      </c>
      <c r="D177" t="s">
        <v>386</v>
      </c>
      <c r="E177" s="4">
        <v>63.076086956521742</v>
      </c>
      <c r="F177" s="4">
        <f>Nurse[[#This Row],[Total Nurse Staff Hours]]/Nurse[[#This Row],[MDS Census]]</f>
        <v>4.3916422540065474</v>
      </c>
      <c r="G177" s="4">
        <f>Nurse[[#This Row],[Total Direct Care Staff Hours]]/Nurse[[#This Row],[MDS Census]]</f>
        <v>4.2214716525934861</v>
      </c>
      <c r="H177" s="4">
        <f>Nurse[[#This Row],[Total RN Hours (w/ Admin, DON)]]/Nurse[[#This Row],[MDS Census]]</f>
        <v>0.47683956574185743</v>
      </c>
      <c r="I177" s="4">
        <f>Nurse[[#This Row],[RN Hours (excl. Admin, DON)]]/Nurse[[#This Row],[MDS Census]]</f>
        <v>0.33841116663794574</v>
      </c>
      <c r="J177" s="4">
        <f>SUM(Nurse[[#This Row],[RN Hours (excl. Admin, DON)]],Nurse[[#This Row],[RN Admin Hours]],Nurse[[#This Row],[RN DON Hours]],Nurse[[#This Row],[LPN Hours (excl. Admin)]],Nurse[[#This Row],[LPN Admin Hours]],Nurse[[#This Row],[CNA Hours]],Nurse[[#This Row],[NA TR Hours]],Nurse[[#This Row],[Med Aide/Tech Hours]])</f>
        <v>277.00760869565215</v>
      </c>
      <c r="K177" s="4">
        <f>SUM(Nurse[[#This Row],[RN Hours (excl. Admin, DON)]],Nurse[[#This Row],[LPN Hours (excl. Admin)]],Nurse[[#This Row],[CNA Hours]],Nurse[[#This Row],[NA TR Hours]],Nurse[[#This Row],[Med Aide/Tech Hours]])</f>
        <v>266.27391304347827</v>
      </c>
      <c r="L177" s="4">
        <f>SUM(Nurse[[#This Row],[RN Hours (excl. Admin, DON)]],Nurse[[#This Row],[RN Admin Hours]],Nurse[[#This Row],[RN DON Hours]])</f>
        <v>30.077173913043467</v>
      </c>
      <c r="M177" s="4">
        <v>21.345652173913034</v>
      </c>
      <c r="N177" s="4">
        <v>8.2097826086956509</v>
      </c>
      <c r="O177" s="4">
        <v>0.52173913043478259</v>
      </c>
      <c r="P177" s="4">
        <f>SUM(Nurse[[#This Row],[LPN Hours (excl. Admin)]],Nurse[[#This Row],[LPN Admin Hours]])</f>
        <v>82.763043478260869</v>
      </c>
      <c r="Q177" s="4">
        <v>80.760869565217391</v>
      </c>
      <c r="R177" s="4">
        <v>2.0021739130434781</v>
      </c>
      <c r="S177" s="4">
        <f>SUM(Nurse[[#This Row],[CNA Hours]],Nurse[[#This Row],[NA TR Hours]],Nurse[[#This Row],[Med Aide/Tech Hours]])</f>
        <v>164.16739130434783</v>
      </c>
      <c r="T177" s="4">
        <v>164.16739130434783</v>
      </c>
      <c r="U177" s="4">
        <v>0</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119.78152173913043</v>
      </c>
      <c r="X177" s="4">
        <v>2.0217391304347827</v>
      </c>
      <c r="Y177" s="4">
        <v>0</v>
      </c>
      <c r="Z177" s="4">
        <v>0</v>
      </c>
      <c r="AA177" s="4">
        <v>51.598913043478248</v>
      </c>
      <c r="AB177" s="4">
        <v>0</v>
      </c>
      <c r="AC177" s="4">
        <v>66.160869565217396</v>
      </c>
      <c r="AD177" s="4">
        <v>0</v>
      </c>
      <c r="AE177" s="4">
        <v>0</v>
      </c>
      <c r="AF177" s="1">
        <v>495204</v>
      </c>
      <c r="AG177" s="1">
        <v>3</v>
      </c>
      <c r="AH177"/>
    </row>
    <row r="178" spans="1:34" x14ac:dyDescent="0.25">
      <c r="A178" t="s">
        <v>329</v>
      </c>
      <c r="B178" t="s">
        <v>171</v>
      </c>
      <c r="C178" t="s">
        <v>453</v>
      </c>
      <c r="D178" t="s">
        <v>384</v>
      </c>
      <c r="E178" s="4">
        <v>62.304347826086953</v>
      </c>
      <c r="F178" s="4">
        <f>Nurse[[#This Row],[Total Nurse Staff Hours]]/Nurse[[#This Row],[MDS Census]]</f>
        <v>3.3147400558269369</v>
      </c>
      <c r="G178" s="4">
        <f>Nurse[[#This Row],[Total Direct Care Staff Hours]]/Nurse[[#This Row],[MDS Census]]</f>
        <v>3.1489043963712495</v>
      </c>
      <c r="H178" s="4">
        <f>Nurse[[#This Row],[Total RN Hours (w/ Admin, DON)]]/Nurse[[#This Row],[MDS Census]]</f>
        <v>0.39301116538729947</v>
      </c>
      <c r="I178" s="4">
        <f>Nurse[[#This Row],[RN Hours (excl. Admin, DON)]]/Nurse[[#This Row],[MDS Census]]</f>
        <v>0.22717550593161207</v>
      </c>
      <c r="J178" s="4">
        <f>SUM(Nurse[[#This Row],[RN Hours (excl. Admin, DON)]],Nurse[[#This Row],[RN Admin Hours]],Nurse[[#This Row],[RN DON Hours]],Nurse[[#This Row],[LPN Hours (excl. Admin)]],Nurse[[#This Row],[LPN Admin Hours]],Nurse[[#This Row],[CNA Hours]],Nurse[[#This Row],[NA TR Hours]],Nurse[[#This Row],[Med Aide/Tech Hours]])</f>
        <v>206.52271739130435</v>
      </c>
      <c r="K178" s="4">
        <f>SUM(Nurse[[#This Row],[RN Hours (excl. Admin, DON)]],Nurse[[#This Row],[LPN Hours (excl. Admin)]],Nurse[[#This Row],[CNA Hours]],Nurse[[#This Row],[NA TR Hours]],Nurse[[#This Row],[Med Aide/Tech Hours]])</f>
        <v>196.19043478260872</v>
      </c>
      <c r="L178" s="4">
        <f>SUM(Nurse[[#This Row],[RN Hours (excl. Admin, DON)]],Nurse[[#This Row],[RN Admin Hours]],Nurse[[#This Row],[RN DON Hours]])</f>
        <v>24.486304347826092</v>
      </c>
      <c r="M178" s="4">
        <v>14.154021739130439</v>
      </c>
      <c r="N178" s="4">
        <v>5.1617391304347828</v>
      </c>
      <c r="O178" s="4">
        <v>5.1705434782608721</v>
      </c>
      <c r="P178" s="4">
        <f>SUM(Nurse[[#This Row],[LPN Hours (excl. Admin)]],Nurse[[#This Row],[LPN Admin Hours]])</f>
        <v>72.108913043478239</v>
      </c>
      <c r="Q178" s="4">
        <v>72.108913043478239</v>
      </c>
      <c r="R178" s="4">
        <v>0</v>
      </c>
      <c r="S178" s="4">
        <f>SUM(Nurse[[#This Row],[CNA Hours]],Nurse[[#This Row],[NA TR Hours]],Nurse[[#This Row],[Med Aide/Tech Hours]])</f>
        <v>109.92750000000004</v>
      </c>
      <c r="T178" s="4">
        <v>109.92750000000004</v>
      </c>
      <c r="U178" s="4">
        <v>0</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8" s="4">
        <v>0</v>
      </c>
      <c r="Y178" s="4">
        <v>0</v>
      </c>
      <c r="Z178" s="4">
        <v>0</v>
      </c>
      <c r="AA178" s="4">
        <v>0</v>
      </c>
      <c r="AB178" s="4">
        <v>0</v>
      </c>
      <c r="AC178" s="4">
        <v>0</v>
      </c>
      <c r="AD178" s="4">
        <v>0</v>
      </c>
      <c r="AE178" s="4">
        <v>0</v>
      </c>
      <c r="AF178" s="1">
        <v>495311</v>
      </c>
      <c r="AG178" s="1">
        <v>3</v>
      </c>
      <c r="AH178"/>
    </row>
    <row r="179" spans="1:34" x14ac:dyDescent="0.25">
      <c r="A179" t="s">
        <v>329</v>
      </c>
      <c r="B179" t="s">
        <v>274</v>
      </c>
      <c r="C179" t="s">
        <v>526</v>
      </c>
      <c r="D179" t="s">
        <v>408</v>
      </c>
      <c r="E179" s="4">
        <v>29.217391304347824</v>
      </c>
      <c r="F179" s="4">
        <f>Nurse[[#This Row],[Total Nurse Staff Hours]]/Nurse[[#This Row],[MDS Census]]</f>
        <v>3.7026897321428573</v>
      </c>
      <c r="G179" s="4">
        <f>Nurse[[#This Row],[Total Direct Care Staff Hours]]/Nurse[[#This Row],[MDS Census]]</f>
        <v>3.5062053571428571</v>
      </c>
      <c r="H179" s="4">
        <f>Nurse[[#This Row],[Total RN Hours (w/ Admin, DON)]]/Nurse[[#This Row],[MDS Census]]</f>
        <v>0.46097098214285714</v>
      </c>
      <c r="I179" s="4">
        <f>Nurse[[#This Row],[RN Hours (excl. Admin, DON)]]/Nurse[[#This Row],[MDS Census]]</f>
        <v>0.26448660714285704</v>
      </c>
      <c r="J179" s="4">
        <f>SUM(Nurse[[#This Row],[RN Hours (excl. Admin, DON)]],Nurse[[#This Row],[RN Admin Hours]],Nurse[[#This Row],[RN DON Hours]],Nurse[[#This Row],[LPN Hours (excl. Admin)]],Nurse[[#This Row],[LPN Admin Hours]],Nurse[[#This Row],[CNA Hours]],Nurse[[#This Row],[NA TR Hours]],Nurse[[#This Row],[Med Aide/Tech Hours]])</f>
        <v>108.1829347826087</v>
      </c>
      <c r="K179" s="4">
        <f>SUM(Nurse[[#This Row],[RN Hours (excl. Admin, DON)]],Nurse[[#This Row],[LPN Hours (excl. Admin)]],Nurse[[#This Row],[CNA Hours]],Nurse[[#This Row],[NA TR Hours]],Nurse[[#This Row],[Med Aide/Tech Hours]])</f>
        <v>102.44217391304348</v>
      </c>
      <c r="L179" s="4">
        <f>SUM(Nurse[[#This Row],[RN Hours (excl. Admin, DON)]],Nurse[[#This Row],[RN Admin Hours]],Nurse[[#This Row],[RN DON Hours]])</f>
        <v>13.46836956521739</v>
      </c>
      <c r="M179" s="4">
        <v>7.7276086956521706</v>
      </c>
      <c r="N179" s="4">
        <v>0</v>
      </c>
      <c r="O179" s="4">
        <v>5.7407608695652197</v>
      </c>
      <c r="P179" s="4">
        <f>SUM(Nurse[[#This Row],[LPN Hours (excl. Admin)]],Nurse[[#This Row],[LPN Admin Hours]])</f>
        <v>21.929782608695653</v>
      </c>
      <c r="Q179" s="4">
        <v>21.929782608695653</v>
      </c>
      <c r="R179" s="4">
        <v>0</v>
      </c>
      <c r="S179" s="4">
        <f>SUM(Nurse[[#This Row],[CNA Hours]],Nurse[[#This Row],[NA TR Hours]],Nurse[[#This Row],[Med Aide/Tech Hours]])</f>
        <v>72.78478260869565</v>
      </c>
      <c r="T179" s="4">
        <v>65.644239130434784</v>
      </c>
      <c r="U179" s="4">
        <v>7.1405434782608692</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9" s="4">
        <v>0</v>
      </c>
      <c r="Y179" s="4">
        <v>0</v>
      </c>
      <c r="Z179" s="4">
        <v>0</v>
      </c>
      <c r="AA179" s="4">
        <v>0</v>
      </c>
      <c r="AB179" s="4">
        <v>0</v>
      </c>
      <c r="AC179" s="4">
        <v>0</v>
      </c>
      <c r="AD179" s="4">
        <v>0</v>
      </c>
      <c r="AE179" s="4">
        <v>0</v>
      </c>
      <c r="AF179" t="s">
        <v>0</v>
      </c>
      <c r="AG179" s="1">
        <v>3</v>
      </c>
      <c r="AH179"/>
    </row>
    <row r="180" spans="1:34" x14ac:dyDescent="0.25">
      <c r="A180" t="s">
        <v>329</v>
      </c>
      <c r="B180" t="s">
        <v>282</v>
      </c>
      <c r="C180" t="s">
        <v>517</v>
      </c>
      <c r="D180" t="s">
        <v>389</v>
      </c>
      <c r="E180" s="4">
        <v>25.956521739130434</v>
      </c>
      <c r="F180" s="4">
        <f>Nurse[[#This Row],[Total Nurse Staff Hours]]/Nurse[[#This Row],[MDS Census]]</f>
        <v>4.3967671691792294</v>
      </c>
      <c r="G180" s="4">
        <f>Nurse[[#This Row],[Total Direct Care Staff Hours]]/Nurse[[#This Row],[MDS Census]]</f>
        <v>4.1734924623115583</v>
      </c>
      <c r="H180" s="4">
        <f>Nurse[[#This Row],[Total RN Hours (w/ Admin, DON)]]/Nurse[[#This Row],[MDS Census]]</f>
        <v>0.47588777219430489</v>
      </c>
      <c r="I180" s="4">
        <f>Nurse[[#This Row],[RN Hours (excl. Admin, DON)]]/Nurse[[#This Row],[MDS Census]]</f>
        <v>0.25261306532663313</v>
      </c>
      <c r="J180" s="4">
        <f>SUM(Nurse[[#This Row],[RN Hours (excl. Admin, DON)]],Nurse[[#This Row],[RN Admin Hours]],Nurse[[#This Row],[RN DON Hours]],Nurse[[#This Row],[LPN Hours (excl. Admin)]],Nurse[[#This Row],[LPN Admin Hours]],Nurse[[#This Row],[CNA Hours]],Nurse[[#This Row],[NA TR Hours]],Nurse[[#This Row],[Med Aide/Tech Hours]])</f>
        <v>114.12478260869565</v>
      </c>
      <c r="K180" s="4">
        <f>SUM(Nurse[[#This Row],[RN Hours (excl. Admin, DON)]],Nurse[[#This Row],[LPN Hours (excl. Admin)]],Nurse[[#This Row],[CNA Hours]],Nurse[[#This Row],[NA TR Hours]],Nurse[[#This Row],[Med Aide/Tech Hours]])</f>
        <v>108.32934782608697</v>
      </c>
      <c r="L180" s="4">
        <f>SUM(Nurse[[#This Row],[RN Hours (excl. Admin, DON)]],Nurse[[#This Row],[RN Admin Hours]],Nurse[[#This Row],[RN DON Hours]])</f>
        <v>12.352391304347826</v>
      </c>
      <c r="M180" s="4">
        <v>6.5569565217391297</v>
      </c>
      <c r="N180" s="4">
        <v>0</v>
      </c>
      <c r="O180" s="4">
        <v>5.7954347826086963</v>
      </c>
      <c r="P180" s="4">
        <f>SUM(Nurse[[#This Row],[LPN Hours (excl. Admin)]],Nurse[[#This Row],[LPN Admin Hours]])</f>
        <v>33.728369565217392</v>
      </c>
      <c r="Q180" s="4">
        <v>33.728369565217392</v>
      </c>
      <c r="R180" s="4">
        <v>0</v>
      </c>
      <c r="S180" s="4">
        <f>SUM(Nurse[[#This Row],[CNA Hours]],Nurse[[#This Row],[NA TR Hours]],Nurse[[#This Row],[Med Aide/Tech Hours]])</f>
        <v>68.044021739130443</v>
      </c>
      <c r="T180" s="4">
        <v>68.044021739130443</v>
      </c>
      <c r="U180" s="4">
        <v>0</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8.6739130434782616</v>
      </c>
      <c r="X180" s="4">
        <v>0.36141304347826086</v>
      </c>
      <c r="Y180" s="4">
        <v>0</v>
      </c>
      <c r="Z180" s="4">
        <v>0</v>
      </c>
      <c r="AA180" s="4">
        <v>2.7961956521739131</v>
      </c>
      <c r="AB180" s="4">
        <v>0</v>
      </c>
      <c r="AC180" s="4">
        <v>5.5163043478260869</v>
      </c>
      <c r="AD180" s="4">
        <v>0</v>
      </c>
      <c r="AE180" s="4">
        <v>0</v>
      </c>
      <c r="AF180" s="7">
        <v>4.9000000000000002E+257</v>
      </c>
      <c r="AG180" s="1">
        <v>3</v>
      </c>
      <c r="AH180"/>
    </row>
    <row r="181" spans="1:34" x14ac:dyDescent="0.25">
      <c r="A181" t="s">
        <v>329</v>
      </c>
      <c r="B181" t="s">
        <v>209</v>
      </c>
      <c r="C181" t="s">
        <v>445</v>
      </c>
      <c r="D181" t="s">
        <v>377</v>
      </c>
      <c r="E181" s="4">
        <v>60.510869565217391</v>
      </c>
      <c r="F181" s="4">
        <f>Nurse[[#This Row],[Total Nurse Staff Hours]]/Nurse[[#This Row],[MDS Census]]</f>
        <v>3.457587569606611</v>
      </c>
      <c r="G181" s="4">
        <f>Nurse[[#This Row],[Total Direct Care Staff Hours]]/Nurse[[#This Row],[MDS Census]]</f>
        <v>3.274934435063769</v>
      </c>
      <c r="H181" s="4">
        <f>Nurse[[#This Row],[Total RN Hours (w/ Admin, DON)]]/Nurse[[#This Row],[MDS Census]]</f>
        <v>0.71499012035207477</v>
      </c>
      <c r="I181" s="4">
        <f>Nurse[[#This Row],[RN Hours (excl. Admin, DON)]]/Nurse[[#This Row],[MDS Census]]</f>
        <v>0.53233698580923294</v>
      </c>
      <c r="J181" s="4">
        <f>SUM(Nurse[[#This Row],[RN Hours (excl. Admin, DON)]],Nurse[[#This Row],[RN Admin Hours]],Nurse[[#This Row],[RN DON Hours]],Nurse[[#This Row],[LPN Hours (excl. Admin)]],Nurse[[#This Row],[LPN Admin Hours]],Nurse[[#This Row],[CNA Hours]],Nurse[[#This Row],[NA TR Hours]],Nurse[[#This Row],[Med Aide/Tech Hours]])</f>
        <v>209.22163043478264</v>
      </c>
      <c r="K181" s="4">
        <f>SUM(Nurse[[#This Row],[RN Hours (excl. Admin, DON)]],Nurse[[#This Row],[LPN Hours (excl. Admin)]],Nurse[[#This Row],[CNA Hours]],Nurse[[#This Row],[NA TR Hours]],Nurse[[#This Row],[Med Aide/Tech Hours]])</f>
        <v>198.16913043478263</v>
      </c>
      <c r="L181" s="4">
        <f>SUM(Nurse[[#This Row],[RN Hours (excl. Admin, DON)]],Nurse[[#This Row],[RN Admin Hours]],Nurse[[#This Row],[RN DON Hours]])</f>
        <v>43.264673913043481</v>
      </c>
      <c r="M181" s="4">
        <v>32.212173913043479</v>
      </c>
      <c r="N181" s="4">
        <v>6.0716304347826089</v>
      </c>
      <c r="O181" s="4">
        <v>4.9808695652173913</v>
      </c>
      <c r="P181" s="4">
        <f>SUM(Nurse[[#This Row],[LPN Hours (excl. Admin)]],Nurse[[#This Row],[LPN Admin Hours]])</f>
        <v>59.889239130434788</v>
      </c>
      <c r="Q181" s="4">
        <v>59.889239130434788</v>
      </c>
      <c r="R181" s="4">
        <v>0</v>
      </c>
      <c r="S181" s="4">
        <f>SUM(Nurse[[#This Row],[CNA Hours]],Nurse[[#This Row],[NA TR Hours]],Nurse[[#This Row],[Med Aide/Tech Hours]])</f>
        <v>106.06771739130436</v>
      </c>
      <c r="T181" s="4">
        <v>106.06771739130436</v>
      </c>
      <c r="U181" s="4">
        <v>0</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1" s="4">
        <v>0</v>
      </c>
      <c r="Y181" s="4">
        <v>0</v>
      </c>
      <c r="Z181" s="4">
        <v>0</v>
      </c>
      <c r="AA181" s="4">
        <v>0</v>
      </c>
      <c r="AB181" s="4">
        <v>0</v>
      </c>
      <c r="AC181" s="4">
        <v>0</v>
      </c>
      <c r="AD181" s="4">
        <v>0</v>
      </c>
      <c r="AE181" s="4">
        <v>0</v>
      </c>
      <c r="AF181" s="1">
        <v>495357</v>
      </c>
      <c r="AG181" s="1">
        <v>3</v>
      </c>
      <c r="AH181"/>
    </row>
    <row r="182" spans="1:34" x14ac:dyDescent="0.25">
      <c r="A182" t="s">
        <v>329</v>
      </c>
      <c r="B182" t="s">
        <v>25</v>
      </c>
      <c r="C182" t="s">
        <v>453</v>
      </c>
      <c r="D182" t="s">
        <v>384</v>
      </c>
      <c r="E182" s="4">
        <v>155.2608695652174</v>
      </c>
      <c r="F182" s="4">
        <f>Nurse[[#This Row],[Total Nurse Staff Hours]]/Nurse[[#This Row],[MDS Census]]</f>
        <v>2.2678206384766177</v>
      </c>
      <c r="G182" s="4">
        <f>Nurse[[#This Row],[Total Direct Care Staff Hours]]/Nurse[[#This Row],[MDS Census]]</f>
        <v>2.1540058807056854</v>
      </c>
      <c r="H182" s="4">
        <f>Nurse[[#This Row],[Total RN Hours (w/ Admin, DON)]]/Nurse[[#This Row],[MDS Census]]</f>
        <v>0.37021072528703441</v>
      </c>
      <c r="I182" s="4">
        <f>Nurse[[#This Row],[RN Hours (excl. Admin, DON)]]/Nurse[[#This Row],[MDS Census]]</f>
        <v>0.29651358162979552</v>
      </c>
      <c r="J182" s="4">
        <f>SUM(Nurse[[#This Row],[RN Hours (excl. Admin, DON)]],Nurse[[#This Row],[RN Admin Hours]],Nurse[[#This Row],[RN DON Hours]],Nurse[[#This Row],[LPN Hours (excl. Admin)]],Nurse[[#This Row],[LPN Admin Hours]],Nurse[[#This Row],[CNA Hours]],Nurse[[#This Row],[NA TR Hours]],Nurse[[#This Row],[Med Aide/Tech Hours]])</f>
        <v>352.10380434782621</v>
      </c>
      <c r="K182" s="4">
        <f>SUM(Nurse[[#This Row],[RN Hours (excl. Admin, DON)]],Nurse[[#This Row],[LPN Hours (excl. Admin)]],Nurse[[#This Row],[CNA Hours]],Nurse[[#This Row],[NA TR Hours]],Nurse[[#This Row],[Med Aide/Tech Hours]])</f>
        <v>334.43282608695665</v>
      </c>
      <c r="L182" s="4">
        <f>SUM(Nurse[[#This Row],[RN Hours (excl. Admin, DON)]],Nurse[[#This Row],[RN Admin Hours]],Nurse[[#This Row],[RN DON Hours]])</f>
        <v>57.479239130434784</v>
      </c>
      <c r="M182" s="4">
        <v>46.036956521739128</v>
      </c>
      <c r="N182" s="4">
        <v>6.0127173913043475</v>
      </c>
      <c r="O182" s="4">
        <v>5.4295652173913052</v>
      </c>
      <c r="P182" s="4">
        <f>SUM(Nurse[[#This Row],[LPN Hours (excl. Admin)]],Nurse[[#This Row],[LPN Admin Hours]])</f>
        <v>91.915760869565261</v>
      </c>
      <c r="Q182" s="4">
        <v>85.68706521739135</v>
      </c>
      <c r="R182" s="4">
        <v>6.2286956521739123</v>
      </c>
      <c r="S182" s="4">
        <f>SUM(Nurse[[#This Row],[CNA Hours]],Nurse[[#This Row],[NA TR Hours]],Nurse[[#This Row],[Med Aide/Tech Hours]])</f>
        <v>202.70880434782615</v>
      </c>
      <c r="T182" s="4">
        <v>192.25576086956528</v>
      </c>
      <c r="U182" s="4">
        <v>10.453043478260868</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17.126956521739128</v>
      </c>
      <c r="X182" s="4">
        <v>0.66847826086956519</v>
      </c>
      <c r="Y182" s="4">
        <v>0</v>
      </c>
      <c r="Z182" s="4">
        <v>0</v>
      </c>
      <c r="AA182" s="4">
        <v>9.9320652173913047</v>
      </c>
      <c r="AB182" s="4">
        <v>0</v>
      </c>
      <c r="AC182" s="4">
        <v>6.5264130434782599</v>
      </c>
      <c r="AD182" s="4">
        <v>0</v>
      </c>
      <c r="AE182" s="4">
        <v>0</v>
      </c>
      <c r="AF182" s="1">
        <v>495097</v>
      </c>
      <c r="AG182" s="1">
        <v>3</v>
      </c>
      <c r="AH182"/>
    </row>
    <row r="183" spans="1:34" x14ac:dyDescent="0.25">
      <c r="A183" t="s">
        <v>329</v>
      </c>
      <c r="B183" t="s">
        <v>52</v>
      </c>
      <c r="C183" t="s">
        <v>482</v>
      </c>
      <c r="D183" t="s">
        <v>394</v>
      </c>
      <c r="E183" s="4">
        <v>103.01086956521739</v>
      </c>
      <c r="F183" s="4">
        <f>Nurse[[#This Row],[Total Nurse Staff Hours]]/Nurse[[#This Row],[MDS Census]]</f>
        <v>3.3142597868523795</v>
      </c>
      <c r="G183" s="4">
        <f>Nurse[[#This Row],[Total Direct Care Staff Hours]]/Nurse[[#This Row],[MDS Census]]</f>
        <v>3.1054648095388839</v>
      </c>
      <c r="H183" s="4">
        <f>Nurse[[#This Row],[Total RN Hours (w/ Admin, DON)]]/Nurse[[#This Row],[MDS Census]]</f>
        <v>0.31378284267173162</v>
      </c>
      <c r="I183" s="4">
        <f>Nurse[[#This Row],[RN Hours (excl. Admin, DON)]]/Nurse[[#This Row],[MDS Census]]</f>
        <v>0.26123456790123462</v>
      </c>
      <c r="J183" s="4">
        <f>SUM(Nurse[[#This Row],[RN Hours (excl. Admin, DON)]],Nurse[[#This Row],[RN Admin Hours]],Nurse[[#This Row],[RN DON Hours]],Nurse[[#This Row],[LPN Hours (excl. Admin)]],Nurse[[#This Row],[LPN Admin Hours]],Nurse[[#This Row],[CNA Hours]],Nurse[[#This Row],[NA TR Hours]],Nurse[[#This Row],[Med Aide/Tech Hours]])</f>
        <v>341.40478260869565</v>
      </c>
      <c r="K183" s="4">
        <f>SUM(Nurse[[#This Row],[RN Hours (excl. Admin, DON)]],Nurse[[#This Row],[LPN Hours (excl. Admin)]],Nurse[[#This Row],[CNA Hours]],Nurse[[#This Row],[NA TR Hours]],Nurse[[#This Row],[Med Aide/Tech Hours]])</f>
        <v>319.89663043478265</v>
      </c>
      <c r="L183" s="4">
        <f>SUM(Nurse[[#This Row],[RN Hours (excl. Admin, DON)]],Nurse[[#This Row],[RN Admin Hours]],Nurse[[#This Row],[RN DON Hours]])</f>
        <v>32.323043478260878</v>
      </c>
      <c r="M183" s="4">
        <v>26.910000000000007</v>
      </c>
      <c r="N183" s="4">
        <v>0.80434782608695654</v>
      </c>
      <c r="O183" s="4">
        <v>4.6086956521739131</v>
      </c>
      <c r="P183" s="4">
        <f>SUM(Nurse[[#This Row],[LPN Hours (excl. Admin)]],Nurse[[#This Row],[LPN Admin Hours]])</f>
        <v>107.53956521739134</v>
      </c>
      <c r="Q183" s="4">
        <v>91.44445652173917</v>
      </c>
      <c r="R183" s="4">
        <v>16.095108695652176</v>
      </c>
      <c r="S183" s="4">
        <f>SUM(Nurse[[#This Row],[CNA Hours]],Nurse[[#This Row],[NA TR Hours]],Nurse[[#This Row],[Med Aide/Tech Hours]])</f>
        <v>201.54217391304346</v>
      </c>
      <c r="T183" s="4">
        <v>201.54217391304346</v>
      </c>
      <c r="U183" s="4">
        <v>0</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143.99652173913043</v>
      </c>
      <c r="X183" s="4">
        <v>2.1491304347826086</v>
      </c>
      <c r="Y183" s="4">
        <v>0</v>
      </c>
      <c r="Z183" s="4">
        <v>0</v>
      </c>
      <c r="AA183" s="4">
        <v>39.699456521739137</v>
      </c>
      <c r="AB183" s="4">
        <v>0</v>
      </c>
      <c r="AC183" s="4">
        <v>102.14793478260869</v>
      </c>
      <c r="AD183" s="4">
        <v>0</v>
      </c>
      <c r="AE183" s="4">
        <v>0</v>
      </c>
      <c r="AF183" s="1">
        <v>495144</v>
      </c>
      <c r="AG183" s="1">
        <v>3</v>
      </c>
      <c r="AH183"/>
    </row>
    <row r="184" spans="1:34" x14ac:dyDescent="0.25">
      <c r="A184" t="s">
        <v>329</v>
      </c>
      <c r="B184" t="s">
        <v>182</v>
      </c>
      <c r="C184" t="s">
        <v>445</v>
      </c>
      <c r="D184" t="s">
        <v>377</v>
      </c>
      <c r="E184" s="4">
        <v>92.630434782608702</v>
      </c>
      <c r="F184" s="4">
        <f>Nurse[[#This Row],[Total Nurse Staff Hours]]/Nurse[[#This Row],[MDS Census]]</f>
        <v>3.5917918329030738</v>
      </c>
      <c r="G184" s="4">
        <f>Nurse[[#This Row],[Total Direct Care Staff Hours]]/Nurse[[#This Row],[MDS Census]]</f>
        <v>3.2606406946726114</v>
      </c>
      <c r="H184" s="4">
        <f>Nurse[[#This Row],[Total RN Hours (w/ Admin, DON)]]/Nurse[[#This Row],[MDS Census]]</f>
        <v>0.44982633184698428</v>
      </c>
      <c r="I184" s="4">
        <f>Nurse[[#This Row],[RN Hours (excl. Admin, DON)]]/Nurse[[#This Row],[MDS Census]]</f>
        <v>0.22124149260736917</v>
      </c>
      <c r="J184" s="4">
        <f>SUM(Nurse[[#This Row],[RN Hours (excl. Admin, DON)]],Nurse[[#This Row],[RN Admin Hours]],Nurse[[#This Row],[RN DON Hours]],Nurse[[#This Row],[LPN Hours (excl. Admin)]],Nurse[[#This Row],[LPN Admin Hours]],Nurse[[#This Row],[CNA Hours]],Nurse[[#This Row],[NA TR Hours]],Nurse[[#This Row],[Med Aide/Tech Hours]])</f>
        <v>332.70923913043475</v>
      </c>
      <c r="K184" s="4">
        <f>SUM(Nurse[[#This Row],[RN Hours (excl. Admin, DON)]],Nurse[[#This Row],[LPN Hours (excl. Admin)]],Nurse[[#This Row],[CNA Hours]],Nurse[[#This Row],[NA TR Hours]],Nurse[[#This Row],[Med Aide/Tech Hours]])</f>
        <v>302.03456521739128</v>
      </c>
      <c r="L184" s="4">
        <f>SUM(Nurse[[#This Row],[RN Hours (excl. Admin, DON)]],Nurse[[#This Row],[RN Admin Hours]],Nurse[[#This Row],[RN DON Hours]])</f>
        <v>41.667608695652177</v>
      </c>
      <c r="M184" s="4">
        <v>20.493695652173916</v>
      </c>
      <c r="N184" s="4">
        <v>15.434782608695652</v>
      </c>
      <c r="O184" s="4">
        <v>5.7391304347826084</v>
      </c>
      <c r="P184" s="4">
        <f>SUM(Nurse[[#This Row],[LPN Hours (excl. Admin)]],Nurse[[#This Row],[LPN Admin Hours]])</f>
        <v>108.71760869565216</v>
      </c>
      <c r="Q184" s="4">
        <v>99.216847826086948</v>
      </c>
      <c r="R184" s="4">
        <v>9.5007608695652159</v>
      </c>
      <c r="S184" s="4">
        <f>SUM(Nurse[[#This Row],[CNA Hours]],Nurse[[#This Row],[NA TR Hours]],Nurse[[#This Row],[Med Aide/Tech Hours]])</f>
        <v>182.32402173913044</v>
      </c>
      <c r="T184" s="4">
        <v>140.45141304347825</v>
      </c>
      <c r="U184" s="4">
        <v>41.872608695652175</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53.947173913043486</v>
      </c>
      <c r="X184" s="4">
        <v>2.4076086956521738</v>
      </c>
      <c r="Y184" s="4">
        <v>8.6956521739130432E-2</v>
      </c>
      <c r="Z184" s="4">
        <v>0</v>
      </c>
      <c r="AA184" s="4">
        <v>11.356521739130432</v>
      </c>
      <c r="AB184" s="4">
        <v>0.16304347826086957</v>
      </c>
      <c r="AC184" s="4">
        <v>39.933043478260878</v>
      </c>
      <c r="AD184" s="4">
        <v>0</v>
      </c>
      <c r="AE184" s="4">
        <v>0</v>
      </c>
      <c r="AF184" s="1">
        <v>495325</v>
      </c>
      <c r="AG184" s="1">
        <v>3</v>
      </c>
      <c r="AH184"/>
    </row>
    <row r="185" spans="1:34" x14ac:dyDescent="0.25">
      <c r="A185" t="s">
        <v>329</v>
      </c>
      <c r="B185" t="s">
        <v>29</v>
      </c>
      <c r="C185" t="s">
        <v>451</v>
      </c>
      <c r="D185" t="s">
        <v>380</v>
      </c>
      <c r="E185" s="4">
        <v>98.338028169014081</v>
      </c>
      <c r="F185" s="4">
        <f>Nurse[[#This Row],[Total Nurse Staff Hours]]/Nurse[[#This Row],[MDS Census]]</f>
        <v>3.475789172156976</v>
      </c>
      <c r="G185" s="4">
        <f>Nurse[[#This Row],[Total Direct Care Staff Hours]]/Nurse[[#This Row],[MDS Census]]</f>
        <v>3.3962331710111724</v>
      </c>
      <c r="H185" s="4">
        <f>Nurse[[#This Row],[Total RN Hours (w/ Admin, DON)]]/Nurse[[#This Row],[MDS Census]]</f>
        <v>0.54538670867946148</v>
      </c>
      <c r="I185" s="4">
        <f>Nurse[[#This Row],[RN Hours (excl. Admin, DON)]]/Nurse[[#This Row],[MDS Census]]</f>
        <v>0.47191778859925526</v>
      </c>
      <c r="J185" s="4">
        <f>SUM(Nurse[[#This Row],[RN Hours (excl. Admin, DON)]],Nurse[[#This Row],[RN Admin Hours]],Nurse[[#This Row],[RN DON Hours]],Nurse[[#This Row],[LPN Hours (excl. Admin)]],Nurse[[#This Row],[LPN Admin Hours]],Nurse[[#This Row],[CNA Hours]],Nurse[[#This Row],[NA TR Hours]],Nurse[[#This Row],[Med Aide/Tech Hours]])</f>
        <v>341.80225352112683</v>
      </c>
      <c r="K185" s="4">
        <f>SUM(Nurse[[#This Row],[RN Hours (excl. Admin, DON)]],Nurse[[#This Row],[LPN Hours (excl. Admin)]],Nurse[[#This Row],[CNA Hours]],Nurse[[#This Row],[NA TR Hours]],Nurse[[#This Row],[Med Aide/Tech Hours]])</f>
        <v>333.97887323943667</v>
      </c>
      <c r="L185" s="4">
        <f>SUM(Nurse[[#This Row],[RN Hours (excl. Admin, DON)]],Nurse[[#This Row],[RN Admin Hours]],Nurse[[#This Row],[RN DON Hours]])</f>
        <v>53.632253521126763</v>
      </c>
      <c r="M185" s="4">
        <v>46.407464788732398</v>
      </c>
      <c r="N185" s="4">
        <v>1.091549295774648</v>
      </c>
      <c r="O185" s="4">
        <v>6.133239436619716</v>
      </c>
      <c r="P185" s="4">
        <f>SUM(Nurse[[#This Row],[LPN Hours (excl. Admin)]],Nurse[[#This Row],[LPN Admin Hours]])</f>
        <v>96.300281690140849</v>
      </c>
      <c r="Q185" s="4">
        <v>95.701690140845074</v>
      </c>
      <c r="R185" s="4">
        <v>0.59859154929577463</v>
      </c>
      <c r="S185" s="4">
        <f>SUM(Nurse[[#This Row],[CNA Hours]],Nurse[[#This Row],[NA TR Hours]],Nurse[[#This Row],[Med Aide/Tech Hours]])</f>
        <v>191.86971830985919</v>
      </c>
      <c r="T185" s="4">
        <v>184.76450704225357</v>
      </c>
      <c r="U185" s="4">
        <v>7.1052112676056343</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10.24154929577465</v>
      </c>
      <c r="X185" s="4">
        <v>0</v>
      </c>
      <c r="Y185" s="4">
        <v>0</v>
      </c>
      <c r="Z185" s="4">
        <v>0</v>
      </c>
      <c r="AA185" s="4">
        <v>10.24154929577465</v>
      </c>
      <c r="AB185" s="4">
        <v>0</v>
      </c>
      <c r="AC185" s="4">
        <v>0</v>
      </c>
      <c r="AD185" s="4">
        <v>0</v>
      </c>
      <c r="AE185" s="4">
        <v>0</v>
      </c>
      <c r="AF185" s="1">
        <v>495107</v>
      </c>
      <c r="AG185" s="1">
        <v>3</v>
      </c>
      <c r="AH185"/>
    </row>
    <row r="186" spans="1:34" x14ac:dyDescent="0.25">
      <c r="A186" t="s">
        <v>329</v>
      </c>
      <c r="B186" t="s">
        <v>88</v>
      </c>
      <c r="C186" t="s">
        <v>506</v>
      </c>
      <c r="D186" t="s">
        <v>403</v>
      </c>
      <c r="E186" s="4">
        <v>102.55434782608695</v>
      </c>
      <c r="F186" s="4">
        <f>Nurse[[#This Row],[Total Nurse Staff Hours]]/Nurse[[#This Row],[MDS Census]]</f>
        <v>2.7548002119766823</v>
      </c>
      <c r="G186" s="4">
        <f>Nurse[[#This Row],[Total Direct Care Staff Hours]]/Nurse[[#This Row],[MDS Census]]</f>
        <v>2.5707249602543722</v>
      </c>
      <c r="H186" s="4">
        <f>Nurse[[#This Row],[Total RN Hours (w/ Admin, DON)]]/Nurse[[#This Row],[MDS Census]]</f>
        <v>0.28012718600953895</v>
      </c>
      <c r="I186" s="4">
        <f>Nurse[[#This Row],[RN Hours (excl. Admin, DON)]]/Nurse[[#This Row],[MDS Census]]</f>
        <v>0.11648118706942236</v>
      </c>
      <c r="J186" s="4">
        <f>SUM(Nurse[[#This Row],[RN Hours (excl. Admin, DON)]],Nurse[[#This Row],[RN Admin Hours]],Nurse[[#This Row],[RN DON Hours]],Nurse[[#This Row],[LPN Hours (excl. Admin)]],Nurse[[#This Row],[LPN Admin Hours]],Nurse[[#This Row],[CNA Hours]],Nurse[[#This Row],[NA TR Hours]],Nurse[[#This Row],[Med Aide/Tech Hours]])</f>
        <v>282.51673913043476</v>
      </c>
      <c r="K186" s="4">
        <f>SUM(Nurse[[#This Row],[RN Hours (excl. Admin, DON)]],Nurse[[#This Row],[LPN Hours (excl. Admin)]],Nurse[[#This Row],[CNA Hours]],Nurse[[#This Row],[NA TR Hours]],Nurse[[#This Row],[Med Aide/Tech Hours]])</f>
        <v>263.63902173913044</v>
      </c>
      <c r="L186" s="4">
        <f>SUM(Nurse[[#This Row],[RN Hours (excl. Admin, DON)]],Nurse[[#This Row],[RN Admin Hours]],Nurse[[#This Row],[RN DON Hours]])</f>
        <v>28.728260869565219</v>
      </c>
      <c r="M186" s="4">
        <v>11.945652173913043</v>
      </c>
      <c r="N186" s="4">
        <v>11.130434782608695</v>
      </c>
      <c r="O186" s="4">
        <v>5.6521739130434785</v>
      </c>
      <c r="P186" s="4">
        <f>SUM(Nurse[[#This Row],[LPN Hours (excl. Admin)]],Nurse[[#This Row],[LPN Admin Hours]])</f>
        <v>91.376630434782626</v>
      </c>
      <c r="Q186" s="4">
        <v>89.281521739130454</v>
      </c>
      <c r="R186" s="4">
        <v>2.0951086956521738</v>
      </c>
      <c r="S186" s="4">
        <f>SUM(Nurse[[#This Row],[CNA Hours]],Nurse[[#This Row],[NA TR Hours]],Nurse[[#This Row],[Med Aide/Tech Hours]])</f>
        <v>162.41184782608693</v>
      </c>
      <c r="T186" s="4">
        <v>154.56945652173911</v>
      </c>
      <c r="U186" s="4">
        <v>7.8423913043478262</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64.837391304347818</v>
      </c>
      <c r="X186" s="4">
        <v>0.39402173913043476</v>
      </c>
      <c r="Y186" s="4">
        <v>0</v>
      </c>
      <c r="Z186" s="4">
        <v>0</v>
      </c>
      <c r="AA186" s="4">
        <v>17.300543478260867</v>
      </c>
      <c r="AB186" s="4">
        <v>0</v>
      </c>
      <c r="AC186" s="4">
        <v>47.142826086956518</v>
      </c>
      <c r="AD186" s="4">
        <v>0</v>
      </c>
      <c r="AE186" s="4">
        <v>0</v>
      </c>
      <c r="AF186" s="1">
        <v>495201</v>
      </c>
      <c r="AG186" s="1">
        <v>3</v>
      </c>
      <c r="AH186"/>
    </row>
    <row r="187" spans="1:34" x14ac:dyDescent="0.25">
      <c r="A187" t="s">
        <v>329</v>
      </c>
      <c r="B187" t="s">
        <v>4</v>
      </c>
      <c r="C187" t="s">
        <v>506</v>
      </c>
      <c r="D187" t="s">
        <v>403</v>
      </c>
      <c r="E187" s="4">
        <v>78.826086956521735</v>
      </c>
      <c r="F187" s="4">
        <f>Nurse[[#This Row],[Total Nurse Staff Hours]]/Nurse[[#This Row],[MDS Census]]</f>
        <v>3.2067236624379487</v>
      </c>
      <c r="G187" s="4">
        <f>Nurse[[#This Row],[Total Direct Care Staff Hours]]/Nurse[[#This Row],[MDS Census]]</f>
        <v>2.5732473800330951</v>
      </c>
      <c r="H187" s="4">
        <f>Nurse[[#This Row],[Total RN Hours (w/ Admin, DON)]]/Nurse[[#This Row],[MDS Census]]</f>
        <v>0.32496276889134029</v>
      </c>
      <c r="I187" s="4">
        <f>Nurse[[#This Row],[RN Hours (excl. Admin, DON)]]/Nurse[[#This Row],[MDS Census]]</f>
        <v>9.5792884721456154E-2</v>
      </c>
      <c r="J187" s="4">
        <f>SUM(Nurse[[#This Row],[RN Hours (excl. Admin, DON)]],Nurse[[#This Row],[RN Admin Hours]],Nurse[[#This Row],[RN DON Hours]],Nurse[[#This Row],[LPN Hours (excl. Admin)]],Nurse[[#This Row],[LPN Admin Hours]],Nurse[[#This Row],[CNA Hours]],Nurse[[#This Row],[NA TR Hours]],Nurse[[#This Row],[Med Aide/Tech Hours]])</f>
        <v>252.77347826086961</v>
      </c>
      <c r="K187" s="4">
        <f>SUM(Nurse[[#This Row],[RN Hours (excl. Admin, DON)]],Nurse[[#This Row],[LPN Hours (excl. Admin)]],Nurse[[#This Row],[CNA Hours]],Nurse[[#This Row],[NA TR Hours]],Nurse[[#This Row],[Med Aide/Tech Hours]])</f>
        <v>202.83902173913049</v>
      </c>
      <c r="L187" s="4">
        <f>SUM(Nurse[[#This Row],[RN Hours (excl. Admin, DON)]],Nurse[[#This Row],[RN Admin Hours]],Nurse[[#This Row],[RN DON Hours]])</f>
        <v>25.615543478260864</v>
      </c>
      <c r="M187" s="4">
        <v>7.5509782608695648</v>
      </c>
      <c r="N187" s="4">
        <v>11.629782608695647</v>
      </c>
      <c r="O187" s="4">
        <v>6.4347826086956523</v>
      </c>
      <c r="P187" s="4">
        <f>SUM(Nurse[[#This Row],[LPN Hours (excl. Admin)]],Nurse[[#This Row],[LPN Admin Hours]])</f>
        <v>74.376847826086959</v>
      </c>
      <c r="Q187" s="4">
        <v>42.506956521739127</v>
      </c>
      <c r="R187" s="4">
        <v>31.869891304347838</v>
      </c>
      <c r="S187" s="4">
        <f>SUM(Nurse[[#This Row],[CNA Hours]],Nurse[[#This Row],[NA TR Hours]],Nurse[[#This Row],[Med Aide/Tech Hours]])</f>
        <v>152.78108695652179</v>
      </c>
      <c r="T187" s="4">
        <v>152.78108695652179</v>
      </c>
      <c r="U187" s="4">
        <v>0</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89.071847826086938</v>
      </c>
      <c r="X187" s="4">
        <v>0.56978260869565223</v>
      </c>
      <c r="Y187" s="4">
        <v>1.6707608695652172</v>
      </c>
      <c r="Z187" s="4">
        <v>5.4782608695652177</v>
      </c>
      <c r="AA187" s="4">
        <v>6.5628260869565214</v>
      </c>
      <c r="AB187" s="4">
        <v>22.136195652173917</v>
      </c>
      <c r="AC187" s="4">
        <v>52.654021739130414</v>
      </c>
      <c r="AD187" s="4">
        <v>0</v>
      </c>
      <c r="AE187" s="4">
        <v>0</v>
      </c>
      <c r="AF187" s="1">
        <v>495149</v>
      </c>
      <c r="AG187" s="1">
        <v>3</v>
      </c>
      <c r="AH187"/>
    </row>
    <row r="188" spans="1:34" x14ac:dyDescent="0.25">
      <c r="A188" t="s">
        <v>329</v>
      </c>
      <c r="B188" t="s">
        <v>71</v>
      </c>
      <c r="C188" t="s">
        <v>455</v>
      </c>
      <c r="D188" t="s">
        <v>409</v>
      </c>
      <c r="E188" s="4">
        <v>137.94565217391303</v>
      </c>
      <c r="F188" s="4">
        <f>Nurse[[#This Row],[Total Nurse Staff Hours]]/Nurse[[#This Row],[MDS Census]]</f>
        <v>3.3745733196753607</v>
      </c>
      <c r="G188" s="4">
        <f>Nurse[[#This Row],[Total Direct Care Staff Hours]]/Nurse[[#This Row],[MDS Census]]</f>
        <v>2.9182491529430306</v>
      </c>
      <c r="H188" s="4">
        <f>Nurse[[#This Row],[Total RN Hours (w/ Admin, DON)]]/Nurse[[#This Row],[MDS Census]]</f>
        <v>0.62337168071861937</v>
      </c>
      <c r="I188" s="4">
        <f>Nurse[[#This Row],[RN Hours (excl. Admin, DON)]]/Nurse[[#This Row],[MDS Census]]</f>
        <v>0.39541801276495159</v>
      </c>
      <c r="J188" s="4">
        <f>SUM(Nurse[[#This Row],[RN Hours (excl. Admin, DON)]],Nurse[[#This Row],[RN Admin Hours]],Nurse[[#This Row],[RN DON Hours]],Nurse[[#This Row],[LPN Hours (excl. Admin)]],Nurse[[#This Row],[LPN Admin Hours]],Nurse[[#This Row],[CNA Hours]],Nurse[[#This Row],[NA TR Hours]],Nurse[[#This Row],[Med Aide/Tech Hours]])</f>
        <v>465.50771739130431</v>
      </c>
      <c r="K188" s="4">
        <f>SUM(Nurse[[#This Row],[RN Hours (excl. Admin, DON)]],Nurse[[#This Row],[LPN Hours (excl. Admin)]],Nurse[[#This Row],[CNA Hours]],Nurse[[#This Row],[NA TR Hours]],Nurse[[#This Row],[Med Aide/Tech Hours]])</f>
        <v>402.55978260869563</v>
      </c>
      <c r="L188" s="4">
        <f>SUM(Nurse[[#This Row],[RN Hours (excl. Admin, DON)]],Nurse[[#This Row],[RN Admin Hours]],Nurse[[#This Row],[RN DON Hours]])</f>
        <v>85.991413043478232</v>
      </c>
      <c r="M188" s="4">
        <v>54.546195652173914</v>
      </c>
      <c r="N188" s="4">
        <v>27.140869565217372</v>
      </c>
      <c r="O188" s="4">
        <v>4.3043478260869561</v>
      </c>
      <c r="P188" s="4">
        <f>SUM(Nurse[[#This Row],[LPN Hours (excl. Admin)]],Nurse[[#This Row],[LPN Admin Hours]])</f>
        <v>157.21739130434784</v>
      </c>
      <c r="Q188" s="4">
        <v>125.71467391304348</v>
      </c>
      <c r="R188" s="4">
        <v>31.502717391304348</v>
      </c>
      <c r="S188" s="4">
        <f>SUM(Nurse[[#This Row],[CNA Hours]],Nurse[[#This Row],[NA TR Hours]],Nurse[[#This Row],[Med Aide/Tech Hours]])</f>
        <v>222.29891304347825</v>
      </c>
      <c r="T188" s="4">
        <v>217.125</v>
      </c>
      <c r="U188" s="4">
        <v>5.1739130434782608</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5.7386956521739139</v>
      </c>
      <c r="X188" s="4">
        <v>0</v>
      </c>
      <c r="Y188" s="4">
        <v>2.3528260869565223</v>
      </c>
      <c r="Z188" s="4">
        <v>0</v>
      </c>
      <c r="AA188" s="4">
        <v>1.0380434782608696</v>
      </c>
      <c r="AB188" s="4">
        <v>0</v>
      </c>
      <c r="AC188" s="4">
        <v>2.347826086956522</v>
      </c>
      <c r="AD188" s="4">
        <v>0</v>
      </c>
      <c r="AE188" s="4">
        <v>0</v>
      </c>
      <c r="AF188" s="1">
        <v>495179</v>
      </c>
      <c r="AG188" s="1">
        <v>3</v>
      </c>
      <c r="AH188"/>
    </row>
    <row r="189" spans="1:34" x14ac:dyDescent="0.25">
      <c r="A189" t="s">
        <v>329</v>
      </c>
      <c r="B189" t="s">
        <v>265</v>
      </c>
      <c r="C189" t="s">
        <v>517</v>
      </c>
      <c r="D189" t="s">
        <v>389</v>
      </c>
      <c r="E189" s="4">
        <v>119.47887323943662</v>
      </c>
      <c r="F189" s="4">
        <f>Nurse[[#This Row],[Total Nurse Staff Hours]]/Nurse[[#This Row],[MDS Census]]</f>
        <v>3.6105623010727341</v>
      </c>
      <c r="G189" s="4">
        <f>Nurse[[#This Row],[Total Direct Care Staff Hours]]/Nurse[[#This Row],[MDS Census]]</f>
        <v>3.5723093245314161</v>
      </c>
      <c r="H189" s="4">
        <f>Nurse[[#This Row],[Total RN Hours (w/ Admin, DON)]]/Nurse[[#This Row],[MDS Census]]</f>
        <v>0.47219262053518801</v>
      </c>
      <c r="I189" s="4">
        <f>Nurse[[#This Row],[RN Hours (excl. Admin, DON)]]/Nurse[[#This Row],[MDS Census]]</f>
        <v>0.44278085582930565</v>
      </c>
      <c r="J189" s="4">
        <f>SUM(Nurse[[#This Row],[RN Hours (excl. Admin, DON)]],Nurse[[#This Row],[RN Admin Hours]],Nurse[[#This Row],[RN DON Hours]],Nurse[[#This Row],[LPN Hours (excl. Admin)]],Nurse[[#This Row],[LPN Admin Hours]],Nurse[[#This Row],[CNA Hours]],Nurse[[#This Row],[NA TR Hours]],Nurse[[#This Row],[Med Aide/Tech Hours]])</f>
        <v>431.38591549295779</v>
      </c>
      <c r="K189" s="4">
        <f>SUM(Nurse[[#This Row],[RN Hours (excl. Admin, DON)]],Nurse[[#This Row],[LPN Hours (excl. Admin)]],Nurse[[#This Row],[CNA Hours]],Nurse[[#This Row],[NA TR Hours]],Nurse[[#This Row],[Med Aide/Tech Hours]])</f>
        <v>426.81549295774653</v>
      </c>
      <c r="L189" s="4">
        <f>SUM(Nurse[[#This Row],[RN Hours (excl. Admin, DON)]],Nurse[[#This Row],[RN Admin Hours]],Nurse[[#This Row],[RN DON Hours]])</f>
        <v>56.417042253521124</v>
      </c>
      <c r="M189" s="4">
        <v>52.902957746478876</v>
      </c>
      <c r="N189" s="4">
        <v>2.9859154929577465</v>
      </c>
      <c r="O189" s="4">
        <v>0.528169014084507</v>
      </c>
      <c r="P189" s="4">
        <f>SUM(Nurse[[#This Row],[LPN Hours (excl. Admin)]],Nurse[[#This Row],[LPN Admin Hours]])</f>
        <v>135.59366197183098</v>
      </c>
      <c r="Q189" s="4">
        <v>134.53732394366196</v>
      </c>
      <c r="R189" s="4">
        <v>1.056338028169014</v>
      </c>
      <c r="S189" s="4">
        <f>SUM(Nurse[[#This Row],[CNA Hours]],Nurse[[#This Row],[NA TR Hours]],Nurse[[#This Row],[Med Aide/Tech Hours]])</f>
        <v>239.37521126760566</v>
      </c>
      <c r="T189" s="4">
        <v>176.05028169014088</v>
      </c>
      <c r="U189" s="4">
        <v>63.3249295774648</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7.1280281690140841</v>
      </c>
      <c r="X189" s="4">
        <v>0</v>
      </c>
      <c r="Y189" s="4">
        <v>0</v>
      </c>
      <c r="Z189" s="4">
        <v>0</v>
      </c>
      <c r="AA189" s="4">
        <v>1.1261971830985915</v>
      </c>
      <c r="AB189" s="4">
        <v>0</v>
      </c>
      <c r="AC189" s="4">
        <v>6.0018309859154924</v>
      </c>
      <c r="AD189" s="4">
        <v>0</v>
      </c>
      <c r="AE189" s="4">
        <v>0</v>
      </c>
      <c r="AF189" s="1">
        <v>495418</v>
      </c>
      <c r="AG189" s="1">
        <v>3</v>
      </c>
      <c r="AH189"/>
    </row>
    <row r="190" spans="1:34" x14ac:dyDescent="0.25">
      <c r="A190" t="s">
        <v>329</v>
      </c>
      <c r="B190" t="s">
        <v>6</v>
      </c>
      <c r="C190" t="s">
        <v>488</v>
      </c>
      <c r="D190" t="s">
        <v>378</v>
      </c>
      <c r="E190" s="4">
        <v>69.315217391304344</v>
      </c>
      <c r="F190" s="4">
        <f>Nurse[[#This Row],[Total Nurse Staff Hours]]/Nurse[[#This Row],[MDS Census]]</f>
        <v>3.6406366630076841</v>
      </c>
      <c r="G190" s="4">
        <f>Nurse[[#This Row],[Total Direct Care Staff Hours]]/Nurse[[#This Row],[MDS Census]]</f>
        <v>3.3501928806648897</v>
      </c>
      <c r="H190" s="4">
        <f>Nurse[[#This Row],[Total RN Hours (w/ Admin, DON)]]/Nurse[[#This Row],[MDS Census]]</f>
        <v>0.71102869687941017</v>
      </c>
      <c r="I190" s="4">
        <f>Nurse[[#This Row],[RN Hours (excl. Admin, DON)]]/Nurse[[#This Row],[MDS Census]]</f>
        <v>0.42058491453661578</v>
      </c>
      <c r="J190" s="4">
        <f>SUM(Nurse[[#This Row],[RN Hours (excl. Admin, DON)]],Nurse[[#This Row],[RN Admin Hours]],Nurse[[#This Row],[RN DON Hours]],Nurse[[#This Row],[LPN Hours (excl. Admin)]],Nurse[[#This Row],[LPN Admin Hours]],Nurse[[#This Row],[CNA Hours]],Nurse[[#This Row],[NA TR Hours]],Nurse[[#This Row],[Med Aide/Tech Hours]])</f>
        <v>252.35152173913045</v>
      </c>
      <c r="K190" s="4">
        <f>SUM(Nurse[[#This Row],[RN Hours (excl. Admin, DON)]],Nurse[[#This Row],[LPN Hours (excl. Admin)]],Nurse[[#This Row],[CNA Hours]],Nurse[[#This Row],[NA TR Hours]],Nurse[[#This Row],[Med Aide/Tech Hours]])</f>
        <v>232.21934782608696</v>
      </c>
      <c r="L190" s="4">
        <f>SUM(Nurse[[#This Row],[RN Hours (excl. Admin, DON)]],Nurse[[#This Row],[RN Admin Hours]],Nurse[[#This Row],[RN DON Hours]])</f>
        <v>49.285108695652156</v>
      </c>
      <c r="M190" s="4">
        <v>29.152934782608682</v>
      </c>
      <c r="N190" s="4">
        <v>15.088695652173914</v>
      </c>
      <c r="O190" s="4">
        <v>5.0434782608695654</v>
      </c>
      <c r="P190" s="4">
        <f>SUM(Nurse[[#This Row],[LPN Hours (excl. Admin)]],Nurse[[#This Row],[LPN Admin Hours]])</f>
        <v>59.022282608695654</v>
      </c>
      <c r="Q190" s="4">
        <v>59.022282608695654</v>
      </c>
      <c r="R190" s="4">
        <v>0</v>
      </c>
      <c r="S190" s="4">
        <f>SUM(Nurse[[#This Row],[CNA Hours]],Nurse[[#This Row],[NA TR Hours]],Nurse[[#This Row],[Med Aide/Tech Hours]])</f>
        <v>144.04413043478263</v>
      </c>
      <c r="T190" s="4">
        <v>144.04413043478263</v>
      </c>
      <c r="U190" s="4">
        <v>0</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2.0682608695652172</v>
      </c>
      <c r="X190" s="4">
        <v>0</v>
      </c>
      <c r="Y190" s="4">
        <v>2.0682608695652172</v>
      </c>
      <c r="Z190" s="4">
        <v>0</v>
      </c>
      <c r="AA190" s="4">
        <v>0</v>
      </c>
      <c r="AB190" s="4">
        <v>0</v>
      </c>
      <c r="AC190" s="4">
        <v>0</v>
      </c>
      <c r="AD190" s="4">
        <v>0</v>
      </c>
      <c r="AE190" s="4">
        <v>0</v>
      </c>
      <c r="AF190" s="1">
        <v>495011</v>
      </c>
      <c r="AG190" s="1">
        <v>3</v>
      </c>
      <c r="AH190"/>
    </row>
    <row r="191" spans="1:34" x14ac:dyDescent="0.25">
      <c r="A191" t="s">
        <v>329</v>
      </c>
      <c r="B191" t="s">
        <v>27</v>
      </c>
      <c r="C191" t="s">
        <v>498</v>
      </c>
      <c r="D191" t="s">
        <v>392</v>
      </c>
      <c r="E191" s="4">
        <v>127.53260869565217</v>
      </c>
      <c r="F191" s="4">
        <f>Nurse[[#This Row],[Total Nurse Staff Hours]]/Nurse[[#This Row],[MDS Census]]</f>
        <v>3.5239103383618859</v>
      </c>
      <c r="G191" s="4">
        <f>Nurse[[#This Row],[Total Direct Care Staff Hours]]/Nurse[[#This Row],[MDS Census]]</f>
        <v>3.2792891843518284</v>
      </c>
      <c r="H191" s="4">
        <f>Nurse[[#This Row],[Total RN Hours (w/ Admin, DON)]]/Nurse[[#This Row],[MDS Census]]</f>
        <v>0.72677405608113888</v>
      </c>
      <c r="I191" s="4">
        <f>Nurse[[#This Row],[RN Hours (excl. Admin, DON)]]/Nurse[[#This Row],[MDS Census]]</f>
        <v>0.49223813176510717</v>
      </c>
      <c r="J191" s="4">
        <f>SUM(Nurse[[#This Row],[RN Hours (excl. Admin, DON)]],Nurse[[#This Row],[RN Admin Hours]],Nurse[[#This Row],[RN DON Hours]],Nurse[[#This Row],[LPN Hours (excl. Admin)]],Nurse[[#This Row],[LPN Admin Hours]],Nurse[[#This Row],[CNA Hours]],Nurse[[#This Row],[NA TR Hours]],Nurse[[#This Row],[Med Aide/Tech Hours]])</f>
        <v>449.41347826086962</v>
      </c>
      <c r="K191" s="4">
        <f>SUM(Nurse[[#This Row],[RN Hours (excl. Admin, DON)]],Nurse[[#This Row],[LPN Hours (excl. Admin)]],Nurse[[#This Row],[CNA Hours]],Nurse[[#This Row],[NA TR Hours]],Nurse[[#This Row],[Med Aide/Tech Hours]])</f>
        <v>418.21630434782611</v>
      </c>
      <c r="L191" s="4">
        <f>SUM(Nurse[[#This Row],[RN Hours (excl. Admin, DON)]],Nurse[[#This Row],[RN Admin Hours]],Nurse[[#This Row],[RN DON Hours]])</f>
        <v>92.687391304347855</v>
      </c>
      <c r="M191" s="4">
        <v>62.776413043478286</v>
      </c>
      <c r="N191" s="4">
        <v>24.606630434782609</v>
      </c>
      <c r="O191" s="4">
        <v>5.3043478260869561</v>
      </c>
      <c r="P191" s="4">
        <f>SUM(Nurse[[#This Row],[LPN Hours (excl. Admin)]],Nurse[[#This Row],[LPN Admin Hours]])</f>
        <v>120.76380434782601</v>
      </c>
      <c r="Q191" s="4">
        <v>119.47760869565209</v>
      </c>
      <c r="R191" s="4">
        <v>1.2861956521739129</v>
      </c>
      <c r="S191" s="4">
        <f>SUM(Nurse[[#This Row],[CNA Hours]],Nurse[[#This Row],[NA TR Hours]],Nurse[[#This Row],[Med Aide/Tech Hours]])</f>
        <v>235.96228260869572</v>
      </c>
      <c r="T191" s="4">
        <v>235.96228260869572</v>
      </c>
      <c r="U191" s="4">
        <v>0</v>
      </c>
      <c r="V191" s="4">
        <v>0</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9.2790217391304353</v>
      </c>
      <c r="X191" s="4">
        <v>0.65358695652173904</v>
      </c>
      <c r="Y191" s="4">
        <v>0</v>
      </c>
      <c r="Z191" s="4">
        <v>0</v>
      </c>
      <c r="AA191" s="4">
        <v>4.1321739130434789</v>
      </c>
      <c r="AB191" s="4">
        <v>0</v>
      </c>
      <c r="AC191" s="4">
        <v>4.4932608695652165</v>
      </c>
      <c r="AD191" s="4">
        <v>0</v>
      </c>
      <c r="AE191" s="4">
        <v>0</v>
      </c>
      <c r="AF191" s="1">
        <v>495102</v>
      </c>
      <c r="AG191" s="1">
        <v>3</v>
      </c>
      <c r="AH191"/>
    </row>
    <row r="192" spans="1:34" x14ac:dyDescent="0.25">
      <c r="A192" t="s">
        <v>329</v>
      </c>
      <c r="B192" t="s">
        <v>102</v>
      </c>
      <c r="C192" t="s">
        <v>510</v>
      </c>
      <c r="D192" t="s">
        <v>378</v>
      </c>
      <c r="E192" s="4">
        <v>135.53260869565219</v>
      </c>
      <c r="F192" s="4">
        <f>Nurse[[#This Row],[Total Nurse Staff Hours]]/Nurse[[#This Row],[MDS Census]]</f>
        <v>3.1929833988290954</v>
      </c>
      <c r="G192" s="4">
        <f>Nurse[[#This Row],[Total Direct Care Staff Hours]]/Nurse[[#This Row],[MDS Census]]</f>
        <v>3.0108493062795727</v>
      </c>
      <c r="H192" s="4">
        <f>Nurse[[#This Row],[Total RN Hours (w/ Admin, DON)]]/Nurse[[#This Row],[MDS Census]]</f>
        <v>0.79257117651776388</v>
      </c>
      <c r="I192" s="4">
        <f>Nurse[[#This Row],[RN Hours (excl. Admin, DON)]]/Nurse[[#This Row],[MDS Census]]</f>
        <v>0.61043708396824103</v>
      </c>
      <c r="J192" s="4">
        <f>SUM(Nurse[[#This Row],[RN Hours (excl. Admin, DON)]],Nurse[[#This Row],[RN Admin Hours]],Nurse[[#This Row],[RN DON Hours]],Nurse[[#This Row],[LPN Hours (excl. Admin)]],Nurse[[#This Row],[LPN Admin Hours]],Nurse[[#This Row],[CNA Hours]],Nurse[[#This Row],[NA TR Hours]],Nurse[[#This Row],[Med Aide/Tech Hours]])</f>
        <v>432.75336956521733</v>
      </c>
      <c r="K192" s="4">
        <f>SUM(Nurse[[#This Row],[RN Hours (excl. Admin, DON)]],Nurse[[#This Row],[LPN Hours (excl. Admin)]],Nurse[[#This Row],[CNA Hours]],Nurse[[#This Row],[NA TR Hours]],Nurse[[#This Row],[Med Aide/Tech Hours]])</f>
        <v>408.06826086956517</v>
      </c>
      <c r="L192" s="4">
        <f>SUM(Nurse[[#This Row],[RN Hours (excl. Admin, DON)]],Nurse[[#This Row],[RN Admin Hours]],Nurse[[#This Row],[RN DON Hours]])</f>
        <v>107.41923913043476</v>
      </c>
      <c r="M192" s="4">
        <v>82.734130434782585</v>
      </c>
      <c r="N192" s="4">
        <v>19.6525</v>
      </c>
      <c r="O192" s="4">
        <v>5.0326086956521738</v>
      </c>
      <c r="P192" s="4">
        <f>SUM(Nurse[[#This Row],[LPN Hours (excl. Admin)]],Nurse[[#This Row],[LPN Admin Hours]])</f>
        <v>106.35413043478263</v>
      </c>
      <c r="Q192" s="4">
        <v>106.35413043478263</v>
      </c>
      <c r="R192" s="4">
        <v>0</v>
      </c>
      <c r="S192" s="4">
        <f>SUM(Nurse[[#This Row],[CNA Hours]],Nurse[[#This Row],[NA TR Hours]],Nurse[[#This Row],[Med Aide/Tech Hours]])</f>
        <v>218.97999999999993</v>
      </c>
      <c r="T192" s="4">
        <v>208.0439130434782</v>
      </c>
      <c r="U192" s="4">
        <v>10.936086956521738</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88.621086956521708</v>
      </c>
      <c r="X192" s="4">
        <v>8.0136956521739151</v>
      </c>
      <c r="Y192" s="4">
        <v>0</v>
      </c>
      <c r="Z192" s="4">
        <v>0</v>
      </c>
      <c r="AA192" s="4">
        <v>24.723043478260859</v>
      </c>
      <c r="AB192" s="4">
        <v>0</v>
      </c>
      <c r="AC192" s="4">
        <v>55.884347826086945</v>
      </c>
      <c r="AD192" s="4">
        <v>0</v>
      </c>
      <c r="AE192" s="4">
        <v>0</v>
      </c>
      <c r="AF192" s="1">
        <v>495217</v>
      </c>
      <c r="AG192" s="1">
        <v>3</v>
      </c>
      <c r="AH192"/>
    </row>
    <row r="193" spans="1:34" x14ac:dyDescent="0.25">
      <c r="A193" t="s">
        <v>329</v>
      </c>
      <c r="B193" t="s">
        <v>152</v>
      </c>
      <c r="C193" t="s">
        <v>453</v>
      </c>
      <c r="D193" t="s">
        <v>384</v>
      </c>
      <c r="E193" s="4">
        <v>108.8804347826087</v>
      </c>
      <c r="F193" s="4">
        <f>Nurse[[#This Row],[Total Nurse Staff Hours]]/Nurse[[#This Row],[MDS Census]]</f>
        <v>2.7171238893880401</v>
      </c>
      <c r="G193" s="4">
        <f>Nurse[[#This Row],[Total Direct Care Staff Hours]]/Nurse[[#This Row],[MDS Census]]</f>
        <v>2.504982529699511</v>
      </c>
      <c r="H193" s="4">
        <f>Nurse[[#This Row],[Total RN Hours (w/ Admin, DON)]]/Nurse[[#This Row],[MDS Census]]</f>
        <v>0.31968054307676946</v>
      </c>
      <c r="I193" s="4">
        <f>Nurse[[#This Row],[RN Hours (excl. Admin, DON)]]/Nurse[[#This Row],[MDS Census]]</f>
        <v>0.10753918338824002</v>
      </c>
      <c r="J193" s="4">
        <f>SUM(Nurse[[#This Row],[RN Hours (excl. Admin, DON)]],Nurse[[#This Row],[RN Admin Hours]],Nurse[[#This Row],[RN DON Hours]],Nurse[[#This Row],[LPN Hours (excl. Admin)]],Nurse[[#This Row],[LPN Admin Hours]],Nurse[[#This Row],[CNA Hours]],Nurse[[#This Row],[NA TR Hours]],Nurse[[#This Row],[Med Aide/Tech Hours]])</f>
        <v>295.84163043478259</v>
      </c>
      <c r="K193" s="4">
        <f>SUM(Nurse[[#This Row],[RN Hours (excl. Admin, DON)]],Nurse[[#This Row],[LPN Hours (excl. Admin)]],Nurse[[#This Row],[CNA Hours]],Nurse[[#This Row],[NA TR Hours]],Nurse[[#This Row],[Med Aide/Tech Hours]])</f>
        <v>272.74358695652177</v>
      </c>
      <c r="L193" s="4">
        <f>SUM(Nurse[[#This Row],[RN Hours (excl. Admin, DON)]],Nurse[[#This Row],[RN Admin Hours]],Nurse[[#This Row],[RN DON Hours]])</f>
        <v>34.806956521739131</v>
      </c>
      <c r="M193" s="4">
        <v>11.708913043478265</v>
      </c>
      <c r="N193" s="4">
        <v>18.474347826086955</v>
      </c>
      <c r="O193" s="4">
        <v>4.6236956521739137</v>
      </c>
      <c r="P193" s="4">
        <f>SUM(Nurse[[#This Row],[LPN Hours (excl. Admin)]],Nurse[[#This Row],[LPN Admin Hours]])</f>
        <v>93.334239130434838</v>
      </c>
      <c r="Q193" s="4">
        <v>93.334239130434838</v>
      </c>
      <c r="R193" s="4">
        <v>0</v>
      </c>
      <c r="S193" s="4">
        <f>SUM(Nurse[[#This Row],[CNA Hours]],Nurse[[#This Row],[NA TR Hours]],Nurse[[#This Row],[Med Aide/Tech Hours]])</f>
        <v>167.70043478260865</v>
      </c>
      <c r="T193" s="4">
        <v>167.70043478260865</v>
      </c>
      <c r="U193" s="4">
        <v>0</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149.14478260869561</v>
      </c>
      <c r="X193" s="4">
        <v>4.9371739130434777</v>
      </c>
      <c r="Y193" s="4">
        <v>0.66228260869565225</v>
      </c>
      <c r="Z193" s="4">
        <v>0</v>
      </c>
      <c r="AA193" s="4">
        <v>63.316956521739101</v>
      </c>
      <c r="AB193" s="4">
        <v>0</v>
      </c>
      <c r="AC193" s="4">
        <v>80.228369565217392</v>
      </c>
      <c r="AD193" s="4">
        <v>0</v>
      </c>
      <c r="AE193" s="4">
        <v>0</v>
      </c>
      <c r="AF193" s="1">
        <v>495283</v>
      </c>
      <c r="AG193" s="1">
        <v>3</v>
      </c>
      <c r="AH193"/>
    </row>
    <row r="194" spans="1:34" x14ac:dyDescent="0.25">
      <c r="A194" t="s">
        <v>329</v>
      </c>
      <c r="B194" t="s">
        <v>17</v>
      </c>
      <c r="C194" t="s">
        <v>512</v>
      </c>
      <c r="D194" t="s">
        <v>387</v>
      </c>
      <c r="E194" s="4">
        <v>87.315217391304344</v>
      </c>
      <c r="F194" s="4">
        <f>Nurse[[#This Row],[Total Nurse Staff Hours]]/Nurse[[#This Row],[MDS Census]]</f>
        <v>3.0307182870658536</v>
      </c>
      <c r="G194" s="4">
        <f>Nurse[[#This Row],[Total Direct Care Staff Hours]]/Nurse[[#This Row],[MDS Census]]</f>
        <v>2.8305713930038592</v>
      </c>
      <c r="H194" s="4">
        <f>Nurse[[#This Row],[Total RN Hours (w/ Admin, DON)]]/Nurse[[#This Row],[MDS Census]]</f>
        <v>0.64746421013320066</v>
      </c>
      <c r="I194" s="4">
        <f>Nurse[[#This Row],[RN Hours (excl. Admin, DON)]]/Nurse[[#This Row],[MDS Census]]</f>
        <v>0.44731731607120634</v>
      </c>
      <c r="J194" s="4">
        <f>SUM(Nurse[[#This Row],[RN Hours (excl. Admin, DON)]],Nurse[[#This Row],[RN Admin Hours]],Nurse[[#This Row],[RN DON Hours]],Nurse[[#This Row],[LPN Hours (excl. Admin)]],Nurse[[#This Row],[LPN Admin Hours]],Nurse[[#This Row],[CNA Hours]],Nurse[[#This Row],[NA TR Hours]],Nurse[[#This Row],[Med Aide/Tech Hours]])</f>
        <v>264.62782608695653</v>
      </c>
      <c r="K194" s="4">
        <f>SUM(Nurse[[#This Row],[RN Hours (excl. Admin, DON)]],Nurse[[#This Row],[LPN Hours (excl. Admin)]],Nurse[[#This Row],[CNA Hours]],Nurse[[#This Row],[NA TR Hours]],Nurse[[#This Row],[Med Aide/Tech Hours]])</f>
        <v>247.15195652173912</v>
      </c>
      <c r="L194" s="4">
        <f>SUM(Nurse[[#This Row],[RN Hours (excl. Admin, DON)]],Nurse[[#This Row],[RN Admin Hours]],Nurse[[#This Row],[RN DON Hours]])</f>
        <v>56.533478260869572</v>
      </c>
      <c r="M194" s="4">
        <v>39.057608695652178</v>
      </c>
      <c r="N194" s="4">
        <v>12.467717391304348</v>
      </c>
      <c r="O194" s="4">
        <v>5.0081521739130439</v>
      </c>
      <c r="P194" s="4">
        <f>SUM(Nurse[[#This Row],[LPN Hours (excl. Admin)]],Nurse[[#This Row],[LPN Admin Hours]])</f>
        <v>53.107717391304334</v>
      </c>
      <c r="Q194" s="4">
        <v>53.107717391304334</v>
      </c>
      <c r="R194" s="4">
        <v>0</v>
      </c>
      <c r="S194" s="4">
        <f>SUM(Nurse[[#This Row],[CNA Hours]],Nurse[[#This Row],[NA TR Hours]],Nurse[[#This Row],[Med Aide/Tech Hours]])</f>
        <v>154.98663043478263</v>
      </c>
      <c r="T194" s="4">
        <v>154.98663043478263</v>
      </c>
      <c r="U194" s="4">
        <v>0</v>
      </c>
      <c r="V194" s="4">
        <v>0</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84.671956521739133</v>
      </c>
      <c r="X194" s="4">
        <v>3.9101086956521733</v>
      </c>
      <c r="Y194" s="4">
        <v>3.4813043478260859</v>
      </c>
      <c r="Z194" s="4">
        <v>0</v>
      </c>
      <c r="AA194" s="4">
        <v>30.75858695652175</v>
      </c>
      <c r="AB194" s="4">
        <v>0</v>
      </c>
      <c r="AC194" s="4">
        <v>46.521956521739135</v>
      </c>
      <c r="AD194" s="4">
        <v>0</v>
      </c>
      <c r="AE194" s="4">
        <v>0</v>
      </c>
      <c r="AF194" s="1">
        <v>495077</v>
      </c>
      <c r="AG194" s="1">
        <v>3</v>
      </c>
      <c r="AH194"/>
    </row>
    <row r="195" spans="1:34" x14ac:dyDescent="0.25">
      <c r="A195" t="s">
        <v>329</v>
      </c>
      <c r="B195" t="s">
        <v>12</v>
      </c>
      <c r="C195" t="s">
        <v>453</v>
      </c>
      <c r="D195" t="s">
        <v>384</v>
      </c>
      <c r="E195" s="4">
        <v>160.41304347826087</v>
      </c>
      <c r="F195" s="4">
        <f>Nurse[[#This Row],[Total Nurse Staff Hours]]/Nurse[[#This Row],[MDS Census]]</f>
        <v>3.0092614175362526</v>
      </c>
      <c r="G195" s="4">
        <f>Nurse[[#This Row],[Total Direct Care Staff Hours]]/Nurse[[#This Row],[MDS Census]]</f>
        <v>2.8875308307358734</v>
      </c>
      <c r="H195" s="4">
        <f>Nurse[[#This Row],[Total RN Hours (w/ Admin, DON)]]/Nurse[[#This Row],[MDS Census]]</f>
        <v>0.34748475403171158</v>
      </c>
      <c r="I195" s="4">
        <f>Nurse[[#This Row],[RN Hours (excl. Admin, DON)]]/Nurse[[#This Row],[MDS Census]]</f>
        <v>0.22575416723133213</v>
      </c>
      <c r="J195" s="4">
        <f>SUM(Nurse[[#This Row],[RN Hours (excl. Admin, DON)]],Nurse[[#This Row],[RN Admin Hours]],Nurse[[#This Row],[RN DON Hours]],Nurse[[#This Row],[LPN Hours (excl. Admin)]],Nurse[[#This Row],[LPN Admin Hours]],Nurse[[#This Row],[CNA Hours]],Nurse[[#This Row],[NA TR Hours]],Nurse[[#This Row],[Med Aide/Tech Hours]])</f>
        <v>482.72478260869588</v>
      </c>
      <c r="K195" s="4">
        <f>SUM(Nurse[[#This Row],[RN Hours (excl. Admin, DON)]],Nurse[[#This Row],[LPN Hours (excl. Admin)]],Nurse[[#This Row],[CNA Hours]],Nurse[[#This Row],[NA TR Hours]],Nurse[[#This Row],[Med Aide/Tech Hours]])</f>
        <v>463.19760869565238</v>
      </c>
      <c r="L195" s="4">
        <f>SUM(Nurse[[#This Row],[RN Hours (excl. Admin, DON)]],Nurse[[#This Row],[RN Admin Hours]],Nurse[[#This Row],[RN DON Hours]])</f>
        <v>55.741086956521734</v>
      </c>
      <c r="M195" s="4">
        <v>36.213913043478257</v>
      </c>
      <c r="N195" s="4">
        <v>15.353260869565217</v>
      </c>
      <c r="O195" s="4">
        <v>4.1739130434782608</v>
      </c>
      <c r="P195" s="4">
        <f>SUM(Nurse[[#This Row],[LPN Hours (excl. Admin)]],Nurse[[#This Row],[LPN Admin Hours]])</f>
        <v>133.57086956521741</v>
      </c>
      <c r="Q195" s="4">
        <v>133.57086956521741</v>
      </c>
      <c r="R195" s="4">
        <v>0</v>
      </c>
      <c r="S195" s="4">
        <f>SUM(Nurse[[#This Row],[CNA Hours]],Nurse[[#This Row],[NA TR Hours]],Nurse[[#This Row],[Med Aide/Tech Hours]])</f>
        <v>293.41282608695673</v>
      </c>
      <c r="T195" s="4">
        <v>288.39467391304368</v>
      </c>
      <c r="U195" s="4">
        <v>5.0181521739130437</v>
      </c>
      <c r="V195" s="4">
        <v>0</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85.828804347826079</v>
      </c>
      <c r="X195" s="4">
        <v>1.6685869565217391</v>
      </c>
      <c r="Y195" s="4">
        <v>0</v>
      </c>
      <c r="Z195" s="4">
        <v>0</v>
      </c>
      <c r="AA195" s="4">
        <v>29.228260869565226</v>
      </c>
      <c r="AB195" s="4">
        <v>0</v>
      </c>
      <c r="AC195" s="4">
        <v>54.93195652173911</v>
      </c>
      <c r="AD195" s="4">
        <v>0</v>
      </c>
      <c r="AE195" s="4">
        <v>0</v>
      </c>
      <c r="AF195" s="1">
        <v>495045</v>
      </c>
      <c r="AG195" s="1">
        <v>3</v>
      </c>
      <c r="AH195"/>
    </row>
    <row r="196" spans="1:34" x14ac:dyDescent="0.25">
      <c r="A196" t="s">
        <v>329</v>
      </c>
      <c r="B196" t="s">
        <v>158</v>
      </c>
      <c r="C196" t="s">
        <v>469</v>
      </c>
      <c r="D196" t="s">
        <v>343</v>
      </c>
      <c r="E196" s="4">
        <v>88.056338028169009</v>
      </c>
      <c r="F196" s="4">
        <f>Nurse[[#This Row],[Total Nurse Staff Hours]]/Nurse[[#This Row],[MDS Census]]</f>
        <v>3.5247760716570697</v>
      </c>
      <c r="G196" s="4">
        <f>Nurse[[#This Row],[Total Direct Care Staff Hours]]/Nurse[[#This Row],[MDS Census]]</f>
        <v>3.4191538707613565</v>
      </c>
      <c r="H196" s="4">
        <f>Nurse[[#This Row],[Total RN Hours (w/ Admin, DON)]]/Nurse[[#This Row],[MDS Census]]</f>
        <v>0.56810140754958438</v>
      </c>
      <c r="I196" s="4">
        <f>Nurse[[#This Row],[RN Hours (excl. Admin, DON)]]/Nurse[[#This Row],[MDS Census]]</f>
        <v>0.46247920665387104</v>
      </c>
      <c r="J196" s="4">
        <f>SUM(Nurse[[#This Row],[RN Hours (excl. Admin, DON)]],Nurse[[#This Row],[RN Admin Hours]],Nurse[[#This Row],[RN DON Hours]],Nurse[[#This Row],[LPN Hours (excl. Admin)]],Nurse[[#This Row],[LPN Admin Hours]],Nurse[[#This Row],[CNA Hours]],Nurse[[#This Row],[NA TR Hours]],Nurse[[#This Row],[Med Aide/Tech Hours]])</f>
        <v>310.37887323943659</v>
      </c>
      <c r="K196" s="4">
        <f>SUM(Nurse[[#This Row],[RN Hours (excl. Admin, DON)]],Nurse[[#This Row],[LPN Hours (excl. Admin)]],Nurse[[#This Row],[CNA Hours]],Nurse[[#This Row],[NA TR Hours]],Nurse[[#This Row],[Med Aide/Tech Hours]])</f>
        <v>301.07816901408449</v>
      </c>
      <c r="L196" s="4">
        <f>SUM(Nurse[[#This Row],[RN Hours (excl. Admin, DON)]],Nurse[[#This Row],[RN Admin Hours]],Nurse[[#This Row],[RN DON Hours]])</f>
        <v>50.02492957746481</v>
      </c>
      <c r="M196" s="4">
        <v>40.724225352112697</v>
      </c>
      <c r="N196" s="4">
        <v>1.1267605633802817</v>
      </c>
      <c r="O196" s="4">
        <v>8.1739436619718333</v>
      </c>
      <c r="P196" s="4">
        <f>SUM(Nurse[[#This Row],[LPN Hours (excl. Admin)]],Nurse[[#This Row],[LPN Admin Hours]])</f>
        <v>91.880985915492943</v>
      </c>
      <c r="Q196" s="4">
        <v>91.880985915492943</v>
      </c>
      <c r="R196" s="4">
        <v>0</v>
      </c>
      <c r="S196" s="4">
        <f>SUM(Nurse[[#This Row],[CNA Hours]],Nurse[[#This Row],[NA TR Hours]],Nurse[[#This Row],[Med Aide/Tech Hours]])</f>
        <v>168.47295774647884</v>
      </c>
      <c r="T196" s="4">
        <v>164.55014084507039</v>
      </c>
      <c r="U196" s="4">
        <v>3.9228169014084506</v>
      </c>
      <c r="V196" s="4">
        <v>0</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6" s="4">
        <v>0</v>
      </c>
      <c r="Y196" s="4">
        <v>0</v>
      </c>
      <c r="Z196" s="4">
        <v>0</v>
      </c>
      <c r="AA196" s="4">
        <v>0</v>
      </c>
      <c r="AB196" s="4">
        <v>0</v>
      </c>
      <c r="AC196" s="4">
        <v>0</v>
      </c>
      <c r="AD196" s="4">
        <v>0</v>
      </c>
      <c r="AE196" s="4">
        <v>0</v>
      </c>
      <c r="AF196" s="1">
        <v>495294</v>
      </c>
      <c r="AG196" s="1">
        <v>3</v>
      </c>
      <c r="AH196"/>
    </row>
    <row r="197" spans="1:34" x14ac:dyDescent="0.25">
      <c r="A197" t="s">
        <v>329</v>
      </c>
      <c r="B197" t="s">
        <v>207</v>
      </c>
      <c r="C197" t="s">
        <v>574</v>
      </c>
      <c r="D197" t="s">
        <v>440</v>
      </c>
      <c r="E197" s="4">
        <v>78.576086956521735</v>
      </c>
      <c r="F197" s="4">
        <f>Nurse[[#This Row],[Total Nurse Staff Hours]]/Nurse[[#This Row],[MDS Census]]</f>
        <v>3.4041361184119525</v>
      </c>
      <c r="G197" s="4">
        <f>Nurse[[#This Row],[Total Direct Care Staff Hours]]/Nurse[[#This Row],[MDS Census]]</f>
        <v>2.8217595794715726</v>
      </c>
      <c r="H197" s="4">
        <f>Nurse[[#This Row],[Total RN Hours (w/ Admin, DON)]]/Nurse[[#This Row],[MDS Census]]</f>
        <v>0.61737446396458706</v>
      </c>
      <c r="I197" s="4">
        <f>Nurse[[#This Row],[RN Hours (excl. Admin, DON)]]/Nurse[[#This Row],[MDS Census]]</f>
        <v>8.4555263521925578E-2</v>
      </c>
      <c r="J197" s="4">
        <f>SUM(Nurse[[#This Row],[RN Hours (excl. Admin, DON)]],Nurse[[#This Row],[RN Admin Hours]],Nurse[[#This Row],[RN DON Hours]],Nurse[[#This Row],[LPN Hours (excl. Admin)]],Nurse[[#This Row],[LPN Admin Hours]],Nurse[[#This Row],[CNA Hours]],Nurse[[#This Row],[NA TR Hours]],Nurse[[#This Row],[Med Aide/Tech Hours]])</f>
        <v>267.48369565217394</v>
      </c>
      <c r="K197" s="4">
        <f>SUM(Nurse[[#This Row],[RN Hours (excl. Admin, DON)]],Nurse[[#This Row],[LPN Hours (excl. Admin)]],Nurse[[#This Row],[CNA Hours]],Nurse[[#This Row],[NA TR Hours]],Nurse[[#This Row],[Med Aide/Tech Hours]])</f>
        <v>221.7228260869565</v>
      </c>
      <c r="L197" s="4">
        <f>SUM(Nurse[[#This Row],[RN Hours (excl. Admin, DON)]],Nurse[[#This Row],[RN Admin Hours]],Nurse[[#This Row],[RN DON Hours]])</f>
        <v>48.510869565217391</v>
      </c>
      <c r="M197" s="4">
        <v>6.6440217391304346</v>
      </c>
      <c r="N197" s="4">
        <v>36.5625</v>
      </c>
      <c r="O197" s="4">
        <v>5.3043478260869561</v>
      </c>
      <c r="P197" s="4">
        <f>SUM(Nurse[[#This Row],[LPN Hours (excl. Admin)]],Nurse[[#This Row],[LPN Admin Hours]])</f>
        <v>93.315217391304344</v>
      </c>
      <c r="Q197" s="4">
        <v>89.421195652173907</v>
      </c>
      <c r="R197" s="4">
        <v>3.8940217391304346</v>
      </c>
      <c r="S197" s="4">
        <f>SUM(Nurse[[#This Row],[CNA Hours]],Nurse[[#This Row],[NA TR Hours]],Nurse[[#This Row],[Med Aide/Tech Hours]])</f>
        <v>125.65760869565217</v>
      </c>
      <c r="T197" s="4">
        <v>112.8070652173913</v>
      </c>
      <c r="U197" s="4">
        <v>12.850543478260869</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10.828804347826086</v>
      </c>
      <c r="X197" s="4">
        <v>0</v>
      </c>
      <c r="Y197" s="4">
        <v>0</v>
      </c>
      <c r="Z197" s="4">
        <v>0</v>
      </c>
      <c r="AA197" s="4">
        <v>2.9347826086956523</v>
      </c>
      <c r="AB197" s="4">
        <v>0</v>
      </c>
      <c r="AC197" s="4">
        <v>7.8940217391304346</v>
      </c>
      <c r="AD197" s="4">
        <v>0</v>
      </c>
      <c r="AE197" s="4">
        <v>0</v>
      </c>
      <c r="AF197" s="1">
        <v>495355</v>
      </c>
      <c r="AG197" s="1">
        <v>3</v>
      </c>
      <c r="AH197"/>
    </row>
    <row r="198" spans="1:34" x14ac:dyDescent="0.25">
      <c r="A198" t="s">
        <v>329</v>
      </c>
      <c r="B198" t="s">
        <v>95</v>
      </c>
      <c r="C198" t="s">
        <v>445</v>
      </c>
      <c r="D198" t="s">
        <v>377</v>
      </c>
      <c r="E198" s="4">
        <v>112.83098591549296</v>
      </c>
      <c r="F198" s="4">
        <f>Nurse[[#This Row],[Total Nurse Staff Hours]]/Nurse[[#This Row],[MDS Census]]</f>
        <v>3.0329546873049558</v>
      </c>
      <c r="G198" s="4">
        <f>Nurse[[#This Row],[Total Direct Care Staff Hours]]/Nurse[[#This Row],[MDS Census]]</f>
        <v>2.9416127824241669</v>
      </c>
      <c r="H198" s="4">
        <f>Nurse[[#This Row],[Total RN Hours (w/ Admin, DON)]]/Nurse[[#This Row],[MDS Census]]</f>
        <v>0.39645112969666702</v>
      </c>
      <c r="I198" s="4">
        <f>Nurse[[#This Row],[RN Hours (excl. Admin, DON)]]/Nurse[[#This Row],[MDS Census]]</f>
        <v>0.31509549369616774</v>
      </c>
      <c r="J198" s="4">
        <f>SUM(Nurse[[#This Row],[RN Hours (excl. Admin, DON)]],Nurse[[#This Row],[RN Admin Hours]],Nurse[[#This Row],[RN DON Hours]],Nurse[[#This Row],[LPN Hours (excl. Admin)]],Nurse[[#This Row],[LPN Admin Hours]],Nurse[[#This Row],[CNA Hours]],Nurse[[#This Row],[NA TR Hours]],Nurse[[#This Row],[Med Aide/Tech Hours]])</f>
        <v>342.21126760563379</v>
      </c>
      <c r="K198" s="4">
        <f>SUM(Nurse[[#This Row],[RN Hours (excl. Admin, DON)]],Nurse[[#This Row],[LPN Hours (excl. Admin)]],Nurse[[#This Row],[CNA Hours]],Nurse[[#This Row],[NA TR Hours]],Nurse[[#This Row],[Med Aide/Tech Hours]])</f>
        <v>331.90507042253523</v>
      </c>
      <c r="L198" s="4">
        <f>SUM(Nurse[[#This Row],[RN Hours (excl. Admin, DON)]],Nurse[[#This Row],[RN Admin Hours]],Nurse[[#This Row],[RN DON Hours]])</f>
        <v>44.731971830985906</v>
      </c>
      <c r="M198" s="4">
        <v>35.552535211267603</v>
      </c>
      <c r="N198" s="4">
        <v>2.612676056338028</v>
      </c>
      <c r="O198" s="4">
        <v>6.5667605633802806</v>
      </c>
      <c r="P198" s="4">
        <f>SUM(Nurse[[#This Row],[LPN Hours (excl. Admin)]],Nurse[[#This Row],[LPN Admin Hours]])</f>
        <v>90.994366197183098</v>
      </c>
      <c r="Q198" s="4">
        <v>89.86760563380281</v>
      </c>
      <c r="R198" s="4">
        <v>1.1267605633802817</v>
      </c>
      <c r="S198" s="4">
        <f>SUM(Nurse[[#This Row],[CNA Hours]],Nurse[[#This Row],[NA TR Hours]],Nurse[[#This Row],[Med Aide/Tech Hours]])</f>
        <v>206.48492957746481</v>
      </c>
      <c r="T198" s="4">
        <v>123.29577464788733</v>
      </c>
      <c r="U198" s="4">
        <v>83.189154929577469</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8" s="4">
        <v>0</v>
      </c>
      <c r="Y198" s="4">
        <v>0</v>
      </c>
      <c r="Z198" s="4">
        <v>0</v>
      </c>
      <c r="AA198" s="4">
        <v>0</v>
      </c>
      <c r="AB198" s="4">
        <v>0</v>
      </c>
      <c r="AC198" s="4">
        <v>0</v>
      </c>
      <c r="AD198" s="4">
        <v>0</v>
      </c>
      <c r="AE198" s="4">
        <v>0</v>
      </c>
      <c r="AF198" s="1">
        <v>495209</v>
      </c>
      <c r="AG198" s="1">
        <v>3</v>
      </c>
      <c r="AH198"/>
    </row>
    <row r="199" spans="1:34" x14ac:dyDescent="0.25">
      <c r="A199" t="s">
        <v>329</v>
      </c>
      <c r="B199" t="s">
        <v>61</v>
      </c>
      <c r="C199" t="s">
        <v>508</v>
      </c>
      <c r="D199" t="s">
        <v>365</v>
      </c>
      <c r="E199" s="4">
        <v>33.858695652173914</v>
      </c>
      <c r="F199" s="4">
        <f>Nurse[[#This Row],[Total Nurse Staff Hours]]/Nurse[[#This Row],[MDS Census]]</f>
        <v>4.7837881219903684</v>
      </c>
      <c r="G199" s="4">
        <f>Nurse[[#This Row],[Total Direct Care Staff Hours]]/Nurse[[#This Row],[MDS Census]]</f>
        <v>4.0998394863563403</v>
      </c>
      <c r="H199" s="4">
        <f>Nurse[[#This Row],[Total RN Hours (w/ Admin, DON)]]/Nurse[[#This Row],[MDS Census]]</f>
        <v>1.6030497592295345</v>
      </c>
      <c r="I199" s="4">
        <f>Nurse[[#This Row],[RN Hours (excl. Admin, DON)]]/Nurse[[#This Row],[MDS Census]]</f>
        <v>1.0686998394863563</v>
      </c>
      <c r="J199" s="4">
        <f>SUM(Nurse[[#This Row],[RN Hours (excl. Admin, DON)]],Nurse[[#This Row],[RN Admin Hours]],Nurse[[#This Row],[RN DON Hours]],Nurse[[#This Row],[LPN Hours (excl. Admin)]],Nurse[[#This Row],[LPN Admin Hours]],Nurse[[#This Row],[CNA Hours]],Nurse[[#This Row],[NA TR Hours]],Nurse[[#This Row],[Med Aide/Tech Hours]])</f>
        <v>161.9728260869565</v>
      </c>
      <c r="K199" s="4">
        <f>SUM(Nurse[[#This Row],[RN Hours (excl. Admin, DON)]],Nurse[[#This Row],[LPN Hours (excl. Admin)]],Nurse[[#This Row],[CNA Hours]],Nurse[[#This Row],[NA TR Hours]],Nurse[[#This Row],[Med Aide/Tech Hours]])</f>
        <v>138.81521739130434</v>
      </c>
      <c r="L199" s="4">
        <f>SUM(Nurse[[#This Row],[RN Hours (excl. Admin, DON)]],Nurse[[#This Row],[RN Admin Hours]],Nurse[[#This Row],[RN DON Hours]])</f>
        <v>54.277173913043477</v>
      </c>
      <c r="M199" s="4">
        <v>36.184782608695649</v>
      </c>
      <c r="N199" s="4">
        <v>12.722826086956522</v>
      </c>
      <c r="O199" s="4">
        <v>5.3695652173913047</v>
      </c>
      <c r="P199" s="4">
        <f>SUM(Nurse[[#This Row],[LPN Hours (excl. Admin)]],Nurse[[#This Row],[LPN Admin Hours]])</f>
        <v>15.788043478260869</v>
      </c>
      <c r="Q199" s="4">
        <v>10.722826086956522</v>
      </c>
      <c r="R199" s="4">
        <v>5.0652173913043477</v>
      </c>
      <c r="S199" s="4">
        <f>SUM(Nurse[[#This Row],[CNA Hours]],Nurse[[#This Row],[NA TR Hours]],Nurse[[#This Row],[Med Aide/Tech Hours]])</f>
        <v>91.907608695652172</v>
      </c>
      <c r="T199" s="4">
        <v>91.907608695652172</v>
      </c>
      <c r="U199" s="4">
        <v>0</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9" s="4">
        <v>0</v>
      </c>
      <c r="Y199" s="4">
        <v>0</v>
      </c>
      <c r="Z199" s="4">
        <v>0</v>
      </c>
      <c r="AA199" s="4">
        <v>0</v>
      </c>
      <c r="AB199" s="4">
        <v>0</v>
      </c>
      <c r="AC199" s="4">
        <v>0</v>
      </c>
      <c r="AD199" s="4">
        <v>0</v>
      </c>
      <c r="AE199" s="4">
        <v>0</v>
      </c>
      <c r="AF199" s="1">
        <v>495160</v>
      </c>
      <c r="AG199" s="1">
        <v>3</v>
      </c>
      <c r="AH199"/>
    </row>
    <row r="200" spans="1:34" x14ac:dyDescent="0.25">
      <c r="A200" t="s">
        <v>329</v>
      </c>
      <c r="B200" t="s">
        <v>34</v>
      </c>
      <c r="C200" t="s">
        <v>498</v>
      </c>
      <c r="D200" t="s">
        <v>392</v>
      </c>
      <c r="E200" s="4">
        <v>136.9891304347826</v>
      </c>
      <c r="F200" s="4">
        <f>Nurse[[#This Row],[Total Nurse Staff Hours]]/Nurse[[#This Row],[MDS Census]]</f>
        <v>3.8548448782036031</v>
      </c>
      <c r="G200" s="4">
        <f>Nurse[[#This Row],[Total Direct Care Staff Hours]]/Nurse[[#This Row],[MDS Census]]</f>
        <v>3.6724867095136089</v>
      </c>
      <c r="H200" s="4">
        <f>Nurse[[#This Row],[Total RN Hours (w/ Admin, DON)]]/Nurse[[#This Row],[MDS Census]]</f>
        <v>0.59281599619138314</v>
      </c>
      <c r="I200" s="4">
        <f>Nurse[[#This Row],[RN Hours (excl. Admin, DON)]]/Nurse[[#This Row],[MDS Census]]</f>
        <v>0.45902324843291303</v>
      </c>
      <c r="J200" s="4">
        <f>SUM(Nurse[[#This Row],[RN Hours (excl. Admin, DON)]],Nurse[[#This Row],[RN Admin Hours]],Nurse[[#This Row],[RN DON Hours]],Nurse[[#This Row],[LPN Hours (excl. Admin)]],Nurse[[#This Row],[LPN Admin Hours]],Nurse[[#This Row],[CNA Hours]],Nurse[[#This Row],[NA TR Hours]],Nurse[[#This Row],[Med Aide/Tech Hours]])</f>
        <v>528.07184782608704</v>
      </c>
      <c r="K200" s="4">
        <f>SUM(Nurse[[#This Row],[RN Hours (excl. Admin, DON)]],Nurse[[#This Row],[LPN Hours (excl. Admin)]],Nurse[[#This Row],[CNA Hours]],Nurse[[#This Row],[NA TR Hours]],Nurse[[#This Row],[Med Aide/Tech Hours]])</f>
        <v>503.09076086956532</v>
      </c>
      <c r="L200" s="4">
        <f>SUM(Nurse[[#This Row],[RN Hours (excl. Admin, DON)]],Nurse[[#This Row],[RN Admin Hours]],Nurse[[#This Row],[RN DON Hours]])</f>
        <v>81.209347826086969</v>
      </c>
      <c r="M200" s="4">
        <v>62.881195652173936</v>
      </c>
      <c r="N200" s="4">
        <v>12.618152173913037</v>
      </c>
      <c r="O200" s="4">
        <v>5.709999999999992</v>
      </c>
      <c r="P200" s="4">
        <f>SUM(Nurse[[#This Row],[LPN Hours (excl. Admin)]],Nurse[[#This Row],[LPN Admin Hours]])</f>
        <v>156.97641304347826</v>
      </c>
      <c r="Q200" s="4">
        <v>150.32347826086956</v>
      </c>
      <c r="R200" s="4">
        <v>6.6529347826086962</v>
      </c>
      <c r="S200" s="4">
        <f>SUM(Nurse[[#This Row],[CNA Hours]],Nurse[[#This Row],[NA TR Hours]],Nurse[[#This Row],[Med Aide/Tech Hours]])</f>
        <v>289.88608695652181</v>
      </c>
      <c r="T200" s="4">
        <v>289.88608695652181</v>
      </c>
      <c r="U200" s="4">
        <v>0</v>
      </c>
      <c r="V200" s="4">
        <v>0</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21.075978260869565</v>
      </c>
      <c r="X200" s="4">
        <v>0.17391304347826086</v>
      </c>
      <c r="Y200" s="4">
        <v>0</v>
      </c>
      <c r="Z200" s="4">
        <v>0</v>
      </c>
      <c r="AA200" s="4">
        <v>7.7555434782608703</v>
      </c>
      <c r="AB200" s="4">
        <v>0</v>
      </c>
      <c r="AC200" s="4">
        <v>13.146521739130433</v>
      </c>
      <c r="AD200" s="4">
        <v>0</v>
      </c>
      <c r="AE200" s="4">
        <v>0</v>
      </c>
      <c r="AF200" s="1">
        <v>495114</v>
      </c>
      <c r="AG200" s="1">
        <v>3</v>
      </c>
      <c r="AH200"/>
    </row>
    <row r="201" spans="1:34" x14ac:dyDescent="0.25">
      <c r="A201" t="s">
        <v>329</v>
      </c>
      <c r="B201" t="s">
        <v>78</v>
      </c>
      <c r="C201" t="s">
        <v>487</v>
      </c>
      <c r="D201" t="s">
        <v>361</v>
      </c>
      <c r="E201" s="4">
        <v>54.633802816901408</v>
      </c>
      <c r="F201" s="4">
        <f>Nurse[[#This Row],[Total Nurse Staff Hours]]/Nurse[[#This Row],[MDS Census]]</f>
        <v>4.0495050270688315</v>
      </c>
      <c r="G201" s="4">
        <f>Nurse[[#This Row],[Total Direct Care Staff Hours]]/Nurse[[#This Row],[MDS Census]]</f>
        <v>3.9039855632895071</v>
      </c>
      <c r="H201" s="4">
        <f>Nurse[[#This Row],[Total RN Hours (w/ Admin, DON)]]/Nurse[[#This Row],[MDS Census]]</f>
        <v>0.55319154421242578</v>
      </c>
      <c r="I201" s="4">
        <f>Nurse[[#This Row],[RN Hours (excl. Admin, DON)]]/Nurse[[#This Row],[MDS Census]]</f>
        <v>0.41540603248259844</v>
      </c>
      <c r="J201" s="4">
        <f>SUM(Nurse[[#This Row],[RN Hours (excl. Admin, DON)]],Nurse[[#This Row],[RN Admin Hours]],Nurse[[#This Row],[RN DON Hours]],Nurse[[#This Row],[LPN Hours (excl. Admin)]],Nurse[[#This Row],[LPN Admin Hours]],Nurse[[#This Row],[CNA Hours]],Nurse[[#This Row],[NA TR Hours]],Nurse[[#This Row],[Med Aide/Tech Hours]])</f>
        <v>221.23985915492955</v>
      </c>
      <c r="K201" s="4">
        <f>SUM(Nurse[[#This Row],[RN Hours (excl. Admin, DON)]],Nurse[[#This Row],[LPN Hours (excl. Admin)]],Nurse[[#This Row],[CNA Hours]],Nurse[[#This Row],[NA TR Hours]],Nurse[[#This Row],[Med Aide/Tech Hours]])</f>
        <v>213.28957746478869</v>
      </c>
      <c r="L201" s="4">
        <f>SUM(Nurse[[#This Row],[RN Hours (excl. Admin, DON)]],Nurse[[#This Row],[RN Admin Hours]],Nurse[[#This Row],[RN DON Hours]])</f>
        <v>30.222957746478865</v>
      </c>
      <c r="M201" s="4">
        <v>22.695211267605625</v>
      </c>
      <c r="N201" s="4">
        <v>1.2992957746478873</v>
      </c>
      <c r="O201" s="4">
        <v>6.2284507042253532</v>
      </c>
      <c r="P201" s="4">
        <f>SUM(Nurse[[#This Row],[LPN Hours (excl. Admin)]],Nurse[[#This Row],[LPN Admin Hours]])</f>
        <v>72.747323943661954</v>
      </c>
      <c r="Q201" s="4">
        <v>72.324788732394353</v>
      </c>
      <c r="R201" s="4">
        <v>0.42253521126760563</v>
      </c>
      <c r="S201" s="4">
        <f>SUM(Nurse[[#This Row],[CNA Hours]],Nurse[[#This Row],[NA TR Hours]],Nurse[[#This Row],[Med Aide/Tech Hours]])</f>
        <v>118.26957746478872</v>
      </c>
      <c r="T201" s="4">
        <v>118.26957746478872</v>
      </c>
      <c r="U201" s="4">
        <v>0</v>
      </c>
      <c r="V201" s="4">
        <v>0</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1" s="4">
        <v>0</v>
      </c>
      <c r="Y201" s="4">
        <v>0</v>
      </c>
      <c r="Z201" s="4">
        <v>0</v>
      </c>
      <c r="AA201" s="4">
        <v>0</v>
      </c>
      <c r="AB201" s="4">
        <v>0</v>
      </c>
      <c r="AC201" s="4">
        <v>0</v>
      </c>
      <c r="AD201" s="4">
        <v>0</v>
      </c>
      <c r="AE201" s="4">
        <v>0</v>
      </c>
      <c r="AF201" s="1">
        <v>495189</v>
      </c>
      <c r="AG201" s="1">
        <v>3</v>
      </c>
      <c r="AH201"/>
    </row>
    <row r="202" spans="1:34" x14ac:dyDescent="0.25">
      <c r="A202" t="s">
        <v>329</v>
      </c>
      <c r="B202" t="s">
        <v>7</v>
      </c>
      <c r="C202" t="s">
        <v>449</v>
      </c>
      <c r="D202" t="s">
        <v>379</v>
      </c>
      <c r="E202" s="4">
        <v>103.8804347826087</v>
      </c>
      <c r="F202" s="4">
        <f>Nurse[[#This Row],[Total Nurse Staff Hours]]/Nurse[[#This Row],[MDS Census]]</f>
        <v>4.6555969446479013</v>
      </c>
      <c r="G202" s="4">
        <f>Nurse[[#This Row],[Total Direct Care Staff Hours]]/Nurse[[#This Row],[MDS Census]]</f>
        <v>4.0084252380454108</v>
      </c>
      <c r="H202" s="4">
        <f>Nurse[[#This Row],[Total RN Hours (w/ Admin, DON)]]/Nurse[[#This Row],[MDS Census]]</f>
        <v>0.48665062258030739</v>
      </c>
      <c r="I202" s="4">
        <f>Nurse[[#This Row],[RN Hours (excl. Admin, DON)]]/Nurse[[#This Row],[MDS Census]]</f>
        <v>0.28334414565240124</v>
      </c>
      <c r="J202" s="4">
        <f>SUM(Nurse[[#This Row],[RN Hours (excl. Admin, DON)]],Nurse[[#This Row],[RN Admin Hours]],Nurse[[#This Row],[RN DON Hours]],Nurse[[#This Row],[LPN Hours (excl. Admin)]],Nurse[[#This Row],[LPN Admin Hours]],Nurse[[#This Row],[CNA Hours]],Nurse[[#This Row],[NA TR Hours]],Nurse[[#This Row],[Med Aide/Tech Hours]])</f>
        <v>483.62543478260864</v>
      </c>
      <c r="K202" s="4">
        <f>SUM(Nurse[[#This Row],[RN Hours (excl. Admin, DON)]],Nurse[[#This Row],[LPN Hours (excl. Admin)]],Nurse[[#This Row],[CNA Hours]],Nurse[[#This Row],[NA TR Hours]],Nurse[[#This Row],[Med Aide/Tech Hours]])</f>
        <v>416.39695652173907</v>
      </c>
      <c r="L202" s="4">
        <f>SUM(Nurse[[#This Row],[RN Hours (excl. Admin, DON)]],Nurse[[#This Row],[RN Admin Hours]],Nurse[[#This Row],[RN DON Hours]])</f>
        <v>50.553478260869547</v>
      </c>
      <c r="M202" s="4">
        <v>29.433913043478245</v>
      </c>
      <c r="N202" s="4">
        <v>15.847826086956522</v>
      </c>
      <c r="O202" s="4">
        <v>5.2717391304347823</v>
      </c>
      <c r="P202" s="4">
        <f>SUM(Nurse[[#This Row],[LPN Hours (excl. Admin)]],Nurse[[#This Row],[LPN Admin Hours]])</f>
        <v>162.03967391304343</v>
      </c>
      <c r="Q202" s="4">
        <v>115.93076086956519</v>
      </c>
      <c r="R202" s="4">
        <v>46.108913043478253</v>
      </c>
      <c r="S202" s="4">
        <f>SUM(Nurse[[#This Row],[CNA Hours]],Nurse[[#This Row],[NA TR Hours]],Nurse[[#This Row],[Med Aide/Tech Hours]])</f>
        <v>271.03228260869565</v>
      </c>
      <c r="T202" s="4">
        <v>256.54880434782609</v>
      </c>
      <c r="U202" s="4">
        <v>14.483478260869566</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22.295543478260864</v>
      </c>
      <c r="X202" s="4">
        <v>0</v>
      </c>
      <c r="Y202" s="4">
        <v>0</v>
      </c>
      <c r="Z202" s="4">
        <v>0</v>
      </c>
      <c r="AA202" s="4">
        <v>3.3460869565217393</v>
      </c>
      <c r="AB202" s="4">
        <v>0</v>
      </c>
      <c r="AC202" s="4">
        <v>18.949456521739126</v>
      </c>
      <c r="AD202" s="4">
        <v>0</v>
      </c>
      <c r="AE202" s="4">
        <v>0</v>
      </c>
      <c r="AF202" s="1">
        <v>495013</v>
      </c>
      <c r="AG202" s="1">
        <v>3</v>
      </c>
      <c r="AH202"/>
    </row>
    <row r="203" spans="1:34" x14ac:dyDescent="0.25">
      <c r="A203" t="s">
        <v>329</v>
      </c>
      <c r="B203" t="s">
        <v>45</v>
      </c>
      <c r="C203" t="s">
        <v>522</v>
      </c>
      <c r="D203" t="s">
        <v>353</v>
      </c>
      <c r="E203" s="4">
        <v>89.978260869565219</v>
      </c>
      <c r="F203" s="4">
        <f>Nurse[[#This Row],[Total Nurse Staff Hours]]/Nurse[[#This Row],[MDS Census]]</f>
        <v>3.2768180719980675</v>
      </c>
      <c r="G203" s="4">
        <f>Nurse[[#This Row],[Total Direct Care Staff Hours]]/Nurse[[#This Row],[MDS Census]]</f>
        <v>3.0933800434887653</v>
      </c>
      <c r="H203" s="4">
        <f>Nurse[[#This Row],[Total RN Hours (w/ Admin, DON)]]/Nurse[[#This Row],[MDS Census]]</f>
        <v>0.53639164049287258</v>
      </c>
      <c r="I203" s="4">
        <f>Nurse[[#This Row],[RN Hours (excl. Admin, DON)]]/Nurse[[#This Row],[MDS Census]]</f>
        <v>0.41075742933075621</v>
      </c>
      <c r="J203" s="4">
        <f>SUM(Nurse[[#This Row],[RN Hours (excl. Admin, DON)]],Nurse[[#This Row],[RN Admin Hours]],Nurse[[#This Row],[RN DON Hours]],Nurse[[#This Row],[LPN Hours (excl. Admin)]],Nurse[[#This Row],[LPN Admin Hours]],Nurse[[#This Row],[CNA Hours]],Nurse[[#This Row],[NA TR Hours]],Nurse[[#This Row],[Med Aide/Tech Hours]])</f>
        <v>294.84239130434787</v>
      </c>
      <c r="K203" s="4">
        <f>SUM(Nurse[[#This Row],[RN Hours (excl. Admin, DON)]],Nurse[[#This Row],[LPN Hours (excl. Admin)]],Nurse[[#This Row],[CNA Hours]],Nurse[[#This Row],[NA TR Hours]],Nurse[[#This Row],[Med Aide/Tech Hours]])</f>
        <v>278.33695652173913</v>
      </c>
      <c r="L203" s="4">
        <f>SUM(Nurse[[#This Row],[RN Hours (excl. Admin, DON)]],Nurse[[#This Row],[RN Admin Hours]],Nurse[[#This Row],[RN DON Hours]])</f>
        <v>48.263586956521735</v>
      </c>
      <c r="M203" s="4">
        <v>36.959239130434781</v>
      </c>
      <c r="N203" s="4">
        <v>6.2608695652173916</v>
      </c>
      <c r="O203" s="4">
        <v>5.0434782608695654</v>
      </c>
      <c r="P203" s="4">
        <f>SUM(Nurse[[#This Row],[LPN Hours (excl. Admin)]],Nurse[[#This Row],[LPN Admin Hours]])</f>
        <v>99.505434782608688</v>
      </c>
      <c r="Q203" s="4">
        <v>94.304347826086953</v>
      </c>
      <c r="R203" s="4">
        <v>5.2010869565217392</v>
      </c>
      <c r="S203" s="4">
        <f>SUM(Nurse[[#This Row],[CNA Hours]],Nurse[[#This Row],[NA TR Hours]],Nurse[[#This Row],[Med Aide/Tech Hours]])</f>
        <v>147.07336956521738</v>
      </c>
      <c r="T203" s="4">
        <v>123.35869565217391</v>
      </c>
      <c r="U203" s="4">
        <v>23.714673913043477</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3" s="4">
        <v>0</v>
      </c>
      <c r="Y203" s="4">
        <v>0</v>
      </c>
      <c r="Z203" s="4">
        <v>0</v>
      </c>
      <c r="AA203" s="4">
        <v>0</v>
      </c>
      <c r="AB203" s="4">
        <v>0</v>
      </c>
      <c r="AC203" s="4">
        <v>0</v>
      </c>
      <c r="AD203" s="4">
        <v>0</v>
      </c>
      <c r="AE203" s="4">
        <v>0</v>
      </c>
      <c r="AF203" s="1">
        <v>495134</v>
      </c>
      <c r="AG203" s="1">
        <v>3</v>
      </c>
      <c r="AH203"/>
    </row>
    <row r="204" spans="1:34" x14ac:dyDescent="0.25">
      <c r="A204" t="s">
        <v>329</v>
      </c>
      <c r="B204" t="s">
        <v>19</v>
      </c>
      <c r="C204" t="s">
        <v>516</v>
      </c>
      <c r="D204" t="s">
        <v>388</v>
      </c>
      <c r="E204" s="4">
        <v>105.5</v>
      </c>
      <c r="F204" s="4">
        <f>Nurse[[#This Row],[Total Nurse Staff Hours]]/Nurse[[#This Row],[MDS Census]]</f>
        <v>3.2255625386358959</v>
      </c>
      <c r="G204" s="4">
        <f>Nurse[[#This Row],[Total Direct Care Staff Hours]]/Nurse[[#This Row],[MDS Census]]</f>
        <v>2.8544261281681433</v>
      </c>
      <c r="H204" s="4">
        <f>Nurse[[#This Row],[Total RN Hours (w/ Admin, DON)]]/Nurse[[#This Row],[MDS Census]]</f>
        <v>0.2481011745312178</v>
      </c>
      <c r="I204" s="4">
        <f>Nurse[[#This Row],[RN Hours (excl. Admin, DON)]]/Nurse[[#This Row],[MDS Census]]</f>
        <v>1.2293426746342468E-2</v>
      </c>
      <c r="J204" s="4">
        <f>SUM(Nurse[[#This Row],[RN Hours (excl. Admin, DON)]],Nurse[[#This Row],[RN Admin Hours]],Nurse[[#This Row],[RN DON Hours]],Nurse[[#This Row],[LPN Hours (excl. Admin)]],Nurse[[#This Row],[LPN Admin Hours]],Nurse[[#This Row],[CNA Hours]],Nurse[[#This Row],[NA TR Hours]],Nurse[[#This Row],[Med Aide/Tech Hours]])</f>
        <v>340.296847826087</v>
      </c>
      <c r="K204" s="4">
        <f>SUM(Nurse[[#This Row],[RN Hours (excl. Admin, DON)]],Nurse[[#This Row],[LPN Hours (excl. Admin)]],Nurse[[#This Row],[CNA Hours]],Nurse[[#This Row],[NA TR Hours]],Nurse[[#This Row],[Med Aide/Tech Hours]])</f>
        <v>301.14195652173913</v>
      </c>
      <c r="L204" s="4">
        <f>SUM(Nurse[[#This Row],[RN Hours (excl. Admin, DON)]],Nurse[[#This Row],[RN Admin Hours]],Nurse[[#This Row],[RN DON Hours]])</f>
        <v>26.174673913043478</v>
      </c>
      <c r="M204" s="4">
        <v>1.2969565217391303</v>
      </c>
      <c r="N204" s="4">
        <v>20.095108695652176</v>
      </c>
      <c r="O204" s="4">
        <v>4.7826086956521738</v>
      </c>
      <c r="P204" s="4">
        <f>SUM(Nurse[[#This Row],[LPN Hours (excl. Admin)]],Nurse[[#This Row],[LPN Admin Hours]])</f>
        <v>110.73902173913044</v>
      </c>
      <c r="Q204" s="4">
        <v>96.461847826086952</v>
      </c>
      <c r="R204" s="4">
        <v>14.277173913043478</v>
      </c>
      <c r="S204" s="4">
        <f>SUM(Nurse[[#This Row],[CNA Hours]],Nurse[[#This Row],[NA TR Hours]],Nurse[[#This Row],[Med Aide/Tech Hours]])</f>
        <v>203.38315217391303</v>
      </c>
      <c r="T204" s="4">
        <v>196.83695652173913</v>
      </c>
      <c r="U204" s="4">
        <v>6.5461956521739131</v>
      </c>
      <c r="V204" s="4">
        <v>0</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111.99521739130435</v>
      </c>
      <c r="X204" s="4">
        <v>0.1773913043478261</v>
      </c>
      <c r="Y204" s="4">
        <v>0</v>
      </c>
      <c r="Z204" s="4">
        <v>0</v>
      </c>
      <c r="AA204" s="4">
        <v>43.252608695652178</v>
      </c>
      <c r="AB204" s="4">
        <v>0</v>
      </c>
      <c r="AC204" s="4">
        <v>68.565217391304344</v>
      </c>
      <c r="AD204" s="4">
        <v>0</v>
      </c>
      <c r="AE204" s="4">
        <v>0</v>
      </c>
      <c r="AF204" s="1">
        <v>495085</v>
      </c>
      <c r="AG204" s="1">
        <v>3</v>
      </c>
      <c r="AH204"/>
    </row>
    <row r="205" spans="1:34" x14ac:dyDescent="0.25">
      <c r="A205" t="s">
        <v>329</v>
      </c>
      <c r="B205" t="s">
        <v>159</v>
      </c>
      <c r="C205" t="s">
        <v>451</v>
      </c>
      <c r="D205" t="s">
        <v>380</v>
      </c>
      <c r="E205" s="4">
        <v>166.05633802816902</v>
      </c>
      <c r="F205" s="4">
        <f>Nurse[[#This Row],[Total Nurse Staff Hours]]/Nurse[[#This Row],[MDS Census]]</f>
        <v>3.2155818490245967</v>
      </c>
      <c r="G205" s="4">
        <f>Nurse[[#This Row],[Total Direct Care Staff Hours]]/Nurse[[#This Row],[MDS Census]]</f>
        <v>3.1653621713316364</v>
      </c>
      <c r="H205" s="4">
        <f>Nurse[[#This Row],[Total RN Hours (w/ Admin, DON)]]/Nurse[[#This Row],[MDS Census]]</f>
        <v>0.35304240882103466</v>
      </c>
      <c r="I205" s="4">
        <f>Nurse[[#This Row],[RN Hours (excl. Admin, DON)]]/Nurse[[#This Row],[MDS Census]]</f>
        <v>0.30282273112807456</v>
      </c>
      <c r="J205" s="4">
        <f>SUM(Nurse[[#This Row],[RN Hours (excl. Admin, DON)]],Nurse[[#This Row],[RN Admin Hours]],Nurse[[#This Row],[RN DON Hours]],Nurse[[#This Row],[LPN Hours (excl. Admin)]],Nurse[[#This Row],[LPN Admin Hours]],Nurse[[#This Row],[CNA Hours]],Nurse[[#This Row],[NA TR Hours]],Nurse[[#This Row],[Med Aide/Tech Hours]])</f>
        <v>533.96774647887321</v>
      </c>
      <c r="K205" s="4">
        <f>SUM(Nurse[[#This Row],[RN Hours (excl. Admin, DON)]],Nurse[[#This Row],[LPN Hours (excl. Admin)]],Nurse[[#This Row],[CNA Hours]],Nurse[[#This Row],[NA TR Hours]],Nurse[[#This Row],[Med Aide/Tech Hours]])</f>
        <v>525.62845070422532</v>
      </c>
      <c r="L205" s="4">
        <f>SUM(Nurse[[#This Row],[RN Hours (excl. Admin, DON)]],Nurse[[#This Row],[RN Admin Hours]],Nurse[[#This Row],[RN DON Hours]])</f>
        <v>58.624929577464776</v>
      </c>
      <c r="M205" s="4">
        <v>50.285633802816889</v>
      </c>
      <c r="N205" s="4">
        <v>3.1690140845070425</v>
      </c>
      <c r="O205" s="4">
        <v>5.1702816901408459</v>
      </c>
      <c r="P205" s="4">
        <f>SUM(Nurse[[#This Row],[LPN Hours (excl. Admin)]],Nurse[[#This Row],[LPN Admin Hours]])</f>
        <v>163.82901408450701</v>
      </c>
      <c r="Q205" s="4">
        <v>163.82901408450701</v>
      </c>
      <c r="R205" s="4">
        <v>0</v>
      </c>
      <c r="S205" s="4">
        <f>SUM(Nurse[[#This Row],[CNA Hours]],Nurse[[#This Row],[NA TR Hours]],Nurse[[#This Row],[Med Aide/Tech Hours]])</f>
        <v>311.51380281690143</v>
      </c>
      <c r="T205" s="4">
        <v>303.05605633802821</v>
      </c>
      <c r="U205" s="4">
        <v>8.4577464788732399</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0.67507042253521121</v>
      </c>
      <c r="X205" s="4">
        <v>0</v>
      </c>
      <c r="Y205" s="4">
        <v>0</v>
      </c>
      <c r="Z205" s="4">
        <v>0</v>
      </c>
      <c r="AA205" s="4">
        <v>0</v>
      </c>
      <c r="AB205" s="4">
        <v>0</v>
      </c>
      <c r="AC205" s="4">
        <v>0.67507042253521121</v>
      </c>
      <c r="AD205" s="4">
        <v>0</v>
      </c>
      <c r="AE205" s="4">
        <v>0</v>
      </c>
      <c r="AF205" s="1">
        <v>495295</v>
      </c>
      <c r="AG205" s="1">
        <v>3</v>
      </c>
      <c r="AH205"/>
    </row>
    <row r="206" spans="1:34" x14ac:dyDescent="0.25">
      <c r="A206" t="s">
        <v>329</v>
      </c>
      <c r="B206" t="s">
        <v>188</v>
      </c>
      <c r="C206" t="s">
        <v>502</v>
      </c>
      <c r="D206" t="s">
        <v>437</v>
      </c>
      <c r="E206" s="4">
        <v>29.956521739130434</v>
      </c>
      <c r="F206" s="4">
        <f>Nurse[[#This Row],[Total Nurse Staff Hours]]/Nurse[[#This Row],[MDS Census]]</f>
        <v>3.4653773584905663</v>
      </c>
      <c r="G206" s="4">
        <f>Nurse[[#This Row],[Total Direct Care Staff Hours]]/Nurse[[#This Row],[MDS Census]]</f>
        <v>3.1689332365747465</v>
      </c>
      <c r="H206" s="4">
        <f>Nurse[[#This Row],[Total RN Hours (w/ Admin, DON)]]/Nurse[[#This Row],[MDS Census]]</f>
        <v>0.92942670537010152</v>
      </c>
      <c r="I206" s="4">
        <f>Nurse[[#This Row],[RN Hours (excl. Admin, DON)]]/Nurse[[#This Row],[MDS Census]]</f>
        <v>0.63298258345428149</v>
      </c>
      <c r="J206" s="4">
        <f>SUM(Nurse[[#This Row],[RN Hours (excl. Admin, DON)]],Nurse[[#This Row],[RN Admin Hours]],Nurse[[#This Row],[RN DON Hours]],Nurse[[#This Row],[LPN Hours (excl. Admin)]],Nurse[[#This Row],[LPN Admin Hours]],Nurse[[#This Row],[CNA Hours]],Nurse[[#This Row],[NA TR Hours]],Nurse[[#This Row],[Med Aide/Tech Hours]])</f>
        <v>103.81065217391304</v>
      </c>
      <c r="K206" s="4">
        <f>SUM(Nurse[[#This Row],[RN Hours (excl. Admin, DON)]],Nurse[[#This Row],[LPN Hours (excl. Admin)]],Nurse[[#This Row],[CNA Hours]],Nurse[[#This Row],[NA TR Hours]],Nurse[[#This Row],[Med Aide/Tech Hours]])</f>
        <v>94.930217391304353</v>
      </c>
      <c r="L206" s="4">
        <f>SUM(Nurse[[#This Row],[RN Hours (excl. Admin, DON)]],Nurse[[#This Row],[RN Admin Hours]],Nurse[[#This Row],[RN DON Hours]])</f>
        <v>27.842391304347824</v>
      </c>
      <c r="M206" s="4">
        <v>18.961956521739129</v>
      </c>
      <c r="N206" s="4">
        <v>4.1956521739130439</v>
      </c>
      <c r="O206" s="4">
        <v>4.6847826086956523</v>
      </c>
      <c r="P206" s="4">
        <f>SUM(Nurse[[#This Row],[LPN Hours (excl. Admin)]],Nurse[[#This Row],[LPN Admin Hours]])</f>
        <v>20.165760869565219</v>
      </c>
      <c r="Q206" s="4">
        <v>20.165760869565219</v>
      </c>
      <c r="R206" s="4">
        <v>0</v>
      </c>
      <c r="S206" s="4">
        <f>SUM(Nurse[[#This Row],[CNA Hours]],Nurse[[#This Row],[NA TR Hours]],Nurse[[#This Row],[Med Aide/Tech Hours]])</f>
        <v>55.802500000000002</v>
      </c>
      <c r="T206" s="4">
        <v>55.802500000000002</v>
      </c>
      <c r="U206" s="4">
        <v>0</v>
      </c>
      <c r="V206" s="4">
        <v>0</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6" s="4">
        <v>0</v>
      </c>
      <c r="Y206" s="4">
        <v>0</v>
      </c>
      <c r="Z206" s="4">
        <v>0</v>
      </c>
      <c r="AA206" s="4">
        <v>0</v>
      </c>
      <c r="AB206" s="4">
        <v>0</v>
      </c>
      <c r="AC206" s="4">
        <v>0</v>
      </c>
      <c r="AD206" s="4">
        <v>0</v>
      </c>
      <c r="AE206" s="4">
        <v>0</v>
      </c>
      <c r="AF206" s="1">
        <v>495332</v>
      </c>
      <c r="AG206" s="1">
        <v>3</v>
      </c>
      <c r="AH206"/>
    </row>
    <row r="207" spans="1:34" x14ac:dyDescent="0.25">
      <c r="A207" t="s">
        <v>329</v>
      </c>
      <c r="B207" t="s">
        <v>37</v>
      </c>
      <c r="C207" t="s">
        <v>501</v>
      </c>
      <c r="D207" t="s">
        <v>334</v>
      </c>
      <c r="E207" s="4">
        <v>100.66304347826087</v>
      </c>
      <c r="F207" s="4">
        <f>Nurse[[#This Row],[Total Nurse Staff Hours]]/Nurse[[#This Row],[MDS Census]]</f>
        <v>2.4910560414642049</v>
      </c>
      <c r="G207" s="4">
        <f>Nurse[[#This Row],[Total Direct Care Staff Hours]]/Nurse[[#This Row],[MDS Census]]</f>
        <v>2.2795777993737176</v>
      </c>
      <c r="H207" s="4">
        <f>Nurse[[#This Row],[Total RN Hours (w/ Admin, DON)]]/Nurse[[#This Row],[MDS Census]]</f>
        <v>0.28617319943850555</v>
      </c>
      <c r="I207" s="4">
        <f>Nurse[[#This Row],[RN Hours (excl. Admin, DON)]]/Nurse[[#This Row],[MDS Census]]</f>
        <v>0.18164885001619696</v>
      </c>
      <c r="J207" s="4">
        <f>SUM(Nurse[[#This Row],[RN Hours (excl. Admin, DON)]],Nurse[[#This Row],[RN Admin Hours]],Nurse[[#This Row],[RN DON Hours]],Nurse[[#This Row],[LPN Hours (excl. Admin)]],Nurse[[#This Row],[LPN Admin Hours]],Nurse[[#This Row],[CNA Hours]],Nurse[[#This Row],[NA TR Hours]],Nurse[[#This Row],[Med Aide/Tech Hours]])</f>
        <v>250.75728260869568</v>
      </c>
      <c r="K207" s="4">
        <f>SUM(Nurse[[#This Row],[RN Hours (excl. Admin, DON)]],Nurse[[#This Row],[LPN Hours (excl. Admin)]],Nurse[[#This Row],[CNA Hours]],Nurse[[#This Row],[NA TR Hours]],Nurse[[#This Row],[Med Aide/Tech Hours]])</f>
        <v>229.4692391304348</v>
      </c>
      <c r="L207" s="4">
        <f>SUM(Nurse[[#This Row],[RN Hours (excl. Admin, DON)]],Nurse[[#This Row],[RN Admin Hours]],Nurse[[#This Row],[RN DON Hours]])</f>
        <v>28.807065217391305</v>
      </c>
      <c r="M207" s="4">
        <v>18.285326086956523</v>
      </c>
      <c r="N207" s="4">
        <v>4.7826086956521738</v>
      </c>
      <c r="O207" s="4">
        <v>5.7391304347826084</v>
      </c>
      <c r="P207" s="4">
        <f>SUM(Nurse[[#This Row],[LPN Hours (excl. Admin)]],Nurse[[#This Row],[LPN Admin Hours]])</f>
        <v>83.198369565217391</v>
      </c>
      <c r="Q207" s="4">
        <v>72.432065217391298</v>
      </c>
      <c r="R207" s="4">
        <v>10.766304347826088</v>
      </c>
      <c r="S207" s="4">
        <f>SUM(Nurse[[#This Row],[CNA Hours]],Nurse[[#This Row],[NA TR Hours]],Nurse[[#This Row],[Med Aide/Tech Hours]])</f>
        <v>138.75184782608696</v>
      </c>
      <c r="T207" s="4">
        <v>111.09423913043479</v>
      </c>
      <c r="U207" s="4">
        <v>27.657608695652176</v>
      </c>
      <c r="V207" s="4">
        <v>0</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1.4393478260869568</v>
      </c>
      <c r="X207" s="4">
        <v>0.2608695652173913</v>
      </c>
      <c r="Y207" s="4">
        <v>0</v>
      </c>
      <c r="Z207" s="4">
        <v>0</v>
      </c>
      <c r="AA207" s="4">
        <v>0</v>
      </c>
      <c r="AB207" s="4">
        <v>0</v>
      </c>
      <c r="AC207" s="4">
        <v>0.52086956521739136</v>
      </c>
      <c r="AD207" s="4">
        <v>0.65760869565217395</v>
      </c>
      <c r="AE207" s="4">
        <v>0</v>
      </c>
      <c r="AF207" s="1">
        <v>495118</v>
      </c>
      <c r="AG207" s="1">
        <v>3</v>
      </c>
      <c r="AH207"/>
    </row>
    <row r="208" spans="1:34" x14ac:dyDescent="0.25">
      <c r="A208" t="s">
        <v>329</v>
      </c>
      <c r="B208" t="s">
        <v>8</v>
      </c>
      <c r="C208" t="s">
        <v>451</v>
      </c>
      <c r="D208" t="s">
        <v>380</v>
      </c>
      <c r="E208" s="4">
        <v>189.67391304347825</v>
      </c>
      <c r="F208" s="4">
        <f>Nurse[[#This Row],[Total Nurse Staff Hours]]/Nurse[[#This Row],[MDS Census]]</f>
        <v>4.2667908309455589</v>
      </c>
      <c r="G208" s="4">
        <f>Nurse[[#This Row],[Total Direct Care Staff Hours]]/Nurse[[#This Row],[MDS Census]]</f>
        <v>4.1624928366762175</v>
      </c>
      <c r="H208" s="4">
        <f>Nurse[[#This Row],[Total RN Hours (w/ Admin, DON)]]/Nurse[[#This Row],[MDS Census]]</f>
        <v>0.90666189111747864</v>
      </c>
      <c r="I208" s="4">
        <f>Nurse[[#This Row],[RN Hours (excl. Admin, DON)]]/Nurse[[#This Row],[MDS Census]]</f>
        <v>0.80236389684813758</v>
      </c>
      <c r="J208" s="4">
        <f>SUM(Nurse[[#This Row],[RN Hours (excl. Admin, DON)]],Nurse[[#This Row],[RN Admin Hours]],Nurse[[#This Row],[RN DON Hours]],Nurse[[#This Row],[LPN Hours (excl. Admin)]],Nurse[[#This Row],[LPN Admin Hours]],Nurse[[#This Row],[CNA Hours]],Nurse[[#This Row],[NA TR Hours]],Nurse[[#This Row],[Med Aide/Tech Hours]])</f>
        <v>809.29891304347825</v>
      </c>
      <c r="K208" s="4">
        <f>SUM(Nurse[[#This Row],[RN Hours (excl. Admin, DON)]],Nurse[[#This Row],[LPN Hours (excl. Admin)]],Nurse[[#This Row],[CNA Hours]],Nurse[[#This Row],[NA TR Hours]],Nurse[[#This Row],[Med Aide/Tech Hours]])</f>
        <v>789.51630434782601</v>
      </c>
      <c r="L208" s="4">
        <f>SUM(Nurse[[#This Row],[RN Hours (excl. Admin, DON)]],Nurse[[#This Row],[RN Admin Hours]],Nurse[[#This Row],[RN DON Hours]])</f>
        <v>171.97010869565219</v>
      </c>
      <c r="M208" s="4">
        <v>152.1875</v>
      </c>
      <c r="N208" s="4">
        <v>14.739130434782609</v>
      </c>
      <c r="O208" s="4">
        <v>5.0434782608695654</v>
      </c>
      <c r="P208" s="4">
        <f>SUM(Nurse[[#This Row],[LPN Hours (excl. Admin)]],Nurse[[#This Row],[LPN Admin Hours]])</f>
        <v>177.54891304347825</v>
      </c>
      <c r="Q208" s="4">
        <v>177.54891304347825</v>
      </c>
      <c r="R208" s="4">
        <v>0</v>
      </c>
      <c r="S208" s="4">
        <f>SUM(Nurse[[#This Row],[CNA Hours]],Nurse[[#This Row],[NA TR Hours]],Nurse[[#This Row],[Med Aide/Tech Hours]])</f>
        <v>459.77989130434781</v>
      </c>
      <c r="T208" s="4">
        <v>459.77989130434781</v>
      </c>
      <c r="U208" s="4">
        <v>0</v>
      </c>
      <c r="V208" s="4">
        <v>0</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8" s="4">
        <v>0</v>
      </c>
      <c r="Y208" s="4">
        <v>0</v>
      </c>
      <c r="Z208" s="4">
        <v>0</v>
      </c>
      <c r="AA208" s="4">
        <v>0</v>
      </c>
      <c r="AB208" s="4">
        <v>0</v>
      </c>
      <c r="AC208" s="4">
        <v>0</v>
      </c>
      <c r="AD208" s="4">
        <v>0</v>
      </c>
      <c r="AE208" s="4">
        <v>0</v>
      </c>
      <c r="AF208" s="1">
        <v>495015</v>
      </c>
      <c r="AG208" s="1">
        <v>3</v>
      </c>
      <c r="AH208"/>
    </row>
    <row r="209" spans="1:34" x14ac:dyDescent="0.25">
      <c r="A209" t="s">
        <v>329</v>
      </c>
      <c r="B209" t="s">
        <v>48</v>
      </c>
      <c r="C209" t="s">
        <v>450</v>
      </c>
      <c r="D209" t="s">
        <v>339</v>
      </c>
      <c r="E209" s="4">
        <v>101.85869565217391</v>
      </c>
      <c r="F209" s="4">
        <f>Nurse[[#This Row],[Total Nurse Staff Hours]]/Nurse[[#This Row],[MDS Census]]</f>
        <v>2.6456258670366024</v>
      </c>
      <c r="G209" s="4">
        <f>Nurse[[#This Row],[Total Direct Care Staff Hours]]/Nurse[[#This Row],[MDS Census]]</f>
        <v>2.1979351189841001</v>
      </c>
      <c r="H209" s="4">
        <f>Nurse[[#This Row],[Total RN Hours (w/ Admin, DON)]]/Nurse[[#This Row],[MDS Census]]</f>
        <v>0.36809625440187821</v>
      </c>
      <c r="I209" s="4">
        <f>Nurse[[#This Row],[RN Hours (excl. Admin, DON)]]/Nurse[[#This Row],[MDS Census]]</f>
        <v>0.14634830861167436</v>
      </c>
      <c r="J209" s="4">
        <f>SUM(Nurse[[#This Row],[RN Hours (excl. Admin, DON)]],Nurse[[#This Row],[RN Admin Hours]],Nurse[[#This Row],[RN DON Hours]],Nurse[[#This Row],[LPN Hours (excl. Admin)]],Nurse[[#This Row],[LPN Admin Hours]],Nurse[[#This Row],[CNA Hours]],Nurse[[#This Row],[NA TR Hours]],Nurse[[#This Row],[Med Aide/Tech Hours]])</f>
        <v>269.48</v>
      </c>
      <c r="K209" s="4">
        <f>SUM(Nurse[[#This Row],[RN Hours (excl. Admin, DON)]],Nurse[[#This Row],[LPN Hours (excl. Admin)]],Nurse[[#This Row],[CNA Hours]],Nurse[[#This Row],[NA TR Hours]],Nurse[[#This Row],[Med Aide/Tech Hours]])</f>
        <v>223.87880434782608</v>
      </c>
      <c r="L209" s="4">
        <f>SUM(Nurse[[#This Row],[RN Hours (excl. Admin, DON)]],Nurse[[#This Row],[RN Admin Hours]],Nurse[[#This Row],[RN DON Hours]])</f>
        <v>37.493804347826092</v>
      </c>
      <c r="M209" s="4">
        <v>14.90684782608696</v>
      </c>
      <c r="N209" s="4">
        <v>10.673913043478262</v>
      </c>
      <c r="O209" s="4">
        <v>11.913043478260869</v>
      </c>
      <c r="P209" s="4">
        <f>SUM(Nurse[[#This Row],[LPN Hours (excl. Admin)]],Nurse[[#This Row],[LPN Admin Hours]])</f>
        <v>69.688043478260852</v>
      </c>
      <c r="Q209" s="4">
        <v>46.673804347826064</v>
      </c>
      <c r="R209" s="4">
        <v>23.014239130434781</v>
      </c>
      <c r="S209" s="4">
        <f>SUM(Nurse[[#This Row],[CNA Hours]],Nurse[[#This Row],[NA TR Hours]],Nurse[[#This Row],[Med Aide/Tech Hours]])</f>
        <v>162.29815217391305</v>
      </c>
      <c r="T209" s="4">
        <v>162.29815217391305</v>
      </c>
      <c r="U209" s="4">
        <v>0</v>
      </c>
      <c r="V209" s="4">
        <v>0</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151.52076086956521</v>
      </c>
      <c r="X209" s="4">
        <v>10.112608695652176</v>
      </c>
      <c r="Y209" s="4">
        <v>0</v>
      </c>
      <c r="Z209" s="4">
        <v>5.9076086956521738</v>
      </c>
      <c r="AA209" s="4">
        <v>10.690217391304348</v>
      </c>
      <c r="AB209" s="4">
        <v>23.014239130434781</v>
      </c>
      <c r="AC209" s="4">
        <v>101.79608695652172</v>
      </c>
      <c r="AD209" s="4">
        <v>0</v>
      </c>
      <c r="AE209" s="4">
        <v>0</v>
      </c>
      <c r="AF209" s="1">
        <v>495140</v>
      </c>
      <c r="AG209" s="1">
        <v>3</v>
      </c>
      <c r="AH209"/>
    </row>
    <row r="210" spans="1:34" x14ac:dyDescent="0.25">
      <c r="A210" t="s">
        <v>329</v>
      </c>
      <c r="B210" t="s">
        <v>142</v>
      </c>
      <c r="C210" t="s">
        <v>517</v>
      </c>
      <c r="D210" t="s">
        <v>389</v>
      </c>
      <c r="E210" s="4">
        <v>94.032608695652172</v>
      </c>
      <c r="F210" s="4">
        <f>Nurse[[#This Row],[Total Nurse Staff Hours]]/Nurse[[#This Row],[MDS Census]]</f>
        <v>3.0994370592995031</v>
      </c>
      <c r="G210" s="4">
        <f>Nurse[[#This Row],[Total Direct Care Staff Hours]]/Nurse[[#This Row],[MDS Census]]</f>
        <v>2.9141405617847651</v>
      </c>
      <c r="H210" s="4">
        <f>Nurse[[#This Row],[Total RN Hours (w/ Admin, DON)]]/Nurse[[#This Row],[MDS Census]]</f>
        <v>0.32861287712403187</v>
      </c>
      <c r="I210" s="4">
        <f>Nurse[[#This Row],[RN Hours (excl. Admin, DON)]]/Nurse[[#This Row],[MDS Census]]</f>
        <v>0.24261125881400991</v>
      </c>
      <c r="J210" s="4">
        <f>SUM(Nurse[[#This Row],[RN Hours (excl. Admin, DON)]],Nurse[[#This Row],[RN Admin Hours]],Nurse[[#This Row],[RN DON Hours]],Nurse[[#This Row],[LPN Hours (excl. Admin)]],Nurse[[#This Row],[LPN Admin Hours]],Nurse[[#This Row],[CNA Hours]],Nurse[[#This Row],[NA TR Hours]],Nurse[[#This Row],[Med Aide/Tech Hours]])</f>
        <v>291.44815217391306</v>
      </c>
      <c r="K210" s="4">
        <f>SUM(Nurse[[#This Row],[RN Hours (excl. Admin, DON)]],Nurse[[#This Row],[LPN Hours (excl. Admin)]],Nurse[[#This Row],[CNA Hours]],Nurse[[#This Row],[NA TR Hours]],Nurse[[#This Row],[Med Aide/Tech Hours]])</f>
        <v>274.02423913043481</v>
      </c>
      <c r="L210" s="4">
        <f>SUM(Nurse[[#This Row],[RN Hours (excl. Admin, DON)]],Nurse[[#This Row],[RN Admin Hours]],Nurse[[#This Row],[RN DON Hours]])</f>
        <v>30.900326086956518</v>
      </c>
      <c r="M210" s="4">
        <v>22.813369565217389</v>
      </c>
      <c r="N210" s="4">
        <v>2.4347826086956523</v>
      </c>
      <c r="O210" s="4">
        <v>5.6521739130434785</v>
      </c>
      <c r="P210" s="4">
        <f>SUM(Nurse[[#This Row],[LPN Hours (excl. Admin)]],Nurse[[#This Row],[LPN Admin Hours]])</f>
        <v>103.21032608695653</v>
      </c>
      <c r="Q210" s="4">
        <v>93.873369565217402</v>
      </c>
      <c r="R210" s="4">
        <v>9.3369565217391308</v>
      </c>
      <c r="S210" s="4">
        <f>SUM(Nurse[[#This Row],[CNA Hours]],Nurse[[#This Row],[NA TR Hours]],Nurse[[#This Row],[Med Aide/Tech Hours]])</f>
        <v>157.33749999999998</v>
      </c>
      <c r="T210" s="4">
        <v>143.91086956521738</v>
      </c>
      <c r="U210" s="4">
        <v>13.426630434782609</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75.722608695652184</v>
      </c>
      <c r="X210" s="4">
        <v>3.9274999999999998</v>
      </c>
      <c r="Y210" s="4">
        <v>0</v>
      </c>
      <c r="Z210" s="4">
        <v>0</v>
      </c>
      <c r="AA210" s="4">
        <v>32.870652173913044</v>
      </c>
      <c r="AB210" s="4">
        <v>0</v>
      </c>
      <c r="AC210" s="4">
        <v>38.924456521739131</v>
      </c>
      <c r="AD210" s="4">
        <v>0</v>
      </c>
      <c r="AE210" s="4">
        <v>0</v>
      </c>
      <c r="AF210" s="1">
        <v>495270</v>
      </c>
      <c r="AG210" s="1">
        <v>3</v>
      </c>
      <c r="AH210"/>
    </row>
    <row r="211" spans="1:34" x14ac:dyDescent="0.25">
      <c r="A211" t="s">
        <v>329</v>
      </c>
      <c r="B211" t="s">
        <v>21</v>
      </c>
      <c r="C211" t="s">
        <v>449</v>
      </c>
      <c r="D211" t="s">
        <v>379</v>
      </c>
      <c r="E211" s="4">
        <v>187.10869565217391</v>
      </c>
      <c r="F211" s="4">
        <f>Nurse[[#This Row],[Total Nurse Staff Hours]]/Nurse[[#This Row],[MDS Census]]</f>
        <v>2.725992215638434</v>
      </c>
      <c r="G211" s="4">
        <f>Nurse[[#This Row],[Total Direct Care Staff Hours]]/Nurse[[#This Row],[MDS Census]]</f>
        <v>2.6432142442198212</v>
      </c>
      <c r="H211" s="4">
        <f>Nurse[[#This Row],[Total RN Hours (w/ Admin, DON)]]/Nurse[[#This Row],[MDS Census]]</f>
        <v>0.60938712675729056</v>
      </c>
      <c r="I211" s="4">
        <f>Nurse[[#This Row],[RN Hours (excl. Admin, DON)]]/Nurse[[#This Row],[MDS Census]]</f>
        <v>0.53171604507958647</v>
      </c>
      <c r="J211" s="4">
        <f>SUM(Nurse[[#This Row],[RN Hours (excl. Admin, DON)]],Nurse[[#This Row],[RN Admin Hours]],Nurse[[#This Row],[RN DON Hours]],Nurse[[#This Row],[LPN Hours (excl. Admin)]],Nurse[[#This Row],[LPN Admin Hours]],Nurse[[#This Row],[CNA Hours]],Nurse[[#This Row],[NA TR Hours]],Nurse[[#This Row],[Med Aide/Tech Hours]])</f>
        <v>510.05684782608699</v>
      </c>
      <c r="K211" s="4">
        <f>SUM(Nurse[[#This Row],[RN Hours (excl. Admin, DON)]],Nurse[[#This Row],[LPN Hours (excl. Admin)]],Nurse[[#This Row],[CNA Hours]],Nurse[[#This Row],[NA TR Hours]],Nurse[[#This Row],[Med Aide/Tech Hours]])</f>
        <v>494.56836956521744</v>
      </c>
      <c r="L211" s="4">
        <f>SUM(Nurse[[#This Row],[RN Hours (excl. Admin, DON)]],Nurse[[#This Row],[RN Admin Hours]],Nurse[[#This Row],[RN DON Hours]])</f>
        <v>114.02163043478261</v>
      </c>
      <c r="M211" s="4">
        <v>99.488695652173917</v>
      </c>
      <c r="N211" s="4">
        <v>11.034782608695652</v>
      </c>
      <c r="O211" s="4">
        <v>3.4981521739130441</v>
      </c>
      <c r="P211" s="4">
        <f>SUM(Nurse[[#This Row],[LPN Hours (excl. Admin)]],Nurse[[#This Row],[LPN Admin Hours]])</f>
        <v>113.66999999999997</v>
      </c>
      <c r="Q211" s="4">
        <v>112.71445652173911</v>
      </c>
      <c r="R211" s="4">
        <v>0.95554347826086949</v>
      </c>
      <c r="S211" s="4">
        <f>SUM(Nurse[[#This Row],[CNA Hours]],Nurse[[#This Row],[NA TR Hours]],Nurse[[#This Row],[Med Aide/Tech Hours]])</f>
        <v>282.36521739130438</v>
      </c>
      <c r="T211" s="4">
        <v>252.5747826086957</v>
      </c>
      <c r="U211" s="4">
        <v>29.790434782608699</v>
      </c>
      <c r="V211" s="4">
        <v>0</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1" s="4">
        <v>0</v>
      </c>
      <c r="Y211" s="4">
        <v>0</v>
      </c>
      <c r="Z211" s="4">
        <v>0</v>
      </c>
      <c r="AA211" s="4">
        <v>0</v>
      </c>
      <c r="AB211" s="4">
        <v>0</v>
      </c>
      <c r="AC211" s="4">
        <v>0</v>
      </c>
      <c r="AD211" s="4">
        <v>0</v>
      </c>
      <c r="AE211" s="4">
        <v>0</v>
      </c>
      <c r="AF211" s="1">
        <v>495087</v>
      </c>
      <c r="AG211" s="1">
        <v>3</v>
      </c>
      <c r="AH211"/>
    </row>
    <row r="212" spans="1:34" x14ac:dyDescent="0.25">
      <c r="A212" t="s">
        <v>329</v>
      </c>
      <c r="B212" t="s">
        <v>181</v>
      </c>
      <c r="C212" t="s">
        <v>517</v>
      </c>
      <c r="D212" t="s">
        <v>389</v>
      </c>
      <c r="E212" s="4">
        <v>33.228260869565219</v>
      </c>
      <c r="F212" s="4">
        <f>Nurse[[#This Row],[Total Nurse Staff Hours]]/Nurse[[#This Row],[MDS Census]]</f>
        <v>4.9211416421328114</v>
      </c>
      <c r="G212" s="4">
        <f>Nurse[[#This Row],[Total Direct Care Staff Hours]]/Nurse[[#This Row],[MDS Census]]</f>
        <v>4.3028688256460601</v>
      </c>
      <c r="H212" s="4">
        <f>Nurse[[#This Row],[Total RN Hours (w/ Admin, DON)]]/Nurse[[#This Row],[MDS Census]]</f>
        <v>0.80544978737324169</v>
      </c>
      <c r="I212" s="4">
        <f>Nurse[[#This Row],[RN Hours (excl. Admin, DON)]]/Nurse[[#This Row],[MDS Census]]</f>
        <v>0.49665031076218508</v>
      </c>
      <c r="J212" s="4">
        <f>SUM(Nurse[[#This Row],[RN Hours (excl. Admin, DON)]],Nurse[[#This Row],[RN Admin Hours]],Nurse[[#This Row],[RN DON Hours]],Nurse[[#This Row],[LPN Hours (excl. Admin)]],Nurse[[#This Row],[LPN Admin Hours]],Nurse[[#This Row],[CNA Hours]],Nurse[[#This Row],[NA TR Hours]],Nurse[[#This Row],[Med Aide/Tech Hours]])</f>
        <v>163.52097826086961</v>
      </c>
      <c r="K212" s="4">
        <f>SUM(Nurse[[#This Row],[RN Hours (excl. Admin, DON)]],Nurse[[#This Row],[LPN Hours (excl. Admin)]],Nurse[[#This Row],[CNA Hours]],Nurse[[#This Row],[NA TR Hours]],Nurse[[#This Row],[Med Aide/Tech Hours]])</f>
        <v>142.97684782608701</v>
      </c>
      <c r="L212" s="4">
        <f>SUM(Nurse[[#This Row],[RN Hours (excl. Admin, DON)]],Nurse[[#This Row],[RN Admin Hours]],Nurse[[#This Row],[RN DON Hours]])</f>
        <v>26.763695652173912</v>
      </c>
      <c r="M212" s="4">
        <v>16.502826086956521</v>
      </c>
      <c r="N212" s="4">
        <v>4.4347826086956523</v>
      </c>
      <c r="O212" s="4">
        <v>5.8260869565217392</v>
      </c>
      <c r="P212" s="4">
        <f>SUM(Nurse[[#This Row],[LPN Hours (excl. Admin)]],Nurse[[#This Row],[LPN Admin Hours]])</f>
        <v>60.724239130434803</v>
      </c>
      <c r="Q212" s="4">
        <v>50.440978260869585</v>
      </c>
      <c r="R212" s="4">
        <v>10.283260869565217</v>
      </c>
      <c r="S212" s="4">
        <f>SUM(Nurse[[#This Row],[CNA Hours]],Nurse[[#This Row],[NA TR Hours]],Nurse[[#This Row],[Med Aide/Tech Hours]])</f>
        <v>76.033043478260907</v>
      </c>
      <c r="T212" s="4">
        <v>76.033043478260907</v>
      </c>
      <c r="U212" s="4">
        <v>0</v>
      </c>
      <c r="V212" s="4">
        <v>0</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40.465760869565216</v>
      </c>
      <c r="X212" s="4">
        <v>3.535326086956522</v>
      </c>
      <c r="Y212" s="4">
        <v>0</v>
      </c>
      <c r="Z212" s="4">
        <v>0</v>
      </c>
      <c r="AA212" s="4">
        <v>10.670978260869568</v>
      </c>
      <c r="AB212" s="4">
        <v>0</v>
      </c>
      <c r="AC212" s="4">
        <v>26.259456521739128</v>
      </c>
      <c r="AD212" s="4">
        <v>0</v>
      </c>
      <c r="AE212" s="4">
        <v>0</v>
      </c>
      <c r="AF212" s="1">
        <v>495324</v>
      </c>
      <c r="AG212" s="1">
        <v>3</v>
      </c>
      <c r="AH212"/>
    </row>
    <row r="213" spans="1:34" x14ac:dyDescent="0.25">
      <c r="A213" t="s">
        <v>329</v>
      </c>
      <c r="B213" t="s">
        <v>136</v>
      </c>
      <c r="C213" t="s">
        <v>540</v>
      </c>
      <c r="D213" t="s">
        <v>416</v>
      </c>
      <c r="E213" s="4">
        <v>55.826086956521742</v>
      </c>
      <c r="F213" s="4">
        <f>Nurse[[#This Row],[Total Nurse Staff Hours]]/Nurse[[#This Row],[MDS Census]]</f>
        <v>3.0391841900311527</v>
      </c>
      <c r="G213" s="4">
        <f>Nurse[[#This Row],[Total Direct Care Staff Hours]]/Nurse[[#This Row],[MDS Census]]</f>
        <v>2.8413648753894081</v>
      </c>
      <c r="H213" s="4">
        <f>Nurse[[#This Row],[Total RN Hours (w/ Admin, DON)]]/Nurse[[#This Row],[MDS Census]]</f>
        <v>0.46816588785046725</v>
      </c>
      <c r="I213" s="4">
        <f>Nurse[[#This Row],[RN Hours (excl. Admin, DON)]]/Nurse[[#This Row],[MDS Census]]</f>
        <v>0.27034657320872274</v>
      </c>
      <c r="J213" s="4">
        <f>SUM(Nurse[[#This Row],[RN Hours (excl. Admin, DON)]],Nurse[[#This Row],[RN Admin Hours]],Nurse[[#This Row],[RN DON Hours]],Nurse[[#This Row],[LPN Hours (excl. Admin)]],Nurse[[#This Row],[LPN Admin Hours]],Nurse[[#This Row],[CNA Hours]],Nurse[[#This Row],[NA TR Hours]],Nurse[[#This Row],[Med Aide/Tech Hours]])</f>
        <v>169.66576086956522</v>
      </c>
      <c r="K213" s="4">
        <f>SUM(Nurse[[#This Row],[RN Hours (excl. Admin, DON)]],Nurse[[#This Row],[LPN Hours (excl. Admin)]],Nurse[[#This Row],[CNA Hours]],Nurse[[#This Row],[NA TR Hours]],Nurse[[#This Row],[Med Aide/Tech Hours]])</f>
        <v>158.62228260869566</v>
      </c>
      <c r="L213" s="4">
        <f>SUM(Nurse[[#This Row],[RN Hours (excl. Admin, DON)]],Nurse[[#This Row],[RN Admin Hours]],Nurse[[#This Row],[RN DON Hours]])</f>
        <v>26.135869565217391</v>
      </c>
      <c r="M213" s="4">
        <v>15.092391304347826</v>
      </c>
      <c r="N213" s="4">
        <v>5.4782608695652177</v>
      </c>
      <c r="O213" s="4">
        <v>5.5652173913043477</v>
      </c>
      <c r="P213" s="4">
        <f>SUM(Nurse[[#This Row],[LPN Hours (excl. Admin)]],Nurse[[#This Row],[LPN Admin Hours]])</f>
        <v>48.5</v>
      </c>
      <c r="Q213" s="4">
        <v>48.5</v>
      </c>
      <c r="R213" s="4">
        <v>0</v>
      </c>
      <c r="S213" s="4">
        <f>SUM(Nurse[[#This Row],[CNA Hours]],Nurse[[#This Row],[NA TR Hours]],Nurse[[#This Row],[Med Aide/Tech Hours]])</f>
        <v>95.029891304347828</v>
      </c>
      <c r="T213" s="4">
        <v>89.529891304347828</v>
      </c>
      <c r="U213" s="4">
        <v>5.5</v>
      </c>
      <c r="V213" s="4">
        <v>0</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3" s="4">
        <v>0</v>
      </c>
      <c r="Y213" s="4">
        <v>0</v>
      </c>
      <c r="Z213" s="4">
        <v>0</v>
      </c>
      <c r="AA213" s="4">
        <v>0</v>
      </c>
      <c r="AB213" s="4">
        <v>0</v>
      </c>
      <c r="AC213" s="4">
        <v>0</v>
      </c>
      <c r="AD213" s="4">
        <v>0</v>
      </c>
      <c r="AE213" s="4">
        <v>0</v>
      </c>
      <c r="AF213" s="1">
        <v>495262</v>
      </c>
      <c r="AG213" s="1">
        <v>3</v>
      </c>
      <c r="AH213"/>
    </row>
    <row r="214" spans="1:34" x14ac:dyDescent="0.25">
      <c r="A214" t="s">
        <v>329</v>
      </c>
      <c r="B214" t="s">
        <v>65</v>
      </c>
      <c r="C214" t="s">
        <v>470</v>
      </c>
      <c r="D214" t="s">
        <v>407</v>
      </c>
      <c r="E214" s="4">
        <v>69.402173913043484</v>
      </c>
      <c r="F214" s="4">
        <f>Nurse[[#This Row],[Total Nurse Staff Hours]]/Nurse[[#This Row],[MDS Census]]</f>
        <v>2.8945857478465147</v>
      </c>
      <c r="G214" s="4">
        <f>Nurse[[#This Row],[Total Direct Care Staff Hours]]/Nurse[[#This Row],[MDS Census]]</f>
        <v>2.4697901331245098</v>
      </c>
      <c r="H214" s="4">
        <f>Nurse[[#This Row],[Total RN Hours (w/ Admin, DON)]]/Nurse[[#This Row],[MDS Census]]</f>
        <v>0.32103837118245887</v>
      </c>
      <c r="I214" s="4">
        <f>Nurse[[#This Row],[RN Hours (excl. Admin, DON)]]/Nurse[[#This Row],[MDS Census]]</f>
        <v>0.18199843382928738</v>
      </c>
      <c r="J214" s="4">
        <f>SUM(Nurse[[#This Row],[RN Hours (excl. Admin, DON)]],Nurse[[#This Row],[RN Admin Hours]],Nurse[[#This Row],[RN DON Hours]],Nurse[[#This Row],[LPN Hours (excl. Admin)]],Nurse[[#This Row],[LPN Admin Hours]],Nurse[[#This Row],[CNA Hours]],Nurse[[#This Row],[NA TR Hours]],Nurse[[#This Row],[Med Aide/Tech Hours]])</f>
        <v>200.89054347826084</v>
      </c>
      <c r="K214" s="4">
        <f>SUM(Nurse[[#This Row],[RN Hours (excl. Admin, DON)]],Nurse[[#This Row],[LPN Hours (excl. Admin)]],Nurse[[#This Row],[CNA Hours]],Nurse[[#This Row],[NA TR Hours]],Nurse[[#This Row],[Med Aide/Tech Hours]])</f>
        <v>171.40880434782605</v>
      </c>
      <c r="L214" s="4">
        <f>SUM(Nurse[[#This Row],[RN Hours (excl. Admin, DON)]],Nurse[[#This Row],[RN Admin Hours]],Nurse[[#This Row],[RN DON Hours]])</f>
        <v>22.280760869565217</v>
      </c>
      <c r="M214" s="4">
        <v>12.631086956521738</v>
      </c>
      <c r="N214" s="4">
        <v>4.5355434782608697</v>
      </c>
      <c r="O214" s="4">
        <v>5.1141304347826084</v>
      </c>
      <c r="P214" s="4">
        <f>SUM(Nurse[[#This Row],[LPN Hours (excl. Admin)]],Nurse[[#This Row],[LPN Admin Hours]])</f>
        <v>65.798260869565212</v>
      </c>
      <c r="Q214" s="4">
        <v>45.966195652173909</v>
      </c>
      <c r="R214" s="4">
        <v>19.832065217391307</v>
      </c>
      <c r="S214" s="4">
        <f>SUM(Nurse[[#This Row],[CNA Hours]],Nurse[[#This Row],[NA TR Hours]],Nurse[[#This Row],[Med Aide/Tech Hours]])</f>
        <v>112.81152173913041</v>
      </c>
      <c r="T214" s="4">
        <v>112.81152173913041</v>
      </c>
      <c r="U214" s="4">
        <v>0</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106.09565217391304</v>
      </c>
      <c r="X214" s="4">
        <v>3.8695652173913042</v>
      </c>
      <c r="Y214" s="4">
        <v>0.33695652173913043</v>
      </c>
      <c r="Z214" s="4">
        <v>5.1141304347826084</v>
      </c>
      <c r="AA214" s="4">
        <v>35.764130434782608</v>
      </c>
      <c r="AB214" s="4">
        <v>8.4673913043478262</v>
      </c>
      <c r="AC214" s="4">
        <v>52.543478260869563</v>
      </c>
      <c r="AD214" s="4">
        <v>0</v>
      </c>
      <c r="AE214" s="4">
        <v>0</v>
      </c>
      <c r="AF214" s="1">
        <v>495168</v>
      </c>
      <c r="AG214" s="1">
        <v>3</v>
      </c>
      <c r="AH214"/>
    </row>
    <row r="215" spans="1:34" x14ac:dyDescent="0.25">
      <c r="A215" t="s">
        <v>329</v>
      </c>
      <c r="B215" t="s">
        <v>62</v>
      </c>
      <c r="C215" t="s">
        <v>483</v>
      </c>
      <c r="D215" t="s">
        <v>362</v>
      </c>
      <c r="E215" s="4">
        <v>45.630434782608695</v>
      </c>
      <c r="F215" s="4">
        <f>Nurse[[#This Row],[Total Nurse Staff Hours]]/Nurse[[#This Row],[MDS Census]]</f>
        <v>5.4910076226774658</v>
      </c>
      <c r="G215" s="4">
        <f>Nurse[[#This Row],[Total Direct Care Staff Hours]]/Nurse[[#This Row],[MDS Census]]</f>
        <v>5.0772391615054788</v>
      </c>
      <c r="H215" s="4">
        <f>Nurse[[#This Row],[Total RN Hours (w/ Admin, DON)]]/Nurse[[#This Row],[MDS Census]]</f>
        <v>1.0356121962839446</v>
      </c>
      <c r="I215" s="4">
        <f>Nurse[[#This Row],[RN Hours (excl. Admin, DON)]]/Nurse[[#This Row],[MDS Census]]</f>
        <v>0.70212005717008097</v>
      </c>
      <c r="J215" s="4">
        <f>SUM(Nurse[[#This Row],[RN Hours (excl. Admin, DON)]],Nurse[[#This Row],[RN Admin Hours]],Nurse[[#This Row],[RN DON Hours]],Nurse[[#This Row],[LPN Hours (excl. Admin)]],Nurse[[#This Row],[LPN Admin Hours]],Nurse[[#This Row],[CNA Hours]],Nurse[[#This Row],[NA TR Hours]],Nurse[[#This Row],[Med Aide/Tech Hours]])</f>
        <v>250.55706521739131</v>
      </c>
      <c r="K215" s="4">
        <f>SUM(Nurse[[#This Row],[RN Hours (excl. Admin, DON)]],Nurse[[#This Row],[LPN Hours (excl. Admin)]],Nurse[[#This Row],[CNA Hours]],Nurse[[#This Row],[NA TR Hours]],Nurse[[#This Row],[Med Aide/Tech Hours]])</f>
        <v>231.6766304347826</v>
      </c>
      <c r="L215" s="4">
        <f>SUM(Nurse[[#This Row],[RN Hours (excl. Admin, DON)]],Nurse[[#This Row],[RN Admin Hours]],Nurse[[#This Row],[RN DON Hours]])</f>
        <v>47.255434782608695</v>
      </c>
      <c r="M215" s="4">
        <v>32.038043478260867</v>
      </c>
      <c r="N215" s="4">
        <v>10.086956521739131</v>
      </c>
      <c r="O215" s="4">
        <v>5.1304347826086953</v>
      </c>
      <c r="P215" s="4">
        <f>SUM(Nurse[[#This Row],[LPN Hours (excl. Admin)]],Nurse[[#This Row],[LPN Admin Hours]])</f>
        <v>43.195652173913039</v>
      </c>
      <c r="Q215" s="4">
        <v>39.532608695652172</v>
      </c>
      <c r="R215" s="4">
        <v>3.6630434782608696</v>
      </c>
      <c r="S215" s="4">
        <f>SUM(Nurse[[#This Row],[CNA Hours]],Nurse[[#This Row],[NA TR Hours]],Nurse[[#This Row],[Med Aide/Tech Hours]])</f>
        <v>160.10597826086956</v>
      </c>
      <c r="T215" s="4">
        <v>158.94565217391303</v>
      </c>
      <c r="U215" s="4">
        <v>0</v>
      </c>
      <c r="V215" s="4">
        <v>1.1603260869565217</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5" s="4">
        <v>0</v>
      </c>
      <c r="Y215" s="4">
        <v>0</v>
      </c>
      <c r="Z215" s="4">
        <v>0</v>
      </c>
      <c r="AA215" s="4">
        <v>0</v>
      </c>
      <c r="AB215" s="4">
        <v>0</v>
      </c>
      <c r="AC215" s="4">
        <v>0</v>
      </c>
      <c r="AD215" s="4">
        <v>0</v>
      </c>
      <c r="AE215" s="4">
        <v>0</v>
      </c>
      <c r="AF215" s="1">
        <v>495165</v>
      </c>
      <c r="AG215" s="1">
        <v>3</v>
      </c>
      <c r="AH215"/>
    </row>
    <row r="216" spans="1:34" x14ac:dyDescent="0.25">
      <c r="A216" t="s">
        <v>329</v>
      </c>
      <c r="B216" t="s">
        <v>190</v>
      </c>
      <c r="C216" t="s">
        <v>566</v>
      </c>
      <c r="D216" t="s">
        <v>438</v>
      </c>
      <c r="E216" s="4">
        <v>105.41304347826087</v>
      </c>
      <c r="F216" s="4">
        <f>Nurse[[#This Row],[Total Nurse Staff Hours]]/Nurse[[#This Row],[MDS Census]]</f>
        <v>3.5569890699113227</v>
      </c>
      <c r="G216" s="4">
        <f>Nurse[[#This Row],[Total Direct Care Staff Hours]]/Nurse[[#This Row],[MDS Census]]</f>
        <v>3.3613559496803465</v>
      </c>
      <c r="H216" s="4">
        <f>Nurse[[#This Row],[Total RN Hours (w/ Admin, DON)]]/Nurse[[#This Row],[MDS Census]]</f>
        <v>0.47535574345225812</v>
      </c>
      <c r="I216" s="4">
        <f>Nurse[[#This Row],[RN Hours (excl. Admin, DON)]]/Nurse[[#This Row],[MDS Census]]</f>
        <v>0.32233450195916685</v>
      </c>
      <c r="J216" s="4">
        <f>SUM(Nurse[[#This Row],[RN Hours (excl. Admin, DON)]],Nurse[[#This Row],[RN Admin Hours]],Nurse[[#This Row],[RN DON Hours]],Nurse[[#This Row],[LPN Hours (excl. Admin)]],Nurse[[#This Row],[LPN Admin Hours]],Nurse[[#This Row],[CNA Hours]],Nurse[[#This Row],[NA TR Hours]],Nurse[[#This Row],[Med Aide/Tech Hours]])</f>
        <v>374.95304347826095</v>
      </c>
      <c r="K216" s="4">
        <f>SUM(Nurse[[#This Row],[RN Hours (excl. Admin, DON)]],Nurse[[#This Row],[LPN Hours (excl. Admin)]],Nurse[[#This Row],[CNA Hours]],Nurse[[#This Row],[NA TR Hours]],Nurse[[#This Row],[Med Aide/Tech Hours]])</f>
        <v>354.33076086956521</v>
      </c>
      <c r="L216" s="4">
        <f>SUM(Nurse[[#This Row],[RN Hours (excl. Admin, DON)]],Nurse[[#This Row],[RN Admin Hours]],Nurse[[#This Row],[RN DON Hours]])</f>
        <v>50.108695652173907</v>
      </c>
      <c r="M216" s="4">
        <v>33.978260869565219</v>
      </c>
      <c r="N216" s="4">
        <v>10.565217391304348</v>
      </c>
      <c r="O216" s="4">
        <v>5.5652173913043477</v>
      </c>
      <c r="P216" s="4">
        <f>SUM(Nurse[[#This Row],[LPN Hours (excl. Admin)]],Nurse[[#This Row],[LPN Admin Hours]])</f>
        <v>95.953043478260867</v>
      </c>
      <c r="Q216" s="4">
        <v>91.461195652173913</v>
      </c>
      <c r="R216" s="4">
        <v>4.4918478260869561</v>
      </c>
      <c r="S216" s="4">
        <f>SUM(Nurse[[#This Row],[CNA Hours]],Nurse[[#This Row],[NA TR Hours]],Nurse[[#This Row],[Med Aide/Tech Hours]])</f>
        <v>228.89130434782609</v>
      </c>
      <c r="T216" s="4">
        <v>174.60054347826087</v>
      </c>
      <c r="U216" s="4">
        <v>54.290760869565219</v>
      </c>
      <c r="V216" s="4">
        <v>0</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6" s="4">
        <v>0</v>
      </c>
      <c r="Y216" s="4">
        <v>0</v>
      </c>
      <c r="Z216" s="4">
        <v>0</v>
      </c>
      <c r="AA216" s="4">
        <v>0</v>
      </c>
      <c r="AB216" s="4">
        <v>0</v>
      </c>
      <c r="AC216" s="4">
        <v>0</v>
      </c>
      <c r="AD216" s="4">
        <v>0</v>
      </c>
      <c r="AE216" s="4">
        <v>0</v>
      </c>
      <c r="AF216" s="1">
        <v>495334</v>
      </c>
      <c r="AG216" s="1">
        <v>3</v>
      </c>
      <c r="AH216"/>
    </row>
    <row r="217" spans="1:34" x14ac:dyDescent="0.25">
      <c r="A217" t="s">
        <v>329</v>
      </c>
      <c r="B217" t="s">
        <v>15</v>
      </c>
      <c r="C217" t="s">
        <v>504</v>
      </c>
      <c r="D217" t="s">
        <v>385</v>
      </c>
      <c r="E217" s="4">
        <v>148</v>
      </c>
      <c r="F217" s="4">
        <f>Nurse[[#This Row],[Total Nurse Staff Hours]]/Nurse[[#This Row],[MDS Census]]</f>
        <v>2.9361038484136315</v>
      </c>
      <c r="G217" s="4">
        <f>Nurse[[#This Row],[Total Direct Care Staff Hours]]/Nurse[[#This Row],[MDS Census]]</f>
        <v>2.721555522914219</v>
      </c>
      <c r="H217" s="4">
        <f>Nurse[[#This Row],[Total RN Hours (w/ Admin, DON)]]/Nurse[[#This Row],[MDS Census]]</f>
        <v>0.38270564042303179</v>
      </c>
      <c r="I217" s="4">
        <f>Nurse[[#This Row],[RN Hours (excl. Admin, DON)]]/Nurse[[#This Row],[MDS Census]]</f>
        <v>0.25994565217391308</v>
      </c>
      <c r="J217" s="4">
        <f>SUM(Nurse[[#This Row],[RN Hours (excl. Admin, DON)]],Nurse[[#This Row],[RN Admin Hours]],Nurse[[#This Row],[RN DON Hours]],Nurse[[#This Row],[LPN Hours (excl. Admin)]],Nurse[[#This Row],[LPN Admin Hours]],Nurse[[#This Row],[CNA Hours]],Nurse[[#This Row],[NA TR Hours]],Nurse[[#This Row],[Med Aide/Tech Hours]])</f>
        <v>434.54336956521746</v>
      </c>
      <c r="K217" s="4">
        <f>SUM(Nurse[[#This Row],[RN Hours (excl. Admin, DON)]],Nurse[[#This Row],[LPN Hours (excl. Admin)]],Nurse[[#This Row],[CNA Hours]],Nurse[[#This Row],[NA TR Hours]],Nurse[[#This Row],[Med Aide/Tech Hours]])</f>
        <v>402.7902173913044</v>
      </c>
      <c r="L217" s="4">
        <f>SUM(Nurse[[#This Row],[RN Hours (excl. Admin, DON)]],Nurse[[#This Row],[RN Admin Hours]],Nurse[[#This Row],[RN DON Hours]])</f>
        <v>56.640434782608708</v>
      </c>
      <c r="M217" s="4">
        <v>38.471956521739138</v>
      </c>
      <c r="N217" s="4">
        <v>14.342391304347826</v>
      </c>
      <c r="O217" s="4">
        <v>3.8260869565217392</v>
      </c>
      <c r="P217" s="4">
        <f>SUM(Nurse[[#This Row],[LPN Hours (excl. Admin)]],Nurse[[#This Row],[LPN Admin Hours]])</f>
        <v>113.61630434782613</v>
      </c>
      <c r="Q217" s="4">
        <v>100.03163043478264</v>
      </c>
      <c r="R217" s="4">
        <v>13.584673913043483</v>
      </c>
      <c r="S217" s="4">
        <f>SUM(Nurse[[#This Row],[CNA Hours]],Nurse[[#This Row],[NA TR Hours]],Nurse[[#This Row],[Med Aide/Tech Hours]])</f>
        <v>264.28663043478264</v>
      </c>
      <c r="T217" s="4">
        <v>253.44902173913044</v>
      </c>
      <c r="U217" s="4">
        <v>10.837608695652172</v>
      </c>
      <c r="V217" s="4">
        <v>0</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51.038152173913019</v>
      </c>
      <c r="X217" s="4">
        <v>0</v>
      </c>
      <c r="Y217" s="4">
        <v>0</v>
      </c>
      <c r="Z217" s="4">
        <v>0</v>
      </c>
      <c r="AA217" s="4">
        <v>30.962065217391292</v>
      </c>
      <c r="AB217" s="4">
        <v>0</v>
      </c>
      <c r="AC217" s="4">
        <v>20.076086956521731</v>
      </c>
      <c r="AD217" s="4">
        <v>0</v>
      </c>
      <c r="AE217" s="4">
        <v>0</v>
      </c>
      <c r="AF217" s="1">
        <v>495068</v>
      </c>
      <c r="AG217" s="1">
        <v>3</v>
      </c>
      <c r="AH217"/>
    </row>
    <row r="218" spans="1:34" x14ac:dyDescent="0.25">
      <c r="A218" t="s">
        <v>329</v>
      </c>
      <c r="B218" t="s">
        <v>242</v>
      </c>
      <c r="C218" t="s">
        <v>453</v>
      </c>
      <c r="D218" t="s">
        <v>424</v>
      </c>
      <c r="E218" s="4">
        <v>149.61971830985917</v>
      </c>
      <c r="F218" s="4">
        <f>Nurse[[#This Row],[Total Nurse Staff Hours]]/Nurse[[#This Row],[MDS Census]]</f>
        <v>4.450048950390662</v>
      </c>
      <c r="G218" s="4">
        <f>Nurse[[#This Row],[Total Direct Care Staff Hours]]/Nurse[[#This Row],[MDS Census]]</f>
        <v>4.2794285983243912</v>
      </c>
      <c r="H218" s="4">
        <f>Nurse[[#This Row],[Total RN Hours (w/ Admin, DON)]]/Nurse[[#This Row],[MDS Census]]</f>
        <v>0.57767109102889957</v>
      </c>
      <c r="I218" s="4">
        <f>Nurse[[#This Row],[RN Hours (excl. Admin, DON)]]/Nurse[[#This Row],[MDS Census]]</f>
        <v>0.40705073896262828</v>
      </c>
      <c r="J218" s="4">
        <f>SUM(Nurse[[#This Row],[RN Hours (excl. Admin, DON)]],Nurse[[#This Row],[RN Admin Hours]],Nurse[[#This Row],[RN DON Hours]],Nurse[[#This Row],[LPN Hours (excl. Admin)]],Nurse[[#This Row],[LPN Admin Hours]],Nurse[[#This Row],[CNA Hours]],Nurse[[#This Row],[NA TR Hours]],Nurse[[#This Row],[Med Aide/Tech Hours]])</f>
        <v>665.81507042253531</v>
      </c>
      <c r="K218" s="4">
        <f>SUM(Nurse[[#This Row],[RN Hours (excl. Admin, DON)]],Nurse[[#This Row],[LPN Hours (excl. Admin)]],Nurse[[#This Row],[CNA Hours]],Nurse[[#This Row],[NA TR Hours]],Nurse[[#This Row],[Med Aide/Tech Hours]])</f>
        <v>640.28690140845083</v>
      </c>
      <c r="L218" s="4">
        <f>SUM(Nurse[[#This Row],[RN Hours (excl. Admin, DON)]],Nurse[[#This Row],[RN Admin Hours]],Nurse[[#This Row],[RN DON Hours]])</f>
        <v>86.430985915492968</v>
      </c>
      <c r="M218" s="4">
        <v>60.902816901408457</v>
      </c>
      <c r="N218" s="4">
        <v>21.161971830985916</v>
      </c>
      <c r="O218" s="4">
        <v>4.3661971830985919</v>
      </c>
      <c r="P218" s="4">
        <f>SUM(Nurse[[#This Row],[LPN Hours (excl. Admin)]],Nurse[[#This Row],[LPN Admin Hours]])</f>
        <v>150.46253521126764</v>
      </c>
      <c r="Q218" s="4">
        <v>150.46253521126764</v>
      </c>
      <c r="R218" s="4">
        <v>0</v>
      </c>
      <c r="S218" s="4">
        <f>SUM(Nurse[[#This Row],[CNA Hours]],Nurse[[#This Row],[NA TR Hours]],Nurse[[#This Row],[Med Aide/Tech Hours]])</f>
        <v>428.9215492957747</v>
      </c>
      <c r="T218" s="4">
        <v>428.9215492957747</v>
      </c>
      <c r="U218" s="4">
        <v>0</v>
      </c>
      <c r="V218" s="4">
        <v>0</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21.102394366197185</v>
      </c>
      <c r="X218" s="4">
        <v>0</v>
      </c>
      <c r="Y218" s="4">
        <v>0</v>
      </c>
      <c r="Z218" s="4">
        <v>0</v>
      </c>
      <c r="AA218" s="4">
        <v>13.594929577464788</v>
      </c>
      <c r="AB218" s="4">
        <v>0</v>
      </c>
      <c r="AC218" s="4">
        <v>7.5074647887323973</v>
      </c>
      <c r="AD218" s="4">
        <v>0</v>
      </c>
      <c r="AE218" s="4">
        <v>0</v>
      </c>
      <c r="AF218" s="1">
        <v>495393</v>
      </c>
      <c r="AG218" s="1">
        <v>3</v>
      </c>
      <c r="AH218"/>
    </row>
    <row r="219" spans="1:34" x14ac:dyDescent="0.25">
      <c r="A219" t="s">
        <v>329</v>
      </c>
      <c r="B219" t="s">
        <v>201</v>
      </c>
      <c r="C219" t="s">
        <v>570</v>
      </c>
      <c r="D219" t="s">
        <v>350</v>
      </c>
      <c r="E219" s="4">
        <v>76.619565217391298</v>
      </c>
      <c r="F219" s="4">
        <f>Nurse[[#This Row],[Total Nurse Staff Hours]]/Nurse[[#This Row],[MDS Census]]</f>
        <v>3.1611278195488723</v>
      </c>
      <c r="G219" s="4">
        <f>Nurse[[#This Row],[Total Direct Care Staff Hours]]/Nurse[[#This Row],[MDS Census]]</f>
        <v>2.8773996311533554</v>
      </c>
      <c r="H219" s="4">
        <f>Nurse[[#This Row],[Total RN Hours (w/ Admin, DON)]]/Nurse[[#This Row],[MDS Census]]</f>
        <v>0.62446162576251951</v>
      </c>
      <c r="I219" s="4">
        <f>Nurse[[#This Row],[RN Hours (excl. Admin, DON)]]/Nurse[[#This Row],[MDS Census]]</f>
        <v>0.41336785359625478</v>
      </c>
      <c r="J219" s="4">
        <f>SUM(Nurse[[#This Row],[RN Hours (excl. Admin, DON)]],Nurse[[#This Row],[RN Admin Hours]],Nurse[[#This Row],[RN DON Hours]],Nurse[[#This Row],[LPN Hours (excl. Admin)]],Nurse[[#This Row],[LPN Admin Hours]],Nurse[[#This Row],[CNA Hours]],Nurse[[#This Row],[NA TR Hours]],Nurse[[#This Row],[Med Aide/Tech Hours]])</f>
        <v>242.20423913043476</v>
      </c>
      <c r="K219" s="4">
        <f>SUM(Nurse[[#This Row],[RN Hours (excl. Admin, DON)]],Nurse[[#This Row],[LPN Hours (excl. Admin)]],Nurse[[#This Row],[CNA Hours]],Nurse[[#This Row],[NA TR Hours]],Nurse[[#This Row],[Med Aide/Tech Hours]])</f>
        <v>220.46510869565216</v>
      </c>
      <c r="L219" s="4">
        <f>SUM(Nurse[[#This Row],[RN Hours (excl. Admin, DON)]],Nurse[[#This Row],[RN Admin Hours]],Nurse[[#This Row],[RN DON Hours]])</f>
        <v>47.845978260869558</v>
      </c>
      <c r="M219" s="4">
        <v>31.6720652173913</v>
      </c>
      <c r="N219" s="4">
        <v>10.434782608695652</v>
      </c>
      <c r="O219" s="4">
        <v>5.7391304347826084</v>
      </c>
      <c r="P219" s="4">
        <f>SUM(Nurse[[#This Row],[LPN Hours (excl. Admin)]],Nurse[[#This Row],[LPN Admin Hours]])</f>
        <v>72.772608695652195</v>
      </c>
      <c r="Q219" s="4">
        <v>67.207391304347851</v>
      </c>
      <c r="R219" s="4">
        <v>5.5652173913043477</v>
      </c>
      <c r="S219" s="4">
        <f>SUM(Nurse[[#This Row],[CNA Hours]],Nurse[[#This Row],[NA TR Hours]],Nurse[[#This Row],[Med Aide/Tech Hours]])</f>
        <v>121.58565217391303</v>
      </c>
      <c r="T219" s="4">
        <v>95.428260869565207</v>
      </c>
      <c r="U219" s="4">
        <v>26.157391304347822</v>
      </c>
      <c r="V219" s="4">
        <v>0</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9" s="4">
        <v>0</v>
      </c>
      <c r="Y219" s="4">
        <v>0</v>
      </c>
      <c r="Z219" s="4">
        <v>0</v>
      </c>
      <c r="AA219" s="4">
        <v>0</v>
      </c>
      <c r="AB219" s="4">
        <v>0</v>
      </c>
      <c r="AC219" s="4">
        <v>0</v>
      </c>
      <c r="AD219" s="4">
        <v>0</v>
      </c>
      <c r="AE219" s="4">
        <v>0</v>
      </c>
      <c r="AF219" s="1">
        <v>495348</v>
      </c>
      <c r="AG219" s="1">
        <v>3</v>
      </c>
      <c r="AH219"/>
    </row>
    <row r="220" spans="1:34" x14ac:dyDescent="0.25">
      <c r="A220" t="s">
        <v>329</v>
      </c>
      <c r="B220" t="s">
        <v>278</v>
      </c>
      <c r="C220" t="s">
        <v>467</v>
      </c>
      <c r="D220" t="s">
        <v>399</v>
      </c>
      <c r="E220" s="4">
        <v>56.576086956521742</v>
      </c>
      <c r="F220" s="4">
        <f>Nurse[[#This Row],[Total Nurse Staff Hours]]/Nurse[[#This Row],[MDS Census]]</f>
        <v>3.9597982708933714</v>
      </c>
      <c r="G220" s="4">
        <f>Nurse[[#This Row],[Total Direct Care Staff Hours]]/Nurse[[#This Row],[MDS Census]]</f>
        <v>3.8568683957732945</v>
      </c>
      <c r="H220" s="4">
        <f>Nurse[[#This Row],[Total RN Hours (w/ Admin, DON)]]/Nurse[[#This Row],[MDS Census]]</f>
        <v>0.4673871277617675</v>
      </c>
      <c r="I220" s="4">
        <f>Nurse[[#This Row],[RN Hours (excl. Admin, DON)]]/Nurse[[#This Row],[MDS Census]]</f>
        <v>0.4673871277617675</v>
      </c>
      <c r="J220" s="4">
        <f>SUM(Nurse[[#This Row],[RN Hours (excl. Admin, DON)]],Nurse[[#This Row],[RN Admin Hours]],Nurse[[#This Row],[RN DON Hours]],Nurse[[#This Row],[LPN Hours (excl. Admin)]],Nurse[[#This Row],[LPN Admin Hours]],Nurse[[#This Row],[CNA Hours]],Nurse[[#This Row],[NA TR Hours]],Nurse[[#This Row],[Med Aide/Tech Hours]])</f>
        <v>224.02989130434781</v>
      </c>
      <c r="K220" s="4">
        <f>SUM(Nurse[[#This Row],[RN Hours (excl. Admin, DON)]],Nurse[[#This Row],[LPN Hours (excl. Admin)]],Nurse[[#This Row],[CNA Hours]],Nurse[[#This Row],[NA TR Hours]],Nurse[[#This Row],[Med Aide/Tech Hours]])</f>
        <v>218.20652173913044</v>
      </c>
      <c r="L220" s="4">
        <f>SUM(Nurse[[#This Row],[RN Hours (excl. Admin, DON)]],Nurse[[#This Row],[RN Admin Hours]],Nurse[[#This Row],[RN DON Hours]])</f>
        <v>26.442934782608695</v>
      </c>
      <c r="M220" s="4">
        <v>26.442934782608695</v>
      </c>
      <c r="N220" s="4">
        <v>0</v>
      </c>
      <c r="O220" s="4">
        <v>0</v>
      </c>
      <c r="P220" s="4">
        <f>SUM(Nurse[[#This Row],[LPN Hours (excl. Admin)]],Nurse[[#This Row],[LPN Admin Hours]])</f>
        <v>54.111413043478258</v>
      </c>
      <c r="Q220" s="4">
        <v>48.288043478260867</v>
      </c>
      <c r="R220" s="4">
        <v>5.8233695652173916</v>
      </c>
      <c r="S220" s="4">
        <f>SUM(Nurse[[#This Row],[CNA Hours]],Nurse[[#This Row],[NA TR Hours]],Nurse[[#This Row],[Med Aide/Tech Hours]])</f>
        <v>143.47554347826087</v>
      </c>
      <c r="T220" s="4">
        <v>134.6875</v>
      </c>
      <c r="U220" s="4">
        <v>8.7880434782608692</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7">
        <v>4.9000000000000003E+76</v>
      </c>
      <c r="AG220" s="1">
        <v>3</v>
      </c>
      <c r="AH220"/>
    </row>
    <row r="221" spans="1:34" x14ac:dyDescent="0.25">
      <c r="A221" t="s">
        <v>329</v>
      </c>
      <c r="B221" t="s">
        <v>129</v>
      </c>
      <c r="C221" t="s">
        <v>548</v>
      </c>
      <c r="D221" t="s">
        <v>354</v>
      </c>
      <c r="E221" s="4">
        <v>104.21739130434783</v>
      </c>
      <c r="F221" s="4">
        <f>Nurse[[#This Row],[Total Nurse Staff Hours]]/Nurse[[#This Row],[MDS Census]]</f>
        <v>2.4007092198581561</v>
      </c>
      <c r="G221" s="4">
        <f>Nurse[[#This Row],[Total Direct Care Staff Hours]]/Nurse[[#This Row],[MDS Census]]</f>
        <v>2.2492907801418438</v>
      </c>
      <c r="H221" s="4">
        <f>Nurse[[#This Row],[Total RN Hours (w/ Admin, DON)]]/Nurse[[#This Row],[MDS Census]]</f>
        <v>0.28590947017104701</v>
      </c>
      <c r="I221" s="4">
        <f>Nurse[[#This Row],[RN Hours (excl. Admin, DON)]]/Nurse[[#This Row],[MDS Census]]</f>
        <v>0.13449103045473498</v>
      </c>
      <c r="J221" s="4">
        <f>SUM(Nurse[[#This Row],[RN Hours (excl. Admin, DON)]],Nurse[[#This Row],[RN Admin Hours]],Nurse[[#This Row],[RN DON Hours]],Nurse[[#This Row],[LPN Hours (excl. Admin)]],Nurse[[#This Row],[LPN Admin Hours]],Nurse[[#This Row],[CNA Hours]],Nurse[[#This Row],[NA TR Hours]],Nurse[[#This Row],[Med Aide/Tech Hours]])</f>
        <v>250.19565217391306</v>
      </c>
      <c r="K221" s="4">
        <f>SUM(Nurse[[#This Row],[RN Hours (excl. Admin, DON)]],Nurse[[#This Row],[LPN Hours (excl. Admin)]],Nurse[[#This Row],[CNA Hours]],Nurse[[#This Row],[NA TR Hours]],Nurse[[#This Row],[Med Aide/Tech Hours]])</f>
        <v>234.41521739130434</v>
      </c>
      <c r="L221" s="4">
        <f>SUM(Nurse[[#This Row],[RN Hours (excl. Admin, DON)]],Nurse[[#This Row],[RN Admin Hours]],Nurse[[#This Row],[RN DON Hours]])</f>
        <v>29.796739130434769</v>
      </c>
      <c r="M221" s="4">
        <v>14.016304347826077</v>
      </c>
      <c r="N221" s="4">
        <v>10.209782608695651</v>
      </c>
      <c r="O221" s="4">
        <v>5.5706521739130439</v>
      </c>
      <c r="P221" s="4">
        <f>SUM(Nurse[[#This Row],[LPN Hours (excl. Admin)]],Nurse[[#This Row],[LPN Admin Hours]])</f>
        <v>78.592391304347842</v>
      </c>
      <c r="Q221" s="4">
        <v>78.592391304347842</v>
      </c>
      <c r="R221" s="4">
        <v>0</v>
      </c>
      <c r="S221" s="4">
        <f>SUM(Nurse[[#This Row],[CNA Hours]],Nurse[[#This Row],[NA TR Hours]],Nurse[[#This Row],[Med Aide/Tech Hours]])</f>
        <v>141.80652173913043</v>
      </c>
      <c r="T221" s="4">
        <v>124.23804347826089</v>
      </c>
      <c r="U221" s="4">
        <v>17.568478260869551</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13.981521739130434</v>
      </c>
      <c r="X221" s="4">
        <v>0</v>
      </c>
      <c r="Y221" s="4">
        <v>0</v>
      </c>
      <c r="Z221" s="4">
        <v>0</v>
      </c>
      <c r="AA221" s="4">
        <v>0</v>
      </c>
      <c r="AB221" s="4">
        <v>0</v>
      </c>
      <c r="AC221" s="4">
        <v>13.981521739130434</v>
      </c>
      <c r="AD221" s="4">
        <v>0</v>
      </c>
      <c r="AE221" s="4">
        <v>0</v>
      </c>
      <c r="AF221" s="1">
        <v>495255</v>
      </c>
      <c r="AG221" s="1">
        <v>3</v>
      </c>
      <c r="AH221"/>
    </row>
    <row r="222" spans="1:34" x14ac:dyDescent="0.25">
      <c r="A222" t="s">
        <v>329</v>
      </c>
      <c r="B222" t="s">
        <v>279</v>
      </c>
      <c r="C222" t="s">
        <v>449</v>
      </c>
      <c r="D222" t="s">
        <v>379</v>
      </c>
      <c r="E222" s="4">
        <v>33.010869565217391</v>
      </c>
      <c r="F222" s="4">
        <f>Nurse[[#This Row],[Total Nurse Staff Hours]]/Nurse[[#This Row],[MDS Census]]</f>
        <v>5.0290187685215679</v>
      </c>
      <c r="G222" s="4">
        <f>Nurse[[#This Row],[Total Direct Care Staff Hours]]/Nurse[[#This Row],[MDS Census]]</f>
        <v>4.7529140599275603</v>
      </c>
      <c r="H222" s="4">
        <f>Nurse[[#This Row],[Total RN Hours (w/ Admin, DON)]]/Nurse[[#This Row],[MDS Census]]</f>
        <v>0.78486335199209767</v>
      </c>
      <c r="I222" s="4">
        <f>Nurse[[#This Row],[RN Hours (excl. Admin, DON)]]/Nurse[[#This Row],[MDS Census]]</f>
        <v>0.50875864339809052</v>
      </c>
      <c r="J222" s="4">
        <f>SUM(Nurse[[#This Row],[RN Hours (excl. Admin, DON)]],Nurse[[#This Row],[RN Admin Hours]],Nurse[[#This Row],[RN DON Hours]],Nurse[[#This Row],[LPN Hours (excl. Admin)]],Nurse[[#This Row],[LPN Admin Hours]],Nurse[[#This Row],[CNA Hours]],Nurse[[#This Row],[NA TR Hours]],Nurse[[#This Row],[Med Aide/Tech Hours]])</f>
        <v>166.01228260869567</v>
      </c>
      <c r="K222" s="4">
        <f>SUM(Nurse[[#This Row],[RN Hours (excl. Admin, DON)]],Nurse[[#This Row],[LPN Hours (excl. Admin)]],Nurse[[#This Row],[CNA Hours]],Nurse[[#This Row],[NA TR Hours]],Nurse[[#This Row],[Med Aide/Tech Hours]])</f>
        <v>156.89782608695651</v>
      </c>
      <c r="L222" s="4">
        <f>SUM(Nurse[[#This Row],[RN Hours (excl. Admin, DON)]],Nurse[[#This Row],[RN Admin Hours]],Nurse[[#This Row],[RN DON Hours]])</f>
        <v>25.909021739130441</v>
      </c>
      <c r="M222" s="4">
        <v>16.794565217391312</v>
      </c>
      <c r="N222" s="4">
        <v>4.7231521739130438</v>
      </c>
      <c r="O222" s="4">
        <v>4.3913043478260869</v>
      </c>
      <c r="P222" s="4">
        <f>SUM(Nurse[[#This Row],[LPN Hours (excl. Admin)]],Nurse[[#This Row],[LPN Admin Hours]])</f>
        <v>25.546195652173914</v>
      </c>
      <c r="Q222" s="4">
        <v>25.546195652173914</v>
      </c>
      <c r="R222" s="4">
        <v>0</v>
      </c>
      <c r="S222" s="4">
        <f>SUM(Nurse[[#This Row],[CNA Hours]],Nurse[[#This Row],[NA TR Hours]],Nurse[[#This Row],[Med Aide/Tech Hours]])</f>
        <v>114.5570652173913</v>
      </c>
      <c r="T222" s="4">
        <v>114.5570652173913</v>
      </c>
      <c r="U222" s="4">
        <v>0</v>
      </c>
      <c r="V222" s="4">
        <v>0</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2.6114130434782608</v>
      </c>
      <c r="X222" s="4">
        <v>0</v>
      </c>
      <c r="Y222" s="4">
        <v>0</v>
      </c>
      <c r="Z222" s="4">
        <v>0</v>
      </c>
      <c r="AA222" s="4">
        <v>0.34239130434782611</v>
      </c>
      <c r="AB222" s="4">
        <v>0</v>
      </c>
      <c r="AC222" s="4">
        <v>2.2690217391304346</v>
      </c>
      <c r="AD222" s="4">
        <v>0</v>
      </c>
      <c r="AE222" s="4">
        <v>0</v>
      </c>
      <c r="AF222" s="7">
        <v>4.9000000000000004E+77</v>
      </c>
      <c r="AG222" s="1">
        <v>3</v>
      </c>
      <c r="AH222"/>
    </row>
    <row r="223" spans="1:34" x14ac:dyDescent="0.25">
      <c r="A223" t="s">
        <v>329</v>
      </c>
      <c r="B223" t="s">
        <v>223</v>
      </c>
      <c r="C223" t="s">
        <v>561</v>
      </c>
      <c r="D223" t="s">
        <v>371</v>
      </c>
      <c r="E223" s="4">
        <v>162.78260869565219</v>
      </c>
      <c r="F223" s="4">
        <f>Nurse[[#This Row],[Total Nurse Staff Hours]]/Nurse[[#This Row],[MDS Census]]</f>
        <v>3.1679186698717943</v>
      </c>
      <c r="G223" s="4">
        <f>Nurse[[#This Row],[Total Direct Care Staff Hours]]/Nurse[[#This Row],[MDS Census]]</f>
        <v>3.0538862179487176</v>
      </c>
      <c r="H223" s="4">
        <f>Nurse[[#This Row],[Total RN Hours (w/ Admin, DON)]]/Nurse[[#This Row],[MDS Census]]</f>
        <v>0.30926148504273504</v>
      </c>
      <c r="I223" s="4">
        <f>Nurse[[#This Row],[RN Hours (excl. Admin, DON)]]/Nurse[[#This Row],[MDS Census]]</f>
        <v>0.2153111645299145</v>
      </c>
      <c r="J223" s="4">
        <f>SUM(Nurse[[#This Row],[RN Hours (excl. Admin, DON)]],Nurse[[#This Row],[RN Admin Hours]],Nurse[[#This Row],[RN DON Hours]],Nurse[[#This Row],[LPN Hours (excl. Admin)]],Nurse[[#This Row],[LPN Admin Hours]],Nurse[[#This Row],[CNA Hours]],Nurse[[#This Row],[NA TR Hours]],Nurse[[#This Row],[Med Aide/Tech Hours]])</f>
        <v>515.68206521739125</v>
      </c>
      <c r="K223" s="4">
        <f>SUM(Nurse[[#This Row],[RN Hours (excl. Admin, DON)]],Nurse[[#This Row],[LPN Hours (excl. Admin)]],Nurse[[#This Row],[CNA Hours]],Nurse[[#This Row],[NA TR Hours]],Nurse[[#This Row],[Med Aide/Tech Hours]])</f>
        <v>497.11956521739125</v>
      </c>
      <c r="L223" s="4">
        <f>SUM(Nurse[[#This Row],[RN Hours (excl. Admin, DON)]],Nurse[[#This Row],[RN Admin Hours]],Nurse[[#This Row],[RN DON Hours]])</f>
        <v>50.342391304347828</v>
      </c>
      <c r="M223" s="4">
        <v>35.048913043478258</v>
      </c>
      <c r="N223" s="4">
        <v>9.7282608695652169</v>
      </c>
      <c r="O223" s="4">
        <v>5.5652173913043477</v>
      </c>
      <c r="P223" s="4">
        <f>SUM(Nurse[[#This Row],[LPN Hours (excl. Admin)]],Nurse[[#This Row],[LPN Admin Hours]])</f>
        <v>159.77717391304347</v>
      </c>
      <c r="Q223" s="4">
        <v>156.50815217391303</v>
      </c>
      <c r="R223" s="4">
        <v>3.2690217391304346</v>
      </c>
      <c r="S223" s="4">
        <f>SUM(Nurse[[#This Row],[CNA Hours]],Nurse[[#This Row],[NA TR Hours]],Nurse[[#This Row],[Med Aide/Tech Hours]])</f>
        <v>305.5625</v>
      </c>
      <c r="T223" s="4">
        <v>265.22826086956519</v>
      </c>
      <c r="U223" s="4">
        <v>40.334239130434781</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3" s="4">
        <v>0</v>
      </c>
      <c r="Y223" s="4">
        <v>0</v>
      </c>
      <c r="Z223" s="4">
        <v>0</v>
      </c>
      <c r="AA223" s="4">
        <v>0</v>
      </c>
      <c r="AB223" s="4">
        <v>0</v>
      </c>
      <c r="AC223" s="4">
        <v>0</v>
      </c>
      <c r="AD223" s="4">
        <v>0</v>
      </c>
      <c r="AE223" s="4">
        <v>0</v>
      </c>
      <c r="AF223" s="1">
        <v>495372</v>
      </c>
      <c r="AG223" s="1">
        <v>3</v>
      </c>
      <c r="AH223"/>
    </row>
    <row r="224" spans="1:34" x14ac:dyDescent="0.25">
      <c r="A224" t="s">
        <v>329</v>
      </c>
      <c r="B224" t="s">
        <v>5</v>
      </c>
      <c r="C224" t="s">
        <v>445</v>
      </c>
      <c r="D224" t="s">
        <v>377</v>
      </c>
      <c r="E224" s="4">
        <v>82.858695652173907</v>
      </c>
      <c r="F224" s="4">
        <f>Nurse[[#This Row],[Total Nurse Staff Hours]]/Nurse[[#This Row],[MDS Census]]</f>
        <v>3.4201547947002493</v>
      </c>
      <c r="G224" s="4">
        <f>Nurse[[#This Row],[Total Direct Care Staff Hours]]/Nurse[[#This Row],[MDS Census]]</f>
        <v>3.252361275088548</v>
      </c>
      <c r="H224" s="4">
        <f>Nurse[[#This Row],[Total RN Hours (w/ Admin, DON)]]/Nurse[[#This Row],[MDS Census]]</f>
        <v>0.71924439197166468</v>
      </c>
      <c r="I224" s="4">
        <f>Nurse[[#This Row],[RN Hours (excl. Admin, DON)]]/Nurse[[#This Row],[MDS Census]]</f>
        <v>0.55745244654335557</v>
      </c>
      <c r="J224" s="4">
        <f>SUM(Nurse[[#This Row],[RN Hours (excl. Admin, DON)]],Nurse[[#This Row],[RN Admin Hours]],Nurse[[#This Row],[RN DON Hours]],Nurse[[#This Row],[LPN Hours (excl. Admin)]],Nurse[[#This Row],[LPN Admin Hours]],Nurse[[#This Row],[CNA Hours]],Nurse[[#This Row],[NA TR Hours]],Nurse[[#This Row],[Med Aide/Tech Hours]])</f>
        <v>283.38956521739129</v>
      </c>
      <c r="K224" s="4">
        <f>SUM(Nurse[[#This Row],[RN Hours (excl. Admin, DON)]],Nurse[[#This Row],[LPN Hours (excl. Admin)]],Nurse[[#This Row],[CNA Hours]],Nurse[[#This Row],[NA TR Hours]],Nurse[[#This Row],[Med Aide/Tech Hours]])</f>
        <v>269.48641304347825</v>
      </c>
      <c r="L224" s="4">
        <f>SUM(Nurse[[#This Row],[RN Hours (excl. Admin, DON)]],Nurse[[#This Row],[RN Admin Hours]],Nurse[[#This Row],[RN DON Hours]])</f>
        <v>59.595652173913038</v>
      </c>
      <c r="M224" s="4">
        <v>46.189782608695644</v>
      </c>
      <c r="N224" s="4">
        <v>7.9276086956521743</v>
      </c>
      <c r="O224" s="4">
        <v>5.4782608695652177</v>
      </c>
      <c r="P224" s="4">
        <f>SUM(Nurse[[#This Row],[LPN Hours (excl. Admin)]],Nurse[[#This Row],[LPN Admin Hours]])</f>
        <v>52.335108695652167</v>
      </c>
      <c r="Q224" s="4">
        <v>51.837826086956518</v>
      </c>
      <c r="R224" s="4">
        <v>0.49728260869565216</v>
      </c>
      <c r="S224" s="4">
        <f>SUM(Nurse[[#This Row],[CNA Hours]],Nurse[[#This Row],[NA TR Hours]],Nurse[[#This Row],[Med Aide/Tech Hours]])</f>
        <v>171.45880434782606</v>
      </c>
      <c r="T224" s="4">
        <v>150.81239130434781</v>
      </c>
      <c r="U224" s="4">
        <v>20.646413043478262</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4" s="4">
        <v>0</v>
      </c>
      <c r="Y224" s="4">
        <v>0</v>
      </c>
      <c r="Z224" s="4">
        <v>0</v>
      </c>
      <c r="AA224" s="4">
        <v>0</v>
      </c>
      <c r="AB224" s="4">
        <v>0</v>
      </c>
      <c r="AC224" s="4">
        <v>0</v>
      </c>
      <c r="AD224" s="4">
        <v>0</v>
      </c>
      <c r="AE224" s="4">
        <v>0</v>
      </c>
      <c r="AF224" s="1">
        <v>495002</v>
      </c>
      <c r="AG224" s="1">
        <v>3</v>
      </c>
      <c r="AH224"/>
    </row>
    <row r="225" spans="1:34" x14ac:dyDescent="0.25">
      <c r="A225" t="s">
        <v>329</v>
      </c>
      <c r="B225" t="s">
        <v>60</v>
      </c>
      <c r="C225" t="s">
        <v>485</v>
      </c>
      <c r="D225" t="s">
        <v>405</v>
      </c>
      <c r="E225" s="4">
        <v>78.478260869565219</v>
      </c>
      <c r="F225" s="4">
        <f>Nurse[[#This Row],[Total Nurse Staff Hours]]/Nurse[[#This Row],[MDS Census]]</f>
        <v>3.2967160664819946</v>
      </c>
      <c r="G225" s="4">
        <f>Nurse[[#This Row],[Total Direct Care Staff Hours]]/Nurse[[#This Row],[MDS Census]]</f>
        <v>3.1537797783933512</v>
      </c>
      <c r="H225" s="4">
        <f>Nurse[[#This Row],[Total RN Hours (w/ Admin, DON)]]/Nurse[[#This Row],[MDS Census]]</f>
        <v>0.43348337950138505</v>
      </c>
      <c r="I225" s="4">
        <f>Nurse[[#This Row],[RN Hours (excl. Admin, DON)]]/Nurse[[#This Row],[MDS Census]]</f>
        <v>0.29442520775623271</v>
      </c>
      <c r="J225" s="4">
        <f>SUM(Nurse[[#This Row],[RN Hours (excl. Admin, DON)]],Nurse[[#This Row],[RN Admin Hours]],Nurse[[#This Row],[RN DON Hours]],Nurse[[#This Row],[LPN Hours (excl. Admin)]],Nurse[[#This Row],[LPN Admin Hours]],Nurse[[#This Row],[CNA Hours]],Nurse[[#This Row],[NA TR Hours]],Nurse[[#This Row],[Med Aide/Tech Hours]])</f>
        <v>258.72054347826088</v>
      </c>
      <c r="K225" s="4">
        <f>SUM(Nurse[[#This Row],[RN Hours (excl. Admin, DON)]],Nurse[[#This Row],[LPN Hours (excl. Admin)]],Nurse[[#This Row],[CNA Hours]],Nurse[[#This Row],[NA TR Hours]],Nurse[[#This Row],[Med Aide/Tech Hours]])</f>
        <v>247.50315217391301</v>
      </c>
      <c r="L225" s="4">
        <f>SUM(Nurse[[#This Row],[RN Hours (excl. Admin, DON)]],Nurse[[#This Row],[RN Admin Hours]],Nurse[[#This Row],[RN DON Hours]])</f>
        <v>34.019021739130437</v>
      </c>
      <c r="M225" s="4">
        <v>23.105978260869566</v>
      </c>
      <c r="N225" s="4">
        <v>6.5652173913043477</v>
      </c>
      <c r="O225" s="4">
        <v>4.3478260869565215</v>
      </c>
      <c r="P225" s="4">
        <f>SUM(Nurse[[#This Row],[LPN Hours (excl. Admin)]],Nurse[[#This Row],[LPN Admin Hours]])</f>
        <v>75.5466304347826</v>
      </c>
      <c r="Q225" s="4">
        <v>75.242282608695646</v>
      </c>
      <c r="R225" s="4">
        <v>0.30434782608695654</v>
      </c>
      <c r="S225" s="4">
        <f>SUM(Nurse[[#This Row],[CNA Hours]],Nurse[[#This Row],[NA TR Hours]],Nurse[[#This Row],[Med Aide/Tech Hours]])</f>
        <v>149.15489130434781</v>
      </c>
      <c r="T225" s="4">
        <v>120.60597826086956</v>
      </c>
      <c r="U225" s="4">
        <v>25.4375</v>
      </c>
      <c r="V225" s="4">
        <v>3.1114130434782608</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3.9429347826086958</v>
      </c>
      <c r="X225" s="4">
        <v>0</v>
      </c>
      <c r="Y225" s="4">
        <v>0</v>
      </c>
      <c r="Z225" s="4">
        <v>0</v>
      </c>
      <c r="AA225" s="4">
        <v>3.6385869565217392</v>
      </c>
      <c r="AB225" s="4">
        <v>0.30434782608695654</v>
      </c>
      <c r="AC225" s="4">
        <v>0</v>
      </c>
      <c r="AD225" s="4">
        <v>0</v>
      </c>
      <c r="AE225" s="4">
        <v>0</v>
      </c>
      <c r="AF225" s="1">
        <v>495157</v>
      </c>
      <c r="AG225" s="1">
        <v>3</v>
      </c>
      <c r="AH225"/>
    </row>
    <row r="226" spans="1:34" x14ac:dyDescent="0.25">
      <c r="A226" t="s">
        <v>329</v>
      </c>
      <c r="B226" t="s">
        <v>228</v>
      </c>
      <c r="C226" t="s">
        <v>445</v>
      </c>
      <c r="D226" t="s">
        <v>377</v>
      </c>
      <c r="E226" s="4">
        <v>105.73239436619718</v>
      </c>
      <c r="F226" s="4">
        <f>Nurse[[#This Row],[Total Nurse Staff Hours]]/Nurse[[#This Row],[MDS Census]]</f>
        <v>3.0100253097109371</v>
      </c>
      <c r="G226" s="4">
        <f>Nurse[[#This Row],[Total Direct Care Staff Hours]]/Nurse[[#This Row],[MDS Census]]</f>
        <v>2.9103982949247369</v>
      </c>
      <c r="H226" s="4">
        <f>Nurse[[#This Row],[Total RN Hours (w/ Admin, DON)]]/Nurse[[#This Row],[MDS Census]]</f>
        <v>0.32377913946982823</v>
      </c>
      <c r="I226" s="4">
        <f>Nurse[[#This Row],[RN Hours (excl. Admin, DON)]]/Nurse[[#This Row],[MDS Census]]</f>
        <v>0.23570800586119622</v>
      </c>
      <c r="J226" s="4">
        <f>SUM(Nurse[[#This Row],[RN Hours (excl. Admin, DON)]],Nurse[[#This Row],[RN Admin Hours]],Nurse[[#This Row],[RN DON Hours]],Nurse[[#This Row],[LPN Hours (excl. Admin)]],Nurse[[#This Row],[LPN Admin Hours]],Nurse[[#This Row],[CNA Hours]],Nurse[[#This Row],[NA TR Hours]],Nurse[[#This Row],[Med Aide/Tech Hours]])</f>
        <v>318.25718309859161</v>
      </c>
      <c r="K226" s="4">
        <f>SUM(Nurse[[#This Row],[RN Hours (excl. Admin, DON)]],Nurse[[#This Row],[LPN Hours (excl. Admin)]],Nurse[[#This Row],[CNA Hours]],Nurse[[#This Row],[NA TR Hours]],Nurse[[#This Row],[Med Aide/Tech Hours]])</f>
        <v>307.72338028169014</v>
      </c>
      <c r="L226" s="4">
        <f>SUM(Nurse[[#This Row],[RN Hours (excl. Admin, DON)]],Nurse[[#This Row],[RN Admin Hours]],Nurse[[#This Row],[RN DON Hours]])</f>
        <v>34.233943661971836</v>
      </c>
      <c r="M226" s="4">
        <v>24.921971830985918</v>
      </c>
      <c r="N226" s="4">
        <v>1.6338028169014085</v>
      </c>
      <c r="O226" s="4">
        <v>7.6781690140845065</v>
      </c>
      <c r="P226" s="4">
        <f>SUM(Nurse[[#This Row],[LPN Hours (excl. Admin)]],Nurse[[#This Row],[LPN Admin Hours]])</f>
        <v>102.58422535211268</v>
      </c>
      <c r="Q226" s="4">
        <v>101.36239436619719</v>
      </c>
      <c r="R226" s="4">
        <v>1.221830985915493</v>
      </c>
      <c r="S226" s="4">
        <f>SUM(Nurse[[#This Row],[CNA Hours]],Nurse[[#This Row],[NA TR Hours]],Nurse[[#This Row],[Med Aide/Tech Hours]])</f>
        <v>181.43901408450705</v>
      </c>
      <c r="T226" s="4">
        <v>172.32394366197184</v>
      </c>
      <c r="U226" s="4">
        <v>9.1150704225352097</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6" s="4">
        <v>0</v>
      </c>
      <c r="Y226" s="4">
        <v>0</v>
      </c>
      <c r="Z226" s="4">
        <v>0</v>
      </c>
      <c r="AA226" s="4">
        <v>0</v>
      </c>
      <c r="AB226" s="4">
        <v>0</v>
      </c>
      <c r="AC226" s="4">
        <v>0</v>
      </c>
      <c r="AD226" s="4">
        <v>0</v>
      </c>
      <c r="AE226" s="4">
        <v>0</v>
      </c>
      <c r="AF226" s="1">
        <v>495378</v>
      </c>
      <c r="AG226" s="1">
        <v>3</v>
      </c>
      <c r="AH226"/>
    </row>
    <row r="227" spans="1:34" x14ac:dyDescent="0.25">
      <c r="A227" t="s">
        <v>329</v>
      </c>
      <c r="B227" t="s">
        <v>101</v>
      </c>
      <c r="C227" t="s">
        <v>505</v>
      </c>
      <c r="D227" t="s">
        <v>341</v>
      </c>
      <c r="E227" s="4">
        <v>106.1830985915493</v>
      </c>
      <c r="F227" s="4">
        <f>Nurse[[#This Row],[Total Nurse Staff Hours]]/Nurse[[#This Row],[MDS Census]]</f>
        <v>3.2676230269266484</v>
      </c>
      <c r="G227" s="4">
        <f>Nurse[[#This Row],[Total Direct Care Staff Hours]]/Nurse[[#This Row],[MDS Census]]</f>
        <v>3.1674731396736973</v>
      </c>
      <c r="H227" s="4">
        <f>Nurse[[#This Row],[Total RN Hours (w/ Admin, DON)]]/Nurse[[#This Row],[MDS Census]]</f>
        <v>0.54115532564000524</v>
      </c>
      <c r="I227" s="4">
        <f>Nurse[[#This Row],[RN Hours (excl. Admin, DON)]]/Nurse[[#This Row],[MDS Census]]</f>
        <v>0.44631118185435725</v>
      </c>
      <c r="J227" s="4">
        <f>SUM(Nurse[[#This Row],[RN Hours (excl. Admin, DON)]],Nurse[[#This Row],[RN Admin Hours]],Nurse[[#This Row],[RN DON Hours]],Nurse[[#This Row],[LPN Hours (excl. Admin)]],Nurse[[#This Row],[LPN Admin Hours]],Nurse[[#This Row],[CNA Hours]],Nurse[[#This Row],[NA TR Hours]],Nurse[[#This Row],[Med Aide/Tech Hours]])</f>
        <v>346.96633802816905</v>
      </c>
      <c r="K227" s="4">
        <f>SUM(Nurse[[#This Row],[RN Hours (excl. Admin, DON)]],Nurse[[#This Row],[LPN Hours (excl. Admin)]],Nurse[[#This Row],[CNA Hours]],Nurse[[#This Row],[NA TR Hours]],Nurse[[#This Row],[Med Aide/Tech Hours]])</f>
        <v>336.3321126760564</v>
      </c>
      <c r="L227" s="4">
        <f>SUM(Nurse[[#This Row],[RN Hours (excl. Admin, DON)]],Nurse[[#This Row],[RN Admin Hours]],Nurse[[#This Row],[RN DON Hours]])</f>
        <v>57.461549295774645</v>
      </c>
      <c r="M227" s="4">
        <v>47.390704225352103</v>
      </c>
      <c r="N227" s="4">
        <v>2.788732394366197</v>
      </c>
      <c r="O227" s="4">
        <v>7.2821126760563395</v>
      </c>
      <c r="P227" s="4">
        <f>SUM(Nurse[[#This Row],[LPN Hours (excl. Admin)]],Nurse[[#This Row],[LPN Admin Hours]])</f>
        <v>92.32830985915497</v>
      </c>
      <c r="Q227" s="4">
        <v>91.764929577464827</v>
      </c>
      <c r="R227" s="4">
        <v>0.56338028169014087</v>
      </c>
      <c r="S227" s="4">
        <f>SUM(Nurse[[#This Row],[CNA Hours]],Nurse[[#This Row],[NA TR Hours]],Nurse[[#This Row],[Med Aide/Tech Hours]])</f>
        <v>197.17647887323946</v>
      </c>
      <c r="T227" s="4">
        <v>178.40873239436621</v>
      </c>
      <c r="U227" s="4">
        <v>18.767746478873239</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7" s="4">
        <v>0</v>
      </c>
      <c r="Y227" s="4">
        <v>0</v>
      </c>
      <c r="Z227" s="4">
        <v>0</v>
      </c>
      <c r="AA227" s="4">
        <v>0</v>
      </c>
      <c r="AB227" s="4">
        <v>0</v>
      </c>
      <c r="AC227" s="4">
        <v>0</v>
      </c>
      <c r="AD227" s="4">
        <v>0</v>
      </c>
      <c r="AE227" s="4">
        <v>0</v>
      </c>
      <c r="AF227" s="1">
        <v>495216</v>
      </c>
      <c r="AG227" s="1">
        <v>3</v>
      </c>
      <c r="AH227"/>
    </row>
    <row r="228" spans="1:34" x14ac:dyDescent="0.25">
      <c r="A228" t="s">
        <v>329</v>
      </c>
      <c r="B228" t="s">
        <v>63</v>
      </c>
      <c r="C228" t="s">
        <v>451</v>
      </c>
      <c r="D228" t="s">
        <v>380</v>
      </c>
      <c r="E228" s="4">
        <v>45.565217391304351</v>
      </c>
      <c r="F228" s="4">
        <f>Nurse[[#This Row],[Total Nurse Staff Hours]]/Nurse[[#This Row],[MDS Census]]</f>
        <v>3.0585639312977095</v>
      </c>
      <c r="G228" s="4">
        <f>Nurse[[#This Row],[Total Direct Care Staff Hours]]/Nurse[[#This Row],[MDS Census]]</f>
        <v>2.8006917938931295</v>
      </c>
      <c r="H228" s="4">
        <f>Nurse[[#This Row],[Total RN Hours (w/ Admin, DON)]]/Nurse[[#This Row],[MDS Census]]</f>
        <v>0.63895515267175573</v>
      </c>
      <c r="I228" s="4">
        <f>Nurse[[#This Row],[RN Hours (excl. Admin, DON)]]/Nurse[[#This Row],[MDS Census]]</f>
        <v>0.39563454198473275</v>
      </c>
      <c r="J228" s="4">
        <f>SUM(Nurse[[#This Row],[RN Hours (excl. Admin, DON)]],Nurse[[#This Row],[RN Admin Hours]],Nurse[[#This Row],[RN DON Hours]],Nurse[[#This Row],[LPN Hours (excl. Admin)]],Nurse[[#This Row],[LPN Admin Hours]],Nurse[[#This Row],[CNA Hours]],Nurse[[#This Row],[NA TR Hours]],Nurse[[#This Row],[Med Aide/Tech Hours]])</f>
        <v>139.3641304347826</v>
      </c>
      <c r="K228" s="4">
        <f>SUM(Nurse[[#This Row],[RN Hours (excl. Admin, DON)]],Nurse[[#This Row],[LPN Hours (excl. Admin)]],Nurse[[#This Row],[CNA Hours]],Nurse[[#This Row],[NA TR Hours]],Nurse[[#This Row],[Med Aide/Tech Hours]])</f>
        <v>127.61413043478261</v>
      </c>
      <c r="L228" s="4">
        <f>SUM(Nurse[[#This Row],[RN Hours (excl. Admin, DON)]],Nurse[[#This Row],[RN Admin Hours]],Nurse[[#This Row],[RN DON Hours]])</f>
        <v>29.114130434782609</v>
      </c>
      <c r="M228" s="4">
        <v>18.027173913043477</v>
      </c>
      <c r="N228" s="4">
        <v>5.3478260869565215</v>
      </c>
      <c r="O228" s="4">
        <v>5.7391304347826084</v>
      </c>
      <c r="P228" s="4">
        <f>SUM(Nurse[[#This Row],[LPN Hours (excl. Admin)]],Nurse[[#This Row],[LPN Admin Hours]])</f>
        <v>43.847826086956516</v>
      </c>
      <c r="Q228" s="4">
        <v>43.184782608695649</v>
      </c>
      <c r="R228" s="4">
        <v>0.66304347826086951</v>
      </c>
      <c r="S228" s="4">
        <f>SUM(Nurse[[#This Row],[CNA Hours]],Nurse[[#This Row],[NA TR Hours]],Nurse[[#This Row],[Med Aide/Tech Hours]])</f>
        <v>66.402173913043484</v>
      </c>
      <c r="T228" s="4">
        <v>64.978260869565219</v>
      </c>
      <c r="U228" s="4">
        <v>1.423913043478261</v>
      </c>
      <c r="V228" s="4">
        <v>0</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8" s="4">
        <v>0</v>
      </c>
      <c r="Y228" s="4">
        <v>0</v>
      </c>
      <c r="Z228" s="4">
        <v>0</v>
      </c>
      <c r="AA228" s="4">
        <v>0</v>
      </c>
      <c r="AB228" s="4">
        <v>0</v>
      </c>
      <c r="AC228" s="4">
        <v>0</v>
      </c>
      <c r="AD228" s="4">
        <v>0</v>
      </c>
      <c r="AE228" s="4">
        <v>0</v>
      </c>
      <c r="AF228" s="1">
        <v>495166</v>
      </c>
      <c r="AG228" s="1">
        <v>3</v>
      </c>
      <c r="AH228"/>
    </row>
    <row r="229" spans="1:34" x14ac:dyDescent="0.25">
      <c r="A229" t="s">
        <v>329</v>
      </c>
      <c r="B229" t="s">
        <v>231</v>
      </c>
      <c r="C229" t="s">
        <v>512</v>
      </c>
      <c r="D229" t="s">
        <v>387</v>
      </c>
      <c r="E229" s="4">
        <v>75.663043478260875</v>
      </c>
      <c r="F229" s="4">
        <f>Nurse[[#This Row],[Total Nurse Staff Hours]]/Nurse[[#This Row],[MDS Census]]</f>
        <v>4.3074213475075407</v>
      </c>
      <c r="G229" s="4">
        <f>Nurse[[#This Row],[Total Direct Care Staff Hours]]/Nurse[[#This Row],[MDS Census]]</f>
        <v>3.9274242206579508</v>
      </c>
      <c r="H229" s="4">
        <f>Nurse[[#This Row],[Total RN Hours (w/ Admin, DON)]]/Nurse[[#This Row],[MDS Census]]</f>
        <v>0.80263180577503246</v>
      </c>
      <c r="I229" s="4">
        <f>Nurse[[#This Row],[RN Hours (excl. Admin, DON)]]/Nurse[[#This Row],[MDS Census]]</f>
        <v>0.42263467892544188</v>
      </c>
      <c r="J229" s="4">
        <f>SUM(Nurse[[#This Row],[RN Hours (excl. Admin, DON)]],Nurse[[#This Row],[RN Admin Hours]],Nurse[[#This Row],[RN DON Hours]],Nurse[[#This Row],[LPN Hours (excl. Admin)]],Nurse[[#This Row],[LPN Admin Hours]],Nurse[[#This Row],[CNA Hours]],Nurse[[#This Row],[NA TR Hours]],Nurse[[#This Row],[Med Aide/Tech Hours]])</f>
        <v>325.91260869565212</v>
      </c>
      <c r="K229" s="4">
        <f>SUM(Nurse[[#This Row],[RN Hours (excl. Admin, DON)]],Nurse[[#This Row],[LPN Hours (excl. Admin)]],Nurse[[#This Row],[CNA Hours]],Nurse[[#This Row],[NA TR Hours]],Nurse[[#This Row],[Med Aide/Tech Hours]])</f>
        <v>297.16086956521735</v>
      </c>
      <c r="L229" s="4">
        <f>SUM(Nurse[[#This Row],[RN Hours (excl. Admin, DON)]],Nurse[[#This Row],[RN Admin Hours]],Nurse[[#This Row],[RN DON Hours]])</f>
        <v>60.729565217391318</v>
      </c>
      <c r="M229" s="4">
        <v>31.977826086956533</v>
      </c>
      <c r="N229" s="4">
        <v>23.344673913043479</v>
      </c>
      <c r="O229" s="4">
        <v>5.4070652173913034</v>
      </c>
      <c r="P229" s="4">
        <f>SUM(Nurse[[#This Row],[LPN Hours (excl. Admin)]],Nurse[[#This Row],[LPN Admin Hours]])</f>
        <v>94.169456521739079</v>
      </c>
      <c r="Q229" s="4">
        <v>94.169456521739079</v>
      </c>
      <c r="R229" s="4">
        <v>0</v>
      </c>
      <c r="S229" s="4">
        <f>SUM(Nurse[[#This Row],[CNA Hours]],Nurse[[#This Row],[NA TR Hours]],Nurse[[#This Row],[Med Aide/Tech Hours]])</f>
        <v>171.01358695652172</v>
      </c>
      <c r="T229" s="4">
        <v>171.01358695652172</v>
      </c>
      <c r="U229" s="4">
        <v>0</v>
      </c>
      <c r="V229" s="4">
        <v>0</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26.035108695652177</v>
      </c>
      <c r="X229" s="4">
        <v>4.0642391304347827</v>
      </c>
      <c r="Y229" s="4">
        <v>0</v>
      </c>
      <c r="Z229" s="4">
        <v>0</v>
      </c>
      <c r="AA229" s="4">
        <v>7.6448913043478264</v>
      </c>
      <c r="AB229" s="4">
        <v>0</v>
      </c>
      <c r="AC229" s="4">
        <v>14.325978260869567</v>
      </c>
      <c r="AD229" s="4">
        <v>0</v>
      </c>
      <c r="AE229" s="4">
        <v>0</v>
      </c>
      <c r="AF229" s="1">
        <v>495381</v>
      </c>
      <c r="AG229" s="1">
        <v>3</v>
      </c>
      <c r="AH229"/>
    </row>
    <row r="230" spans="1:34" x14ac:dyDescent="0.25">
      <c r="A230" t="s">
        <v>329</v>
      </c>
      <c r="B230" t="s">
        <v>254</v>
      </c>
      <c r="C230" t="s">
        <v>466</v>
      </c>
      <c r="D230" t="s">
        <v>402</v>
      </c>
      <c r="E230" s="4">
        <v>17.532608695652176</v>
      </c>
      <c r="F230" s="4">
        <f>Nurse[[#This Row],[Total Nurse Staff Hours]]/Nurse[[#This Row],[MDS Census]]</f>
        <v>3.8755052696838179</v>
      </c>
      <c r="G230" s="4">
        <f>Nurse[[#This Row],[Total Direct Care Staff Hours]]/Nurse[[#This Row],[MDS Census]]</f>
        <v>3.3100991940483562</v>
      </c>
      <c r="H230" s="4">
        <f>Nurse[[#This Row],[Total RN Hours (w/ Admin, DON)]]/Nurse[[#This Row],[MDS Census]]</f>
        <v>1.2331060136391816</v>
      </c>
      <c r="I230" s="4">
        <f>Nurse[[#This Row],[RN Hours (excl. Admin, DON)]]/Nurse[[#This Row],[MDS Census]]</f>
        <v>0.66769993800371974</v>
      </c>
      <c r="J230" s="4">
        <f>SUM(Nurse[[#This Row],[RN Hours (excl. Admin, DON)]],Nurse[[#This Row],[RN Admin Hours]],Nurse[[#This Row],[RN DON Hours]],Nurse[[#This Row],[LPN Hours (excl. Admin)]],Nurse[[#This Row],[LPN Admin Hours]],Nurse[[#This Row],[CNA Hours]],Nurse[[#This Row],[NA TR Hours]],Nurse[[#This Row],[Med Aide/Tech Hours]])</f>
        <v>67.947717391304337</v>
      </c>
      <c r="K230" s="4">
        <f>SUM(Nurse[[#This Row],[RN Hours (excl. Admin, DON)]],Nurse[[#This Row],[LPN Hours (excl. Admin)]],Nurse[[#This Row],[CNA Hours]],Nurse[[#This Row],[NA TR Hours]],Nurse[[#This Row],[Med Aide/Tech Hours]])</f>
        <v>58.03467391304347</v>
      </c>
      <c r="L230" s="4">
        <f>SUM(Nurse[[#This Row],[RN Hours (excl. Admin, DON)]],Nurse[[#This Row],[RN Admin Hours]],Nurse[[#This Row],[RN DON Hours]])</f>
        <v>21.619565217391305</v>
      </c>
      <c r="M230" s="4">
        <v>11.706521739130435</v>
      </c>
      <c r="N230" s="4">
        <v>4.7826086956521738</v>
      </c>
      <c r="O230" s="4">
        <v>5.1304347826086953</v>
      </c>
      <c r="P230" s="4">
        <f>SUM(Nurse[[#This Row],[LPN Hours (excl. Admin)]],Nurse[[#This Row],[LPN Admin Hours]])</f>
        <v>13.862391304347826</v>
      </c>
      <c r="Q230" s="4">
        <v>13.862391304347826</v>
      </c>
      <c r="R230" s="4">
        <v>0</v>
      </c>
      <c r="S230" s="4">
        <f>SUM(Nurse[[#This Row],[CNA Hours]],Nurse[[#This Row],[NA TR Hours]],Nurse[[#This Row],[Med Aide/Tech Hours]])</f>
        <v>32.465760869565209</v>
      </c>
      <c r="T230" s="4">
        <v>32.465760869565209</v>
      </c>
      <c r="U230" s="4">
        <v>0</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0" s="4">
        <v>0</v>
      </c>
      <c r="Y230" s="4">
        <v>0</v>
      </c>
      <c r="Z230" s="4">
        <v>0</v>
      </c>
      <c r="AA230" s="4">
        <v>0</v>
      </c>
      <c r="AB230" s="4">
        <v>0</v>
      </c>
      <c r="AC230" s="4">
        <v>0</v>
      </c>
      <c r="AD230" s="4">
        <v>0</v>
      </c>
      <c r="AE230" s="4">
        <v>0</v>
      </c>
      <c r="AF230" s="1">
        <v>495405</v>
      </c>
      <c r="AG230" s="1">
        <v>3</v>
      </c>
      <c r="AH230"/>
    </row>
    <row r="231" spans="1:34" x14ac:dyDescent="0.25">
      <c r="A231" t="s">
        <v>329</v>
      </c>
      <c r="B231" t="s">
        <v>236</v>
      </c>
      <c r="C231" t="s">
        <v>518</v>
      </c>
      <c r="D231" t="s">
        <v>390</v>
      </c>
      <c r="E231" s="4">
        <v>69.434782608695656</v>
      </c>
      <c r="F231" s="4">
        <f>Nurse[[#This Row],[Total Nurse Staff Hours]]/Nurse[[#This Row],[MDS Census]]</f>
        <v>0.70881340012523486</v>
      </c>
      <c r="G231" s="4">
        <f>Nurse[[#This Row],[Total Direct Care Staff Hours]]/Nurse[[#This Row],[MDS Census]]</f>
        <v>0.65044301815904837</v>
      </c>
      <c r="H231" s="4">
        <f>Nurse[[#This Row],[Total RN Hours (w/ Admin, DON)]]/Nurse[[#This Row],[MDS Census]]</f>
        <v>5.136505948653726E-2</v>
      </c>
      <c r="I231" s="4">
        <f>Nurse[[#This Row],[RN Hours (excl. Admin, DON)]]/Nurse[[#This Row],[MDS Census]]</f>
        <v>0</v>
      </c>
      <c r="J231" s="4">
        <f>SUM(Nurse[[#This Row],[RN Hours (excl. Admin, DON)]],Nurse[[#This Row],[RN Admin Hours]],Nurse[[#This Row],[RN DON Hours]],Nurse[[#This Row],[LPN Hours (excl. Admin)]],Nurse[[#This Row],[LPN Admin Hours]],Nurse[[#This Row],[CNA Hours]],Nurse[[#This Row],[NA TR Hours]],Nurse[[#This Row],[Med Aide/Tech Hours]])</f>
        <v>49.216304347826096</v>
      </c>
      <c r="K231" s="4">
        <f>SUM(Nurse[[#This Row],[RN Hours (excl. Admin, DON)]],Nurse[[#This Row],[LPN Hours (excl. Admin)]],Nurse[[#This Row],[CNA Hours]],Nurse[[#This Row],[NA TR Hours]],Nurse[[#This Row],[Med Aide/Tech Hours]])</f>
        <v>45.163369565217401</v>
      </c>
      <c r="L231" s="4">
        <f>SUM(Nurse[[#This Row],[RN Hours (excl. Admin, DON)]],Nurse[[#This Row],[RN Admin Hours]],Nurse[[#This Row],[RN DON Hours]])</f>
        <v>3.5665217391304349</v>
      </c>
      <c r="M231" s="4">
        <v>0</v>
      </c>
      <c r="N231" s="4">
        <v>3.5665217391304349</v>
      </c>
      <c r="O231" s="4">
        <v>0</v>
      </c>
      <c r="P231" s="4">
        <f>SUM(Nurse[[#This Row],[LPN Hours (excl. Admin)]],Nurse[[#This Row],[LPN Admin Hours]])</f>
        <v>25.289891304347837</v>
      </c>
      <c r="Q231" s="4">
        <v>24.803478260869575</v>
      </c>
      <c r="R231" s="4">
        <v>0.48641304347826086</v>
      </c>
      <c r="S231" s="4">
        <f>SUM(Nurse[[#This Row],[CNA Hours]],Nurse[[#This Row],[NA TR Hours]],Nurse[[#This Row],[Med Aide/Tech Hours]])</f>
        <v>20.359891304347826</v>
      </c>
      <c r="T231" s="4">
        <v>20.359891304347826</v>
      </c>
      <c r="U231" s="4">
        <v>0</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49.216304347826096</v>
      </c>
      <c r="X231" s="4">
        <v>0</v>
      </c>
      <c r="Y231" s="4">
        <v>3.5665217391304349</v>
      </c>
      <c r="Z231" s="4">
        <v>0</v>
      </c>
      <c r="AA231" s="4">
        <v>24.803478260869575</v>
      </c>
      <c r="AB231" s="4">
        <v>0.48641304347826086</v>
      </c>
      <c r="AC231" s="4">
        <v>20.359891304347826</v>
      </c>
      <c r="AD231" s="4">
        <v>0</v>
      </c>
      <c r="AE231" s="4">
        <v>0</v>
      </c>
      <c r="AF231" s="1">
        <v>495387</v>
      </c>
      <c r="AG231" s="1">
        <v>3</v>
      </c>
      <c r="AH231"/>
    </row>
    <row r="232" spans="1:34" x14ac:dyDescent="0.25">
      <c r="A232" t="s">
        <v>329</v>
      </c>
      <c r="B232" t="s">
        <v>281</v>
      </c>
      <c r="C232" t="s">
        <v>443</v>
      </c>
      <c r="D232" t="s">
        <v>397</v>
      </c>
      <c r="E232" s="4">
        <v>20.25</v>
      </c>
      <c r="F232" s="4">
        <f>Nurse[[#This Row],[Total Nurse Staff Hours]]/Nurse[[#This Row],[MDS Census]]</f>
        <v>6.0495169082125599</v>
      </c>
      <c r="G232" s="4">
        <f>Nurse[[#This Row],[Total Direct Care Staff Hours]]/Nurse[[#This Row],[MDS Census]]</f>
        <v>5.9349704777241001</v>
      </c>
      <c r="H232" s="4">
        <f>Nurse[[#This Row],[Total RN Hours (w/ Admin, DON)]]/Nurse[[#This Row],[MDS Census]]</f>
        <v>2.0487922705314006</v>
      </c>
      <c r="I232" s="4">
        <f>Nurse[[#This Row],[RN Hours (excl. Admin, DON)]]/Nurse[[#This Row],[MDS Census]]</f>
        <v>1.9342458400429414</v>
      </c>
      <c r="J232" s="4">
        <f>SUM(Nurse[[#This Row],[RN Hours (excl. Admin, DON)]],Nurse[[#This Row],[RN Admin Hours]],Nurse[[#This Row],[RN DON Hours]],Nurse[[#This Row],[LPN Hours (excl. Admin)]],Nurse[[#This Row],[LPN Admin Hours]],Nurse[[#This Row],[CNA Hours]],Nurse[[#This Row],[NA TR Hours]],Nurse[[#This Row],[Med Aide/Tech Hours]])</f>
        <v>122.50271739130433</v>
      </c>
      <c r="K232" s="4">
        <f>SUM(Nurse[[#This Row],[RN Hours (excl. Admin, DON)]],Nurse[[#This Row],[LPN Hours (excl. Admin)]],Nurse[[#This Row],[CNA Hours]],Nurse[[#This Row],[NA TR Hours]],Nurse[[#This Row],[Med Aide/Tech Hours]])</f>
        <v>120.18315217391303</v>
      </c>
      <c r="L232" s="4">
        <f>SUM(Nurse[[#This Row],[RN Hours (excl. Admin, DON)]],Nurse[[#This Row],[RN Admin Hours]],Nurse[[#This Row],[RN DON Hours]])</f>
        <v>41.488043478260863</v>
      </c>
      <c r="M232" s="4">
        <v>39.168478260869563</v>
      </c>
      <c r="N232" s="4">
        <v>1.1576086956521738</v>
      </c>
      <c r="O232" s="4">
        <v>1.1619565217391303</v>
      </c>
      <c r="P232" s="4">
        <f>SUM(Nurse[[#This Row],[LPN Hours (excl. Admin)]],Nurse[[#This Row],[LPN Admin Hours]])</f>
        <v>17.433152173913044</v>
      </c>
      <c r="Q232" s="4">
        <v>17.433152173913044</v>
      </c>
      <c r="R232" s="4">
        <v>0</v>
      </c>
      <c r="S232" s="4">
        <f>SUM(Nurse[[#This Row],[CNA Hours]],Nurse[[#This Row],[NA TR Hours]],Nurse[[#This Row],[Med Aide/Tech Hours]])</f>
        <v>63.58152173913043</v>
      </c>
      <c r="T232" s="4">
        <v>56.798913043478258</v>
      </c>
      <c r="U232" s="4">
        <v>6.7826086956521738</v>
      </c>
      <c r="V232" s="4">
        <v>0</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2" s="4">
        <v>0</v>
      </c>
      <c r="Y232" s="4">
        <v>0</v>
      </c>
      <c r="Z232" s="4">
        <v>0</v>
      </c>
      <c r="AA232" s="4">
        <v>0</v>
      </c>
      <c r="AB232" s="4">
        <v>0</v>
      </c>
      <c r="AC232" s="4">
        <v>0</v>
      </c>
      <c r="AD232" s="4">
        <v>0</v>
      </c>
      <c r="AE232" s="4">
        <v>0</v>
      </c>
      <c r="AF232" s="7">
        <v>4.9000000000000002E+132</v>
      </c>
      <c r="AG232" s="1">
        <v>3</v>
      </c>
      <c r="AH232"/>
    </row>
    <row r="233" spans="1:34" x14ac:dyDescent="0.25">
      <c r="A233" t="s">
        <v>329</v>
      </c>
      <c r="B233" t="s">
        <v>117</v>
      </c>
      <c r="C233" t="s">
        <v>517</v>
      </c>
      <c r="D233" t="s">
        <v>389</v>
      </c>
      <c r="E233" s="4">
        <v>85.032608695652172</v>
      </c>
      <c r="F233" s="4">
        <f>Nurse[[#This Row],[Total Nurse Staff Hours]]/Nurse[[#This Row],[MDS Census]]</f>
        <v>3.3643487153266012</v>
      </c>
      <c r="G233" s="4">
        <f>Nurse[[#This Row],[Total Direct Care Staff Hours]]/Nurse[[#This Row],[MDS Census]]</f>
        <v>2.9236737824364059</v>
      </c>
      <c r="H233" s="4">
        <f>Nurse[[#This Row],[Total RN Hours (w/ Admin, DON)]]/Nurse[[#This Row],[MDS Census]]</f>
        <v>0.36947462610251819</v>
      </c>
      <c r="I233" s="4">
        <f>Nurse[[#This Row],[RN Hours (excl. Admin, DON)]]/Nurse[[#This Row],[MDS Census]]</f>
        <v>9.2074651668157995E-2</v>
      </c>
      <c r="J233" s="4">
        <f>SUM(Nurse[[#This Row],[RN Hours (excl. Admin, DON)]],Nurse[[#This Row],[RN Admin Hours]],Nurse[[#This Row],[RN DON Hours]],Nurse[[#This Row],[LPN Hours (excl. Admin)]],Nurse[[#This Row],[LPN Admin Hours]],Nurse[[#This Row],[CNA Hours]],Nurse[[#This Row],[NA TR Hours]],Nurse[[#This Row],[Med Aide/Tech Hours]])</f>
        <v>286.07934782608697</v>
      </c>
      <c r="K233" s="4">
        <f>SUM(Nurse[[#This Row],[RN Hours (excl. Admin, DON)]],Nurse[[#This Row],[LPN Hours (excl. Admin)]],Nurse[[#This Row],[CNA Hours]],Nurse[[#This Row],[NA TR Hours]],Nurse[[#This Row],[Med Aide/Tech Hours]])</f>
        <v>248.6076086956522</v>
      </c>
      <c r="L233" s="4">
        <f>SUM(Nurse[[#This Row],[RN Hours (excl. Admin, DON)]],Nurse[[#This Row],[RN Admin Hours]],Nurse[[#This Row],[RN DON Hours]])</f>
        <v>31.417391304347824</v>
      </c>
      <c r="M233" s="4">
        <v>7.8293478260869565</v>
      </c>
      <c r="N233" s="4">
        <v>19.833695652173912</v>
      </c>
      <c r="O233" s="4">
        <v>3.7543478260869563</v>
      </c>
      <c r="P233" s="4">
        <f>SUM(Nurse[[#This Row],[LPN Hours (excl. Admin)]],Nurse[[#This Row],[LPN Admin Hours]])</f>
        <v>109.03152173913044</v>
      </c>
      <c r="Q233" s="4">
        <v>95.147826086956528</v>
      </c>
      <c r="R233" s="4">
        <v>13.883695652173907</v>
      </c>
      <c r="S233" s="4">
        <f>SUM(Nurse[[#This Row],[CNA Hours]],Nurse[[#This Row],[NA TR Hours]],Nurse[[#This Row],[Med Aide/Tech Hours]])</f>
        <v>145.63043478260872</v>
      </c>
      <c r="T233" s="4">
        <v>145.54565217391306</v>
      </c>
      <c r="U233" s="4">
        <v>0</v>
      </c>
      <c r="V233" s="4">
        <v>8.478260869565217E-2</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69.432608695652192</v>
      </c>
      <c r="X233" s="4">
        <v>1.3499999999999999</v>
      </c>
      <c r="Y233" s="4">
        <v>0</v>
      </c>
      <c r="Z233" s="4">
        <v>0</v>
      </c>
      <c r="AA233" s="4">
        <v>29.489130434782613</v>
      </c>
      <c r="AB233" s="4">
        <v>0</v>
      </c>
      <c r="AC233" s="4">
        <v>38.593478260869581</v>
      </c>
      <c r="AD233" s="4">
        <v>0</v>
      </c>
      <c r="AE233" s="4">
        <v>0</v>
      </c>
      <c r="AF233" s="1">
        <v>495241</v>
      </c>
      <c r="AG233" s="1">
        <v>3</v>
      </c>
      <c r="AH233"/>
    </row>
    <row r="234" spans="1:34" x14ac:dyDescent="0.25">
      <c r="A234" t="s">
        <v>329</v>
      </c>
      <c r="B234" t="s">
        <v>105</v>
      </c>
      <c r="C234" t="s">
        <v>542</v>
      </c>
      <c r="D234" t="s">
        <v>369</v>
      </c>
      <c r="E234" s="4">
        <v>81.728260869565219</v>
      </c>
      <c r="F234" s="4">
        <f>Nurse[[#This Row],[Total Nurse Staff Hours]]/Nurse[[#This Row],[MDS Census]]</f>
        <v>3.8811437691182338</v>
      </c>
      <c r="G234" s="4">
        <f>Nurse[[#This Row],[Total Direct Care Staff Hours]]/Nurse[[#This Row],[MDS Census]]</f>
        <v>3.5040324511238192</v>
      </c>
      <c r="H234" s="4">
        <f>Nurse[[#This Row],[Total RN Hours (w/ Admin, DON)]]/Nurse[[#This Row],[MDS Census]]</f>
        <v>0.67311211597286891</v>
      </c>
      <c r="I234" s="4">
        <f>Nurse[[#This Row],[RN Hours (excl. Admin, DON)]]/Nurse[[#This Row],[MDS Census]]</f>
        <v>0.43651150418938706</v>
      </c>
      <c r="J234" s="4">
        <f>SUM(Nurse[[#This Row],[RN Hours (excl. Admin, DON)]],Nurse[[#This Row],[RN Admin Hours]],Nurse[[#This Row],[RN DON Hours]],Nurse[[#This Row],[LPN Hours (excl. Admin)]],Nurse[[#This Row],[LPN Admin Hours]],Nurse[[#This Row],[CNA Hours]],Nurse[[#This Row],[NA TR Hours]],Nurse[[#This Row],[Med Aide/Tech Hours]])</f>
        <v>317.1991304347826</v>
      </c>
      <c r="K234" s="4">
        <f>SUM(Nurse[[#This Row],[RN Hours (excl. Admin, DON)]],Nurse[[#This Row],[LPN Hours (excl. Admin)]],Nurse[[#This Row],[CNA Hours]],Nurse[[#This Row],[NA TR Hours]],Nurse[[#This Row],[Med Aide/Tech Hours]])</f>
        <v>286.37847826086954</v>
      </c>
      <c r="L234" s="4">
        <f>SUM(Nurse[[#This Row],[RN Hours (excl. Admin, DON)]],Nurse[[#This Row],[RN Admin Hours]],Nurse[[#This Row],[RN DON Hours]])</f>
        <v>55.012282608695671</v>
      </c>
      <c r="M234" s="4">
        <v>35.675326086956538</v>
      </c>
      <c r="N234" s="4">
        <v>13.902173913043478</v>
      </c>
      <c r="O234" s="4">
        <v>5.4347826086956523</v>
      </c>
      <c r="P234" s="4">
        <f>SUM(Nurse[[#This Row],[LPN Hours (excl. Admin)]],Nurse[[#This Row],[LPN Admin Hours]])</f>
        <v>88.152173913043455</v>
      </c>
      <c r="Q234" s="4">
        <v>76.668478260869549</v>
      </c>
      <c r="R234" s="4">
        <v>11.483695652173912</v>
      </c>
      <c r="S234" s="4">
        <f>SUM(Nurse[[#This Row],[CNA Hours]],Nurse[[#This Row],[NA TR Hours]],Nurse[[#This Row],[Med Aide/Tech Hours]])</f>
        <v>174.03467391304346</v>
      </c>
      <c r="T234" s="4">
        <v>174.03467391304346</v>
      </c>
      <c r="U234" s="4">
        <v>0</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0.26630434782608697</v>
      </c>
      <c r="X234" s="4">
        <v>0</v>
      </c>
      <c r="Y234" s="4">
        <v>0</v>
      </c>
      <c r="Z234" s="4">
        <v>0</v>
      </c>
      <c r="AA234" s="4">
        <v>0.26630434782608697</v>
      </c>
      <c r="AB234" s="4">
        <v>0</v>
      </c>
      <c r="AC234" s="4">
        <v>0</v>
      </c>
      <c r="AD234" s="4">
        <v>0</v>
      </c>
      <c r="AE234" s="4">
        <v>0</v>
      </c>
      <c r="AF234" s="1">
        <v>495221</v>
      </c>
      <c r="AG234" s="1">
        <v>3</v>
      </c>
      <c r="AH234"/>
    </row>
    <row r="235" spans="1:34" x14ac:dyDescent="0.25">
      <c r="A235" t="s">
        <v>329</v>
      </c>
      <c r="B235" t="s">
        <v>246</v>
      </c>
      <c r="C235" t="s">
        <v>515</v>
      </c>
      <c r="D235" t="s">
        <v>386</v>
      </c>
      <c r="E235" s="4">
        <v>47.989130434782609</v>
      </c>
      <c r="F235" s="4">
        <f>Nurse[[#This Row],[Total Nurse Staff Hours]]/Nurse[[#This Row],[MDS Census]]</f>
        <v>4.4407701019252546</v>
      </c>
      <c r="G235" s="4">
        <f>Nurse[[#This Row],[Total Direct Care Staff Hours]]/Nurse[[#This Row],[MDS Census]]</f>
        <v>4.0348810872027174</v>
      </c>
      <c r="H235" s="4">
        <f>Nurse[[#This Row],[Total RN Hours (w/ Admin, DON)]]/Nurse[[#This Row],[MDS Census]]</f>
        <v>0.99297848244620623</v>
      </c>
      <c r="I235" s="4">
        <f>Nurse[[#This Row],[RN Hours (excl. Admin, DON)]]/Nurse[[#This Row],[MDS Census]]</f>
        <v>0.58708946772366932</v>
      </c>
      <c r="J235" s="4">
        <f>SUM(Nurse[[#This Row],[RN Hours (excl. Admin, DON)]],Nurse[[#This Row],[RN Admin Hours]],Nurse[[#This Row],[RN DON Hours]],Nurse[[#This Row],[LPN Hours (excl. Admin)]],Nurse[[#This Row],[LPN Admin Hours]],Nurse[[#This Row],[CNA Hours]],Nurse[[#This Row],[NA TR Hours]],Nurse[[#This Row],[Med Aide/Tech Hours]])</f>
        <v>213.10869565217391</v>
      </c>
      <c r="K235" s="4">
        <f>SUM(Nurse[[#This Row],[RN Hours (excl. Admin, DON)]],Nurse[[#This Row],[LPN Hours (excl. Admin)]],Nurse[[#This Row],[CNA Hours]],Nurse[[#This Row],[NA TR Hours]],Nurse[[#This Row],[Med Aide/Tech Hours]])</f>
        <v>193.63043478260869</v>
      </c>
      <c r="L235" s="4">
        <f>SUM(Nurse[[#This Row],[RN Hours (excl. Admin, DON)]],Nurse[[#This Row],[RN Admin Hours]],Nurse[[#This Row],[RN DON Hours]])</f>
        <v>47.652173913043484</v>
      </c>
      <c r="M235" s="4">
        <v>28.173913043478262</v>
      </c>
      <c r="N235" s="4">
        <v>14.782608695652174</v>
      </c>
      <c r="O235" s="4">
        <v>4.6956521739130439</v>
      </c>
      <c r="P235" s="4">
        <f>SUM(Nurse[[#This Row],[LPN Hours (excl. Admin)]],Nurse[[#This Row],[LPN Admin Hours]])</f>
        <v>48.597826086956523</v>
      </c>
      <c r="Q235" s="4">
        <v>48.597826086956523</v>
      </c>
      <c r="R235" s="4">
        <v>0</v>
      </c>
      <c r="S235" s="4">
        <f>SUM(Nurse[[#This Row],[CNA Hours]],Nurse[[#This Row],[NA TR Hours]],Nurse[[#This Row],[Med Aide/Tech Hours]])</f>
        <v>116.85869565217391</v>
      </c>
      <c r="T235" s="4">
        <v>116.85869565217391</v>
      </c>
      <c r="U235" s="4">
        <v>0</v>
      </c>
      <c r="V235" s="4">
        <v>0</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36.084239130434781</v>
      </c>
      <c r="X235" s="4">
        <v>9.2391304347826081E-2</v>
      </c>
      <c r="Y235" s="4">
        <v>0</v>
      </c>
      <c r="Z235" s="4">
        <v>0</v>
      </c>
      <c r="AA235" s="4">
        <v>15.279891304347826</v>
      </c>
      <c r="AB235" s="4">
        <v>0</v>
      </c>
      <c r="AC235" s="4">
        <v>20.711956521739129</v>
      </c>
      <c r="AD235" s="4">
        <v>0</v>
      </c>
      <c r="AE235" s="4">
        <v>0</v>
      </c>
      <c r="AF235" s="1">
        <v>495397</v>
      </c>
      <c r="AG235" s="1">
        <v>3</v>
      </c>
      <c r="AH235"/>
    </row>
    <row r="236" spans="1:34" x14ac:dyDescent="0.25">
      <c r="A236" t="s">
        <v>329</v>
      </c>
      <c r="B236" t="s">
        <v>220</v>
      </c>
      <c r="C236" t="s">
        <v>477</v>
      </c>
      <c r="D236" t="s">
        <v>410</v>
      </c>
      <c r="E236" s="4">
        <v>51.347826086956523</v>
      </c>
      <c r="F236" s="4">
        <f>Nurse[[#This Row],[Total Nurse Staff Hours]]/Nurse[[#This Row],[MDS Census]]</f>
        <v>3.6749724809483486</v>
      </c>
      <c r="G236" s="4">
        <f>Nurse[[#This Row],[Total Direct Care Staff Hours]]/Nurse[[#This Row],[MDS Census]]</f>
        <v>3.083312870448772</v>
      </c>
      <c r="H236" s="4">
        <f>Nurse[[#This Row],[Total RN Hours (w/ Admin, DON)]]/Nurse[[#This Row],[MDS Census]]</f>
        <v>0.4914267569856054</v>
      </c>
      <c r="I236" s="4">
        <f>Nurse[[#This Row],[RN Hours (excl. Admin, DON)]]/Nurse[[#This Row],[MDS Census]]</f>
        <v>0.10594834885690092</v>
      </c>
      <c r="J236" s="4">
        <f>SUM(Nurse[[#This Row],[RN Hours (excl. Admin, DON)]],Nurse[[#This Row],[RN Admin Hours]],Nurse[[#This Row],[RN DON Hours]],Nurse[[#This Row],[LPN Hours (excl. Admin)]],Nurse[[#This Row],[LPN Admin Hours]],Nurse[[#This Row],[CNA Hours]],Nurse[[#This Row],[NA TR Hours]],Nurse[[#This Row],[Med Aide/Tech Hours]])</f>
        <v>188.70184782608695</v>
      </c>
      <c r="K236" s="4">
        <f>SUM(Nurse[[#This Row],[RN Hours (excl. Admin, DON)]],Nurse[[#This Row],[LPN Hours (excl. Admin)]],Nurse[[#This Row],[CNA Hours]],Nurse[[#This Row],[NA TR Hours]],Nurse[[#This Row],[Med Aide/Tech Hours]])</f>
        <v>158.32141304347826</v>
      </c>
      <c r="L236" s="4">
        <f>SUM(Nurse[[#This Row],[RN Hours (excl. Admin, DON)]],Nurse[[#This Row],[RN Admin Hours]],Nurse[[#This Row],[RN DON Hours]])</f>
        <v>25.233695652173914</v>
      </c>
      <c r="M236" s="4">
        <v>5.4402173913043477</v>
      </c>
      <c r="N236" s="4">
        <v>14.141304347826088</v>
      </c>
      <c r="O236" s="4">
        <v>5.6521739130434785</v>
      </c>
      <c r="P236" s="4">
        <f>SUM(Nurse[[#This Row],[LPN Hours (excl. Admin)]],Nurse[[#This Row],[LPN Admin Hours]])</f>
        <v>58.259782608695652</v>
      </c>
      <c r="Q236" s="4">
        <v>47.672826086956519</v>
      </c>
      <c r="R236" s="4">
        <v>10.586956521739131</v>
      </c>
      <c r="S236" s="4">
        <f>SUM(Nurse[[#This Row],[CNA Hours]],Nurse[[#This Row],[NA TR Hours]],Nurse[[#This Row],[Med Aide/Tech Hours]])</f>
        <v>105.2083695652174</v>
      </c>
      <c r="T236" s="4">
        <v>98.686630434782614</v>
      </c>
      <c r="U236" s="4">
        <v>6.5217391304347823</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18.210978260869563</v>
      </c>
      <c r="X236" s="4">
        <v>0</v>
      </c>
      <c r="Y236" s="4">
        <v>0</v>
      </c>
      <c r="Z236" s="4">
        <v>0</v>
      </c>
      <c r="AA236" s="4">
        <v>18.210978260869563</v>
      </c>
      <c r="AB236" s="4">
        <v>0</v>
      </c>
      <c r="AC236" s="4">
        <v>0</v>
      </c>
      <c r="AD236" s="4">
        <v>0</v>
      </c>
      <c r="AE236" s="4">
        <v>0</v>
      </c>
      <c r="AF236" s="1">
        <v>495369</v>
      </c>
      <c r="AG236" s="1">
        <v>3</v>
      </c>
      <c r="AH236"/>
    </row>
    <row r="237" spans="1:34" x14ac:dyDescent="0.25">
      <c r="A237" t="s">
        <v>329</v>
      </c>
      <c r="B237" t="s">
        <v>249</v>
      </c>
      <c r="C237" t="s">
        <v>553</v>
      </c>
      <c r="D237" t="s">
        <v>427</v>
      </c>
      <c r="E237" s="4">
        <v>40.163043478260867</v>
      </c>
      <c r="F237" s="4">
        <f>Nurse[[#This Row],[Total Nurse Staff Hours]]/Nurse[[#This Row],[MDS Census]]</f>
        <v>4.7233423545331528</v>
      </c>
      <c r="G237" s="4">
        <f>Nurse[[#This Row],[Total Direct Care Staff Hours]]/Nurse[[#This Row],[MDS Census]]</f>
        <v>4.032002706359946</v>
      </c>
      <c r="H237" s="4">
        <f>Nurse[[#This Row],[Total RN Hours (w/ Admin, DON)]]/Nurse[[#This Row],[MDS Census]]</f>
        <v>0.87963464140730718</v>
      </c>
      <c r="I237" s="4">
        <f>Nurse[[#This Row],[RN Hours (excl. Admin, DON)]]/Nurse[[#This Row],[MDS Census]]</f>
        <v>0.45960757780784844</v>
      </c>
      <c r="J237" s="4">
        <f>SUM(Nurse[[#This Row],[RN Hours (excl. Admin, DON)]],Nurse[[#This Row],[RN Admin Hours]],Nurse[[#This Row],[RN DON Hours]],Nurse[[#This Row],[LPN Hours (excl. Admin)]],Nurse[[#This Row],[LPN Admin Hours]],Nurse[[#This Row],[CNA Hours]],Nurse[[#This Row],[NA TR Hours]],Nurse[[#This Row],[Med Aide/Tech Hours]])</f>
        <v>189.70380434782606</v>
      </c>
      <c r="K237" s="4">
        <f>SUM(Nurse[[#This Row],[RN Hours (excl. Admin, DON)]],Nurse[[#This Row],[LPN Hours (excl. Admin)]],Nurse[[#This Row],[CNA Hours]],Nurse[[#This Row],[NA TR Hours]],Nurse[[#This Row],[Med Aide/Tech Hours]])</f>
        <v>161.9375</v>
      </c>
      <c r="L237" s="4">
        <f>SUM(Nurse[[#This Row],[RN Hours (excl. Admin, DON)]],Nurse[[#This Row],[RN Admin Hours]],Nurse[[#This Row],[RN DON Hours]])</f>
        <v>35.328804347826086</v>
      </c>
      <c r="M237" s="4">
        <v>18.459239130434781</v>
      </c>
      <c r="N237" s="4">
        <v>11.478260869565217</v>
      </c>
      <c r="O237" s="4">
        <v>5.3913043478260869</v>
      </c>
      <c r="P237" s="4">
        <f>SUM(Nurse[[#This Row],[LPN Hours (excl. Admin)]],Nurse[[#This Row],[LPN Admin Hours]])</f>
        <v>55.570652173913039</v>
      </c>
      <c r="Q237" s="4">
        <v>44.673913043478258</v>
      </c>
      <c r="R237" s="4">
        <v>10.896739130434783</v>
      </c>
      <c r="S237" s="4">
        <f>SUM(Nurse[[#This Row],[CNA Hours]],Nurse[[#This Row],[NA TR Hours]],Nurse[[#This Row],[Med Aide/Tech Hours]])</f>
        <v>98.804347826086953</v>
      </c>
      <c r="T237" s="4">
        <v>98.804347826086953</v>
      </c>
      <c r="U237" s="4">
        <v>0</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7.8152173913043477</v>
      </c>
      <c r="X237" s="4">
        <v>0</v>
      </c>
      <c r="Y237" s="4">
        <v>0</v>
      </c>
      <c r="Z237" s="4">
        <v>0</v>
      </c>
      <c r="AA237" s="4">
        <v>7.8152173913043477</v>
      </c>
      <c r="AB237" s="4">
        <v>0</v>
      </c>
      <c r="AC237" s="4">
        <v>0</v>
      </c>
      <c r="AD237" s="4">
        <v>0</v>
      </c>
      <c r="AE237" s="4">
        <v>0</v>
      </c>
      <c r="AF237" s="1">
        <v>495400</v>
      </c>
      <c r="AG237" s="1">
        <v>3</v>
      </c>
      <c r="AH237"/>
    </row>
    <row r="238" spans="1:34" x14ac:dyDescent="0.25">
      <c r="A238" t="s">
        <v>329</v>
      </c>
      <c r="B238" t="s">
        <v>155</v>
      </c>
      <c r="C238" t="s">
        <v>488</v>
      </c>
      <c r="D238" t="s">
        <v>381</v>
      </c>
      <c r="E238" s="4">
        <v>39.130434782608695</v>
      </c>
      <c r="F238" s="4">
        <f>Nurse[[#This Row],[Total Nurse Staff Hours]]/Nurse[[#This Row],[MDS Census]]</f>
        <v>4.3474388888888882</v>
      </c>
      <c r="G238" s="4">
        <f>Nurse[[#This Row],[Total Direct Care Staff Hours]]/Nurse[[#This Row],[MDS Census]]</f>
        <v>3.9474388888888883</v>
      </c>
      <c r="H238" s="4">
        <f>Nurse[[#This Row],[Total RN Hours (w/ Admin, DON)]]/Nurse[[#This Row],[MDS Census]]</f>
        <v>0.80181388888888905</v>
      </c>
      <c r="I238" s="4">
        <f>Nurse[[#This Row],[RN Hours (excl. Admin, DON)]]/Nurse[[#This Row],[MDS Census]]</f>
        <v>0.40181388888888897</v>
      </c>
      <c r="J238" s="4">
        <f>SUM(Nurse[[#This Row],[RN Hours (excl. Admin, DON)]],Nurse[[#This Row],[RN Admin Hours]],Nurse[[#This Row],[RN DON Hours]],Nurse[[#This Row],[LPN Hours (excl. Admin)]],Nurse[[#This Row],[LPN Admin Hours]],Nurse[[#This Row],[CNA Hours]],Nurse[[#This Row],[NA TR Hours]],Nurse[[#This Row],[Med Aide/Tech Hours]])</f>
        <v>170.11717391304344</v>
      </c>
      <c r="K238" s="4">
        <f>SUM(Nurse[[#This Row],[RN Hours (excl. Admin, DON)]],Nurse[[#This Row],[LPN Hours (excl. Admin)]],Nurse[[#This Row],[CNA Hours]],Nurse[[#This Row],[NA TR Hours]],Nurse[[#This Row],[Med Aide/Tech Hours]])</f>
        <v>154.46499999999997</v>
      </c>
      <c r="L238" s="4">
        <f>SUM(Nurse[[#This Row],[RN Hours (excl. Admin, DON)]],Nurse[[#This Row],[RN Admin Hours]],Nurse[[#This Row],[RN DON Hours]])</f>
        <v>31.375326086956527</v>
      </c>
      <c r="M238" s="4">
        <v>15.723152173913046</v>
      </c>
      <c r="N238" s="4">
        <v>10.434782608695652</v>
      </c>
      <c r="O238" s="4">
        <v>5.2173913043478262</v>
      </c>
      <c r="P238" s="4">
        <f>SUM(Nurse[[#This Row],[LPN Hours (excl. Admin)]],Nurse[[#This Row],[LPN Admin Hours]])</f>
        <v>61.941956521739129</v>
      </c>
      <c r="Q238" s="4">
        <v>61.941956521739129</v>
      </c>
      <c r="R238" s="4">
        <v>0</v>
      </c>
      <c r="S238" s="4">
        <f>SUM(Nurse[[#This Row],[CNA Hours]],Nurse[[#This Row],[NA TR Hours]],Nurse[[#This Row],[Med Aide/Tech Hours]])</f>
        <v>76.79989130434781</v>
      </c>
      <c r="T238" s="4">
        <v>71.865217391304327</v>
      </c>
      <c r="U238" s="4">
        <v>4.9346739130434774</v>
      </c>
      <c r="V238" s="4">
        <v>0</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8" s="4">
        <v>0</v>
      </c>
      <c r="Y238" s="4">
        <v>0</v>
      </c>
      <c r="Z238" s="4">
        <v>0</v>
      </c>
      <c r="AA238" s="4">
        <v>0</v>
      </c>
      <c r="AB238" s="4">
        <v>0</v>
      </c>
      <c r="AC238" s="4">
        <v>0</v>
      </c>
      <c r="AD238" s="4">
        <v>0</v>
      </c>
      <c r="AE238" s="4">
        <v>0</v>
      </c>
      <c r="AF238" s="1">
        <v>495288</v>
      </c>
      <c r="AG238" s="1">
        <v>3</v>
      </c>
      <c r="AH238"/>
    </row>
    <row r="239" spans="1:34" x14ac:dyDescent="0.25">
      <c r="A239" t="s">
        <v>329</v>
      </c>
      <c r="B239" t="s">
        <v>16</v>
      </c>
      <c r="C239" t="s">
        <v>515</v>
      </c>
      <c r="D239" t="s">
        <v>386</v>
      </c>
      <c r="E239" s="4">
        <v>176.82608695652175</v>
      </c>
      <c r="F239" s="4">
        <f>Nurse[[#This Row],[Total Nurse Staff Hours]]/Nurse[[#This Row],[MDS Census]]</f>
        <v>2.9840299975411853</v>
      </c>
      <c r="G239" s="4">
        <f>Nurse[[#This Row],[Total Direct Care Staff Hours]]/Nurse[[#This Row],[MDS Census]]</f>
        <v>2.6847664125891315</v>
      </c>
      <c r="H239" s="4">
        <f>Nurse[[#This Row],[Total RN Hours (w/ Admin, DON)]]/Nurse[[#This Row],[MDS Census]]</f>
        <v>0.26915847061716253</v>
      </c>
      <c r="I239" s="4">
        <f>Nurse[[#This Row],[RN Hours (excl. Admin, DON)]]/Nurse[[#This Row],[MDS Census]]</f>
        <v>8.4752274403737393E-2</v>
      </c>
      <c r="J239" s="4">
        <f>SUM(Nurse[[#This Row],[RN Hours (excl. Admin, DON)]],Nurse[[#This Row],[RN Admin Hours]],Nurse[[#This Row],[RN DON Hours]],Nurse[[#This Row],[LPN Hours (excl. Admin)]],Nurse[[#This Row],[LPN Admin Hours]],Nurse[[#This Row],[CNA Hours]],Nurse[[#This Row],[NA TR Hours]],Nurse[[#This Row],[Med Aide/Tech Hours]])</f>
        <v>527.65434782608702</v>
      </c>
      <c r="K239" s="4">
        <f>SUM(Nurse[[#This Row],[RN Hours (excl. Admin, DON)]],Nurse[[#This Row],[LPN Hours (excl. Admin)]],Nurse[[#This Row],[CNA Hours]],Nurse[[#This Row],[NA TR Hours]],Nurse[[#This Row],[Med Aide/Tech Hours]])</f>
        <v>474.73673913043473</v>
      </c>
      <c r="L239" s="4">
        <f>SUM(Nurse[[#This Row],[RN Hours (excl. Admin, DON)]],Nurse[[#This Row],[RN Admin Hours]],Nurse[[#This Row],[RN DON Hours]])</f>
        <v>47.594239130434786</v>
      </c>
      <c r="M239" s="4">
        <v>14.986413043478262</v>
      </c>
      <c r="N239" s="4">
        <v>27.042608695652174</v>
      </c>
      <c r="O239" s="4">
        <v>5.5652173913043477</v>
      </c>
      <c r="P239" s="4">
        <f>SUM(Nurse[[#This Row],[LPN Hours (excl. Admin)]],Nurse[[#This Row],[LPN Admin Hours]])</f>
        <v>200.41608695652172</v>
      </c>
      <c r="Q239" s="4">
        <v>180.10630434782607</v>
      </c>
      <c r="R239" s="4">
        <v>20.309782608695652</v>
      </c>
      <c r="S239" s="4">
        <f>SUM(Nurse[[#This Row],[CNA Hours]],Nurse[[#This Row],[NA TR Hours]],Nurse[[#This Row],[Med Aide/Tech Hours]])</f>
        <v>279.64402173913044</v>
      </c>
      <c r="T239" s="4">
        <v>268.88858695652175</v>
      </c>
      <c r="U239" s="4">
        <v>10.755434782608695</v>
      </c>
      <c r="V239" s="4">
        <v>0</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61.842391304347828</v>
      </c>
      <c r="X239" s="4">
        <v>2.5869565217391304</v>
      </c>
      <c r="Y239" s="4">
        <v>0</v>
      </c>
      <c r="Z239" s="4">
        <v>0</v>
      </c>
      <c r="AA239" s="4">
        <v>11.777173913043478</v>
      </c>
      <c r="AB239" s="4">
        <v>0</v>
      </c>
      <c r="AC239" s="4">
        <v>47.478260869565219</v>
      </c>
      <c r="AD239" s="4">
        <v>0</v>
      </c>
      <c r="AE239" s="4">
        <v>0</v>
      </c>
      <c r="AF239" s="1">
        <v>495071</v>
      </c>
      <c r="AG239" s="1">
        <v>3</v>
      </c>
      <c r="AH239"/>
    </row>
    <row r="240" spans="1:34" x14ac:dyDescent="0.25">
      <c r="A240" t="s">
        <v>329</v>
      </c>
      <c r="B240" t="s">
        <v>253</v>
      </c>
      <c r="C240" t="s">
        <v>578</v>
      </c>
      <c r="D240" t="s">
        <v>417</v>
      </c>
      <c r="E240" s="4">
        <v>32.673913043478258</v>
      </c>
      <c r="F240" s="4">
        <f>Nurse[[#This Row],[Total Nurse Staff Hours]]/Nurse[[#This Row],[MDS Census]]</f>
        <v>4.0667831004657353</v>
      </c>
      <c r="G240" s="4">
        <f>Nurse[[#This Row],[Total Direct Care Staff Hours]]/Nurse[[#This Row],[MDS Census]]</f>
        <v>3.4413672654690624</v>
      </c>
      <c r="H240" s="4">
        <f>Nurse[[#This Row],[Total RN Hours (w/ Admin, DON)]]/Nurse[[#This Row],[MDS Census]]</f>
        <v>0.89853626081171001</v>
      </c>
      <c r="I240" s="4">
        <f>Nurse[[#This Row],[RN Hours (excl. Admin, DON)]]/Nurse[[#This Row],[MDS Census]]</f>
        <v>0.27312042581503665</v>
      </c>
      <c r="J240" s="4">
        <f>SUM(Nurse[[#This Row],[RN Hours (excl. Admin, DON)]],Nurse[[#This Row],[RN Admin Hours]],Nurse[[#This Row],[RN DON Hours]],Nurse[[#This Row],[LPN Hours (excl. Admin)]],Nurse[[#This Row],[LPN Admin Hours]],Nurse[[#This Row],[CNA Hours]],Nurse[[#This Row],[NA TR Hours]],Nurse[[#This Row],[Med Aide/Tech Hours]])</f>
        <v>132.87771739130434</v>
      </c>
      <c r="K240" s="4">
        <f>SUM(Nurse[[#This Row],[RN Hours (excl. Admin, DON)]],Nurse[[#This Row],[LPN Hours (excl. Admin)]],Nurse[[#This Row],[CNA Hours]],Nurse[[#This Row],[NA TR Hours]],Nurse[[#This Row],[Med Aide/Tech Hours]])</f>
        <v>112.4429347826087</v>
      </c>
      <c r="L240" s="4">
        <f>SUM(Nurse[[#This Row],[RN Hours (excl. Admin, DON)]],Nurse[[#This Row],[RN Admin Hours]],Nurse[[#This Row],[RN DON Hours]])</f>
        <v>29.358695652173914</v>
      </c>
      <c r="M240" s="4">
        <v>8.9239130434782616</v>
      </c>
      <c r="N240" s="4">
        <v>14.782608695652174</v>
      </c>
      <c r="O240" s="4">
        <v>5.6521739130434785</v>
      </c>
      <c r="P240" s="4">
        <f>SUM(Nurse[[#This Row],[LPN Hours (excl. Admin)]],Nurse[[#This Row],[LPN Admin Hours]])</f>
        <v>28.635869565217391</v>
      </c>
      <c r="Q240" s="4">
        <v>28.635869565217391</v>
      </c>
      <c r="R240" s="4">
        <v>0</v>
      </c>
      <c r="S240" s="4">
        <f>SUM(Nurse[[#This Row],[CNA Hours]],Nurse[[#This Row],[NA TR Hours]],Nurse[[#This Row],[Med Aide/Tech Hours]])</f>
        <v>74.883152173913047</v>
      </c>
      <c r="T240" s="4">
        <v>74.883152173913047</v>
      </c>
      <c r="U240" s="4">
        <v>0</v>
      </c>
      <c r="V240" s="4">
        <v>0</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3.8940217391304346</v>
      </c>
      <c r="X240" s="4">
        <v>0</v>
      </c>
      <c r="Y240" s="4">
        <v>0</v>
      </c>
      <c r="Z240" s="4">
        <v>0</v>
      </c>
      <c r="AA240" s="4">
        <v>1.9021739130434783</v>
      </c>
      <c r="AB240" s="4">
        <v>0</v>
      </c>
      <c r="AC240" s="4">
        <v>1.9918478260869565</v>
      </c>
      <c r="AD240" s="4">
        <v>0</v>
      </c>
      <c r="AE240" s="4">
        <v>0</v>
      </c>
      <c r="AF240" s="1">
        <v>495404</v>
      </c>
      <c r="AG240" s="1">
        <v>3</v>
      </c>
      <c r="AH240"/>
    </row>
    <row r="241" spans="1:34" x14ac:dyDescent="0.25">
      <c r="A241" t="s">
        <v>329</v>
      </c>
      <c r="B241" t="s">
        <v>72</v>
      </c>
      <c r="C241" t="s">
        <v>481</v>
      </c>
      <c r="D241" t="s">
        <v>375</v>
      </c>
      <c r="E241" s="4">
        <v>41.619565217391305</v>
      </c>
      <c r="F241" s="4">
        <f>Nurse[[#This Row],[Total Nurse Staff Hours]]/Nurse[[#This Row],[MDS Census]]</f>
        <v>5.7412849307913287</v>
      </c>
      <c r="G241" s="4">
        <f>Nurse[[#This Row],[Total Direct Care Staff Hours]]/Nurse[[#This Row],[MDS Census]]</f>
        <v>5.2136954818490464</v>
      </c>
      <c r="H241" s="4">
        <f>Nurse[[#This Row],[Total RN Hours (w/ Admin, DON)]]/Nurse[[#This Row],[MDS Census]]</f>
        <v>0.88834421519979101</v>
      </c>
      <c r="I241" s="4">
        <f>Nurse[[#This Row],[RN Hours (excl. Admin, DON)]]/Nurse[[#This Row],[MDS Census]]</f>
        <v>0.55764690519717941</v>
      </c>
      <c r="J241" s="4">
        <f>SUM(Nurse[[#This Row],[RN Hours (excl. Admin, DON)]],Nurse[[#This Row],[RN Admin Hours]],Nurse[[#This Row],[RN DON Hours]],Nurse[[#This Row],[LPN Hours (excl. Admin)]],Nurse[[#This Row],[LPN Admin Hours]],Nurse[[#This Row],[CNA Hours]],Nurse[[#This Row],[NA TR Hours]],Nurse[[#This Row],[Med Aide/Tech Hours]])</f>
        <v>238.94978260869561</v>
      </c>
      <c r="K241" s="4">
        <f>SUM(Nurse[[#This Row],[RN Hours (excl. Admin, DON)]],Nurse[[#This Row],[LPN Hours (excl. Admin)]],Nurse[[#This Row],[CNA Hours]],Nurse[[#This Row],[NA TR Hours]],Nurse[[#This Row],[Med Aide/Tech Hours]])</f>
        <v>216.99173913043475</v>
      </c>
      <c r="L241" s="4">
        <f>SUM(Nurse[[#This Row],[RN Hours (excl. Admin, DON)]],Nurse[[#This Row],[RN Admin Hours]],Nurse[[#This Row],[RN DON Hours]])</f>
        <v>36.972499999999997</v>
      </c>
      <c r="M241" s="4">
        <v>23.209021739130435</v>
      </c>
      <c r="N241" s="4">
        <v>8.8923913043478287</v>
      </c>
      <c r="O241" s="4">
        <v>4.8710869565217356</v>
      </c>
      <c r="P241" s="4">
        <f>SUM(Nurse[[#This Row],[LPN Hours (excl. Admin)]],Nurse[[#This Row],[LPN Admin Hours]])</f>
        <v>63.49576086956521</v>
      </c>
      <c r="Q241" s="4">
        <v>55.301195652173902</v>
      </c>
      <c r="R241" s="4">
        <v>8.1945652173913057</v>
      </c>
      <c r="S241" s="4">
        <f>SUM(Nurse[[#This Row],[CNA Hours]],Nurse[[#This Row],[NA TR Hours]],Nurse[[#This Row],[Med Aide/Tech Hours]])</f>
        <v>138.48152173913041</v>
      </c>
      <c r="T241" s="4">
        <v>137.33934782608694</v>
      </c>
      <c r="U241" s="4">
        <v>1.1421739130434785</v>
      </c>
      <c r="V241" s="4">
        <v>0</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2.7475000000000001</v>
      </c>
      <c r="X241" s="4">
        <v>0</v>
      </c>
      <c r="Y241" s="4">
        <v>0</v>
      </c>
      <c r="Z241" s="4">
        <v>0</v>
      </c>
      <c r="AA241" s="4">
        <v>0</v>
      </c>
      <c r="AB241" s="4">
        <v>0</v>
      </c>
      <c r="AC241" s="4">
        <v>2.7475000000000001</v>
      </c>
      <c r="AD241" s="4">
        <v>0</v>
      </c>
      <c r="AE241" s="4">
        <v>0</v>
      </c>
      <c r="AF241" s="1">
        <v>495183</v>
      </c>
      <c r="AG241" s="1">
        <v>3</v>
      </c>
      <c r="AH241"/>
    </row>
    <row r="242" spans="1:34" x14ac:dyDescent="0.25">
      <c r="A242" t="s">
        <v>329</v>
      </c>
      <c r="B242" t="s">
        <v>141</v>
      </c>
      <c r="C242" t="s">
        <v>498</v>
      </c>
      <c r="D242" t="s">
        <v>392</v>
      </c>
      <c r="E242" s="4">
        <v>25.532608695652176</v>
      </c>
      <c r="F242" s="4">
        <f>Nurse[[#This Row],[Total Nurse Staff Hours]]/Nurse[[#This Row],[MDS Census]]</f>
        <v>4.833388676032353</v>
      </c>
      <c r="G242" s="4">
        <f>Nurse[[#This Row],[Total Direct Care Staff Hours]]/Nurse[[#This Row],[MDS Census]]</f>
        <v>4.4451383567475515</v>
      </c>
      <c r="H242" s="4">
        <f>Nurse[[#This Row],[Total RN Hours (w/ Admin, DON)]]/Nurse[[#This Row],[MDS Census]]</f>
        <v>1.3271647509578544</v>
      </c>
      <c r="I242" s="4">
        <f>Nurse[[#This Row],[RN Hours (excl. Admin, DON)]]/Nurse[[#This Row],[MDS Census]]</f>
        <v>0.93891443167305233</v>
      </c>
      <c r="J242" s="4">
        <f>SUM(Nurse[[#This Row],[RN Hours (excl. Admin, DON)]],Nurse[[#This Row],[RN Admin Hours]],Nurse[[#This Row],[RN DON Hours]],Nurse[[#This Row],[LPN Hours (excl. Admin)]],Nurse[[#This Row],[LPN Admin Hours]],Nurse[[#This Row],[CNA Hours]],Nurse[[#This Row],[NA TR Hours]],Nurse[[#This Row],[Med Aide/Tech Hours]])</f>
        <v>123.40902173913042</v>
      </c>
      <c r="K242" s="4">
        <f>SUM(Nurse[[#This Row],[RN Hours (excl. Admin, DON)]],Nurse[[#This Row],[LPN Hours (excl. Admin)]],Nurse[[#This Row],[CNA Hours]],Nurse[[#This Row],[NA TR Hours]],Nurse[[#This Row],[Med Aide/Tech Hours]])</f>
        <v>113.49597826086955</v>
      </c>
      <c r="L242" s="4">
        <f>SUM(Nurse[[#This Row],[RN Hours (excl. Admin, DON)]],Nurse[[#This Row],[RN Admin Hours]],Nurse[[#This Row],[RN DON Hours]])</f>
        <v>33.885978260869564</v>
      </c>
      <c r="M242" s="4">
        <v>23.972934782608696</v>
      </c>
      <c r="N242" s="4">
        <v>5.1304347826086953</v>
      </c>
      <c r="O242" s="4">
        <v>4.7826086956521738</v>
      </c>
      <c r="P242" s="4">
        <f>SUM(Nurse[[#This Row],[LPN Hours (excl. Admin)]],Nurse[[#This Row],[LPN Admin Hours]])</f>
        <v>30.624565217391311</v>
      </c>
      <c r="Q242" s="4">
        <v>30.624565217391311</v>
      </c>
      <c r="R242" s="4">
        <v>0</v>
      </c>
      <c r="S242" s="4">
        <f>SUM(Nurse[[#This Row],[CNA Hours]],Nurse[[#This Row],[NA TR Hours]],Nurse[[#This Row],[Med Aide/Tech Hours]])</f>
        <v>58.898478260869545</v>
      </c>
      <c r="T242" s="4">
        <v>58.898478260869545</v>
      </c>
      <c r="U242" s="4">
        <v>0</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21.829782608695652</v>
      </c>
      <c r="X242" s="4">
        <v>0.14130434782608695</v>
      </c>
      <c r="Y242" s="4">
        <v>0</v>
      </c>
      <c r="Z242" s="4">
        <v>0</v>
      </c>
      <c r="AA242" s="4">
        <v>13.119891304347821</v>
      </c>
      <c r="AB242" s="4">
        <v>0</v>
      </c>
      <c r="AC242" s="4">
        <v>8.5685869565217416</v>
      </c>
      <c r="AD242" s="4">
        <v>0</v>
      </c>
      <c r="AE242" s="4">
        <v>0</v>
      </c>
      <c r="AF242" s="1">
        <v>495269</v>
      </c>
      <c r="AG242" s="1">
        <v>3</v>
      </c>
      <c r="AH242"/>
    </row>
    <row r="243" spans="1:34" x14ac:dyDescent="0.25">
      <c r="A243" t="s">
        <v>329</v>
      </c>
      <c r="B243" t="s">
        <v>243</v>
      </c>
      <c r="C243" t="s">
        <v>579</v>
      </c>
      <c r="D243" t="s">
        <v>375</v>
      </c>
      <c r="E243" s="4">
        <v>113.07608695652173</v>
      </c>
      <c r="F243" s="4">
        <f>Nurse[[#This Row],[Total Nurse Staff Hours]]/Nurse[[#This Row],[MDS Census]]</f>
        <v>3.2517129674132468</v>
      </c>
      <c r="G243" s="4">
        <f>Nurse[[#This Row],[Total Direct Care Staff Hours]]/Nurse[[#This Row],[MDS Census]]</f>
        <v>3.085904066134769</v>
      </c>
      <c r="H243" s="4">
        <f>Nurse[[#This Row],[Total RN Hours (w/ Admin, DON)]]/Nurse[[#This Row],[MDS Census]]</f>
        <v>0.39880611362107077</v>
      </c>
      <c r="I243" s="4">
        <f>Nurse[[#This Row],[RN Hours (excl. Admin, DON)]]/Nurse[[#This Row],[MDS Census]]</f>
        <v>0.26770162453138513</v>
      </c>
      <c r="J243" s="4">
        <f>SUM(Nurse[[#This Row],[RN Hours (excl. Admin, DON)]],Nurse[[#This Row],[RN Admin Hours]],Nurse[[#This Row],[RN DON Hours]],Nurse[[#This Row],[LPN Hours (excl. Admin)]],Nurse[[#This Row],[LPN Admin Hours]],Nurse[[#This Row],[CNA Hours]],Nurse[[#This Row],[NA TR Hours]],Nurse[[#This Row],[Med Aide/Tech Hours]])</f>
        <v>367.6909782608696</v>
      </c>
      <c r="K243" s="4">
        <f>SUM(Nurse[[#This Row],[RN Hours (excl. Admin, DON)]],Nurse[[#This Row],[LPN Hours (excl. Admin)]],Nurse[[#This Row],[CNA Hours]],Nurse[[#This Row],[NA TR Hours]],Nurse[[#This Row],[Med Aide/Tech Hours]])</f>
        <v>348.94195652173914</v>
      </c>
      <c r="L243" s="4">
        <f>SUM(Nurse[[#This Row],[RN Hours (excl. Admin, DON)]],Nurse[[#This Row],[RN Admin Hours]],Nurse[[#This Row],[RN DON Hours]])</f>
        <v>45.095434782608685</v>
      </c>
      <c r="M243" s="4">
        <v>30.270652173913039</v>
      </c>
      <c r="N243" s="4">
        <v>9.4334782608695633</v>
      </c>
      <c r="O243" s="4">
        <v>5.3913043478260869</v>
      </c>
      <c r="P243" s="4">
        <f>SUM(Nurse[[#This Row],[LPN Hours (excl. Admin)]],Nurse[[#This Row],[LPN Admin Hours]])</f>
        <v>121.65152173913047</v>
      </c>
      <c r="Q243" s="4">
        <v>117.72728260869569</v>
      </c>
      <c r="R243" s="4">
        <v>3.9242391304347835</v>
      </c>
      <c r="S243" s="4">
        <f>SUM(Nurse[[#This Row],[CNA Hours]],Nurse[[#This Row],[NA TR Hours]],Nurse[[#This Row],[Med Aide/Tech Hours]])</f>
        <v>200.94402173913045</v>
      </c>
      <c r="T243" s="4">
        <v>200.94402173913045</v>
      </c>
      <c r="U243" s="4">
        <v>0</v>
      </c>
      <c r="V243" s="4">
        <v>0</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103.81836956521738</v>
      </c>
      <c r="X243" s="4">
        <v>1.486413043478261</v>
      </c>
      <c r="Y243" s="4">
        <v>0</v>
      </c>
      <c r="Z243" s="4">
        <v>0</v>
      </c>
      <c r="AA243" s="4">
        <v>30.262499999999999</v>
      </c>
      <c r="AB243" s="4">
        <v>0</v>
      </c>
      <c r="AC243" s="4">
        <v>72.069456521739127</v>
      </c>
      <c r="AD243" s="4">
        <v>0</v>
      </c>
      <c r="AE243" s="4">
        <v>0</v>
      </c>
      <c r="AF243" s="1">
        <v>495394</v>
      </c>
      <c r="AG243" s="1">
        <v>3</v>
      </c>
      <c r="AH243"/>
    </row>
    <row r="244" spans="1:34" x14ac:dyDescent="0.25">
      <c r="A244" t="s">
        <v>329</v>
      </c>
      <c r="B244" t="s">
        <v>227</v>
      </c>
      <c r="C244" t="s">
        <v>526</v>
      </c>
      <c r="D244" t="s">
        <v>408</v>
      </c>
      <c r="E244" s="4">
        <v>111.54347826086956</v>
      </c>
      <c r="F244" s="4">
        <f>Nurse[[#This Row],[Total Nurse Staff Hours]]/Nurse[[#This Row],[MDS Census]]</f>
        <v>3.4944552718768271</v>
      </c>
      <c r="G244" s="4">
        <f>Nurse[[#This Row],[Total Direct Care Staff Hours]]/Nurse[[#This Row],[MDS Census]]</f>
        <v>3.3660650945234845</v>
      </c>
      <c r="H244" s="4">
        <f>Nurse[[#This Row],[Total RN Hours (w/ Admin, DON)]]/Nurse[[#This Row],[MDS Census]]</f>
        <v>0.29052523874488406</v>
      </c>
      <c r="I244" s="4">
        <f>Nurse[[#This Row],[RN Hours (excl. Admin, DON)]]/Nurse[[#This Row],[MDS Census]]</f>
        <v>0.20774410446306762</v>
      </c>
      <c r="J244" s="4">
        <f>SUM(Nurse[[#This Row],[RN Hours (excl. Admin, DON)]],Nurse[[#This Row],[RN Admin Hours]],Nurse[[#This Row],[RN DON Hours]],Nurse[[#This Row],[LPN Hours (excl. Admin)]],Nurse[[#This Row],[LPN Admin Hours]],Nurse[[#This Row],[CNA Hours]],Nurse[[#This Row],[NA TR Hours]],Nurse[[#This Row],[Med Aide/Tech Hours]])</f>
        <v>389.78369565217389</v>
      </c>
      <c r="K244" s="4">
        <f>SUM(Nurse[[#This Row],[RN Hours (excl. Admin, DON)]],Nurse[[#This Row],[LPN Hours (excl. Admin)]],Nurse[[#This Row],[CNA Hours]],Nurse[[#This Row],[NA TR Hours]],Nurse[[#This Row],[Med Aide/Tech Hours]])</f>
        <v>375.46260869565214</v>
      </c>
      <c r="L244" s="4">
        <f>SUM(Nurse[[#This Row],[RN Hours (excl. Admin, DON)]],Nurse[[#This Row],[RN Admin Hours]],Nurse[[#This Row],[RN DON Hours]])</f>
        <v>32.406195652173913</v>
      </c>
      <c r="M244" s="4">
        <v>23.172499999999999</v>
      </c>
      <c r="N244" s="4">
        <v>3.7554347826086958</v>
      </c>
      <c r="O244" s="4">
        <v>5.4782608695652177</v>
      </c>
      <c r="P244" s="4">
        <f>SUM(Nurse[[#This Row],[LPN Hours (excl. Admin)]],Nurse[[#This Row],[LPN Admin Hours]])</f>
        <v>109.82315217391302</v>
      </c>
      <c r="Q244" s="4">
        <v>104.73576086956518</v>
      </c>
      <c r="R244" s="4">
        <v>5.0873913043478272</v>
      </c>
      <c r="S244" s="4">
        <f>SUM(Nurse[[#This Row],[CNA Hours]],Nurse[[#This Row],[NA TR Hours]],Nurse[[#This Row],[Med Aide/Tech Hours]])</f>
        <v>247.55434782608697</v>
      </c>
      <c r="T244" s="4">
        <v>247.55434782608697</v>
      </c>
      <c r="U244" s="4">
        <v>0</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130.64402173913044</v>
      </c>
      <c r="X244" s="4">
        <v>1.7907608695652173</v>
      </c>
      <c r="Y244" s="4">
        <v>0.71195652173913049</v>
      </c>
      <c r="Z244" s="4">
        <v>0</v>
      </c>
      <c r="AA244" s="4">
        <v>31.361413043478262</v>
      </c>
      <c r="AB244" s="4">
        <v>0</v>
      </c>
      <c r="AC244" s="4">
        <v>96.779891304347828</v>
      </c>
      <c r="AD244" s="4">
        <v>0</v>
      </c>
      <c r="AE244" s="4">
        <v>0</v>
      </c>
      <c r="AF244" s="1">
        <v>495377</v>
      </c>
      <c r="AG244" s="1">
        <v>3</v>
      </c>
      <c r="AH244"/>
    </row>
    <row r="245" spans="1:34" x14ac:dyDescent="0.25">
      <c r="A245" t="s">
        <v>329</v>
      </c>
      <c r="B245" t="s">
        <v>31</v>
      </c>
      <c r="C245" t="s">
        <v>453</v>
      </c>
      <c r="D245" t="s">
        <v>384</v>
      </c>
      <c r="E245" s="4">
        <v>140.94565217391303</v>
      </c>
      <c r="F245" s="4">
        <f>Nurse[[#This Row],[Total Nurse Staff Hours]]/Nurse[[#This Row],[MDS Census]]</f>
        <v>3.0473062389141683</v>
      </c>
      <c r="G245" s="4">
        <f>Nurse[[#This Row],[Total Direct Care Staff Hours]]/Nurse[[#This Row],[MDS Census]]</f>
        <v>2.9413704017891584</v>
      </c>
      <c r="H245" s="4">
        <f>Nurse[[#This Row],[Total RN Hours (w/ Admin, DON)]]/Nurse[[#This Row],[MDS Census]]</f>
        <v>0.2470270687128866</v>
      </c>
      <c r="I245" s="4">
        <f>Nurse[[#This Row],[RN Hours (excl. Admin, DON)]]/Nurse[[#This Row],[MDS Census]]</f>
        <v>0.17542222564972626</v>
      </c>
      <c r="J245" s="4">
        <f>SUM(Nurse[[#This Row],[RN Hours (excl. Admin, DON)]],Nurse[[#This Row],[RN Admin Hours]],Nurse[[#This Row],[RN DON Hours]],Nurse[[#This Row],[LPN Hours (excl. Admin)]],Nurse[[#This Row],[LPN Admin Hours]],Nurse[[#This Row],[CNA Hours]],Nurse[[#This Row],[NA TR Hours]],Nurse[[#This Row],[Med Aide/Tech Hours]])</f>
        <v>429.50456521739147</v>
      </c>
      <c r="K245" s="4">
        <f>SUM(Nurse[[#This Row],[RN Hours (excl. Admin, DON)]],Nurse[[#This Row],[LPN Hours (excl. Admin)]],Nurse[[#This Row],[CNA Hours]],Nurse[[#This Row],[NA TR Hours]],Nurse[[#This Row],[Med Aide/Tech Hours]])</f>
        <v>414.57336956521755</v>
      </c>
      <c r="L245" s="4">
        <f>SUM(Nurse[[#This Row],[RN Hours (excl. Admin, DON)]],Nurse[[#This Row],[RN Admin Hours]],Nurse[[#This Row],[RN DON Hours]])</f>
        <v>34.817391304347829</v>
      </c>
      <c r="M245" s="4">
        <v>24.725000000000001</v>
      </c>
      <c r="N245" s="4">
        <v>4.4891304347826084</v>
      </c>
      <c r="O245" s="4">
        <v>5.6032608695652177</v>
      </c>
      <c r="P245" s="4">
        <f>SUM(Nurse[[#This Row],[LPN Hours (excl. Admin)]],Nurse[[#This Row],[LPN Admin Hours]])</f>
        <v>145.66923913043479</v>
      </c>
      <c r="Q245" s="4">
        <v>140.83043478260871</v>
      </c>
      <c r="R245" s="4">
        <v>4.8388043478260894</v>
      </c>
      <c r="S245" s="4">
        <f>SUM(Nurse[[#This Row],[CNA Hours]],Nurse[[#This Row],[NA TR Hours]],Nurse[[#This Row],[Med Aide/Tech Hours]])</f>
        <v>249.01793478260882</v>
      </c>
      <c r="T245" s="4">
        <v>246.12195652173926</v>
      </c>
      <c r="U245" s="4">
        <v>2.8959782608695659</v>
      </c>
      <c r="V245" s="4">
        <v>0</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181.72282608695653</v>
      </c>
      <c r="X245" s="4">
        <v>11.9375</v>
      </c>
      <c r="Y245" s="4">
        <v>0</v>
      </c>
      <c r="Z245" s="4">
        <v>0</v>
      </c>
      <c r="AA245" s="4">
        <v>35.744565217391305</v>
      </c>
      <c r="AB245" s="4">
        <v>0</v>
      </c>
      <c r="AC245" s="4">
        <v>134.04076086956522</v>
      </c>
      <c r="AD245" s="4">
        <v>0</v>
      </c>
      <c r="AE245" s="4">
        <v>0</v>
      </c>
      <c r="AF245" s="1">
        <v>495109</v>
      </c>
      <c r="AG245" s="1">
        <v>3</v>
      </c>
      <c r="AH245"/>
    </row>
    <row r="246" spans="1:34" x14ac:dyDescent="0.25">
      <c r="A246" t="s">
        <v>329</v>
      </c>
      <c r="B246" t="s">
        <v>131</v>
      </c>
      <c r="C246" t="s">
        <v>481</v>
      </c>
      <c r="D246" t="s">
        <v>375</v>
      </c>
      <c r="E246" s="4">
        <v>115.53260869565217</v>
      </c>
      <c r="F246" s="4">
        <f>Nurse[[#This Row],[Total Nurse Staff Hours]]/Nurse[[#This Row],[MDS Census]]</f>
        <v>2.8462762254210183</v>
      </c>
      <c r="G246" s="4">
        <f>Nurse[[#This Row],[Total Direct Care Staff Hours]]/Nurse[[#This Row],[MDS Census]]</f>
        <v>2.7376855771944681</v>
      </c>
      <c r="H246" s="4">
        <f>Nurse[[#This Row],[Total RN Hours (w/ Admin, DON)]]/Nurse[[#This Row],[MDS Census]]</f>
        <v>0.35748235958227498</v>
      </c>
      <c r="I246" s="4">
        <f>Nurse[[#This Row],[RN Hours (excl. Admin, DON)]]/Nurse[[#This Row],[MDS Census]]</f>
        <v>0.2959055414432214</v>
      </c>
      <c r="J246" s="4">
        <f>SUM(Nurse[[#This Row],[RN Hours (excl. Admin, DON)]],Nurse[[#This Row],[RN Admin Hours]],Nurse[[#This Row],[RN DON Hours]],Nurse[[#This Row],[LPN Hours (excl. Admin)]],Nurse[[#This Row],[LPN Admin Hours]],Nurse[[#This Row],[CNA Hours]],Nurse[[#This Row],[NA TR Hours]],Nurse[[#This Row],[Med Aide/Tech Hours]])</f>
        <v>328.83771739130441</v>
      </c>
      <c r="K246" s="4">
        <f>SUM(Nurse[[#This Row],[RN Hours (excl. Admin, DON)]],Nurse[[#This Row],[LPN Hours (excl. Admin)]],Nurse[[#This Row],[CNA Hours]],Nurse[[#This Row],[NA TR Hours]],Nurse[[#This Row],[Med Aide/Tech Hours]])</f>
        <v>316.29195652173917</v>
      </c>
      <c r="L246" s="4">
        <f>SUM(Nurse[[#This Row],[RN Hours (excl. Admin, DON)]],Nurse[[#This Row],[RN Admin Hours]],Nurse[[#This Row],[RN DON Hours]])</f>
        <v>41.300869565217397</v>
      </c>
      <c r="M246" s="4">
        <v>34.186739130434788</v>
      </c>
      <c r="N246" s="4">
        <v>1.6358695652173914</v>
      </c>
      <c r="O246" s="4">
        <v>5.4782608695652177</v>
      </c>
      <c r="P246" s="4">
        <f>SUM(Nurse[[#This Row],[LPN Hours (excl. Admin)]],Nurse[[#This Row],[LPN Admin Hours]])</f>
        <v>103.99771739130436</v>
      </c>
      <c r="Q246" s="4">
        <v>98.566086956521758</v>
      </c>
      <c r="R246" s="4">
        <v>5.4316304347826092</v>
      </c>
      <c r="S246" s="4">
        <f>SUM(Nurse[[#This Row],[CNA Hours]],Nurse[[#This Row],[NA TR Hours]],Nurse[[#This Row],[Med Aide/Tech Hours]])</f>
        <v>183.53913043478261</v>
      </c>
      <c r="T246" s="4">
        <v>183.53913043478261</v>
      </c>
      <c r="U246" s="4">
        <v>0</v>
      </c>
      <c r="V246" s="4">
        <v>0</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74.002717391304344</v>
      </c>
      <c r="X246" s="4">
        <v>8.7255434782608692</v>
      </c>
      <c r="Y246" s="4">
        <v>7.0652173913043473E-2</v>
      </c>
      <c r="Z246" s="4">
        <v>0</v>
      </c>
      <c r="AA246" s="4">
        <v>17.269021739130434</v>
      </c>
      <c r="AB246" s="4">
        <v>0</v>
      </c>
      <c r="AC246" s="4">
        <v>47.9375</v>
      </c>
      <c r="AD246" s="4">
        <v>0</v>
      </c>
      <c r="AE246" s="4">
        <v>0</v>
      </c>
      <c r="AF246" s="1">
        <v>495257</v>
      </c>
      <c r="AG246" s="1">
        <v>3</v>
      </c>
      <c r="AH246"/>
    </row>
    <row r="247" spans="1:34" x14ac:dyDescent="0.25">
      <c r="A247" t="s">
        <v>329</v>
      </c>
      <c r="B247" t="s">
        <v>219</v>
      </c>
      <c r="C247" t="s">
        <v>515</v>
      </c>
      <c r="D247" t="s">
        <v>386</v>
      </c>
      <c r="E247" s="4">
        <v>35.043478260869563</v>
      </c>
      <c r="F247" s="4">
        <f>Nurse[[#This Row],[Total Nurse Staff Hours]]/Nurse[[#This Row],[MDS Census]]</f>
        <v>4.1329094292803976</v>
      </c>
      <c r="G247" s="4">
        <f>Nurse[[#This Row],[Total Direct Care Staff Hours]]/Nurse[[#This Row],[MDS Census]]</f>
        <v>3.5598635235732012</v>
      </c>
      <c r="H247" s="4">
        <f>Nurse[[#This Row],[Total RN Hours (w/ Admin, DON)]]/Nurse[[#This Row],[MDS Census]]</f>
        <v>0.69223014888337475</v>
      </c>
      <c r="I247" s="4">
        <f>Nurse[[#This Row],[RN Hours (excl. Admin, DON)]]/Nurse[[#This Row],[MDS Census]]</f>
        <v>0.28233560794044671</v>
      </c>
      <c r="J247" s="4">
        <f>SUM(Nurse[[#This Row],[RN Hours (excl. Admin, DON)]],Nurse[[#This Row],[RN Admin Hours]],Nurse[[#This Row],[RN DON Hours]],Nurse[[#This Row],[LPN Hours (excl. Admin)]],Nurse[[#This Row],[LPN Admin Hours]],Nurse[[#This Row],[CNA Hours]],Nurse[[#This Row],[NA TR Hours]],Nurse[[#This Row],[Med Aide/Tech Hours]])</f>
        <v>144.83152173913044</v>
      </c>
      <c r="K247" s="4">
        <f>SUM(Nurse[[#This Row],[RN Hours (excl. Admin, DON)]],Nurse[[#This Row],[LPN Hours (excl. Admin)]],Nurse[[#This Row],[CNA Hours]],Nurse[[#This Row],[NA TR Hours]],Nurse[[#This Row],[Med Aide/Tech Hours]])</f>
        <v>124.75</v>
      </c>
      <c r="L247" s="4">
        <f>SUM(Nurse[[#This Row],[RN Hours (excl. Admin, DON)]],Nurse[[#This Row],[RN Admin Hours]],Nurse[[#This Row],[RN DON Hours]])</f>
        <v>24.258152173913043</v>
      </c>
      <c r="M247" s="4">
        <v>9.8940217391304355</v>
      </c>
      <c r="N247" s="4">
        <v>9.0923913043478262</v>
      </c>
      <c r="O247" s="4">
        <v>5.2717391304347823</v>
      </c>
      <c r="P247" s="4">
        <f>SUM(Nurse[[#This Row],[LPN Hours (excl. Admin)]],Nurse[[#This Row],[LPN Admin Hours]])</f>
        <v>34.980978260869563</v>
      </c>
      <c r="Q247" s="4">
        <v>29.263586956521738</v>
      </c>
      <c r="R247" s="4">
        <v>5.7173913043478262</v>
      </c>
      <c r="S247" s="4">
        <f>SUM(Nurse[[#This Row],[CNA Hours]],Nurse[[#This Row],[NA TR Hours]],Nurse[[#This Row],[Med Aide/Tech Hours]])</f>
        <v>85.592391304347828</v>
      </c>
      <c r="T247" s="4">
        <v>70.717391304347828</v>
      </c>
      <c r="U247" s="4">
        <v>14.875</v>
      </c>
      <c r="V247" s="4">
        <v>0</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7.125</v>
      </c>
      <c r="X247" s="4">
        <v>0.25</v>
      </c>
      <c r="Y247" s="4">
        <v>0</v>
      </c>
      <c r="Z247" s="4">
        <v>0</v>
      </c>
      <c r="AA247" s="4">
        <v>2.0407608695652173</v>
      </c>
      <c r="AB247" s="4">
        <v>0</v>
      </c>
      <c r="AC247" s="4">
        <v>4.8342391304347823</v>
      </c>
      <c r="AD247" s="4">
        <v>0</v>
      </c>
      <c r="AE247" s="4">
        <v>0</v>
      </c>
      <c r="AF247" s="1">
        <v>495368</v>
      </c>
      <c r="AG247" s="1">
        <v>3</v>
      </c>
      <c r="AH247"/>
    </row>
    <row r="248" spans="1:34" x14ac:dyDescent="0.25">
      <c r="A248" t="s">
        <v>329</v>
      </c>
      <c r="B248" t="s">
        <v>272</v>
      </c>
      <c r="C248" t="s">
        <v>458</v>
      </c>
      <c r="D248" t="s">
        <v>396</v>
      </c>
      <c r="E248" s="4">
        <v>76.630434782608702</v>
      </c>
      <c r="F248" s="4">
        <f>Nurse[[#This Row],[Total Nurse Staff Hours]]/Nurse[[#This Row],[MDS Census]]</f>
        <v>3.7265602836879421</v>
      </c>
      <c r="G248" s="4">
        <f>Nurse[[#This Row],[Total Direct Care Staff Hours]]/Nurse[[#This Row],[MDS Census]]</f>
        <v>3.3595035460992899</v>
      </c>
      <c r="H248" s="4">
        <f>Nurse[[#This Row],[Total RN Hours (w/ Admin, DON)]]/Nurse[[#This Row],[MDS Census]]</f>
        <v>0.53879432624113466</v>
      </c>
      <c r="I248" s="4">
        <f>Nurse[[#This Row],[RN Hours (excl. Admin, DON)]]/Nurse[[#This Row],[MDS Census]]</f>
        <v>0.23982269503546097</v>
      </c>
      <c r="J248" s="4">
        <f>SUM(Nurse[[#This Row],[RN Hours (excl. Admin, DON)]],Nurse[[#This Row],[RN Admin Hours]],Nurse[[#This Row],[RN DON Hours]],Nurse[[#This Row],[LPN Hours (excl. Admin)]],Nurse[[#This Row],[LPN Admin Hours]],Nurse[[#This Row],[CNA Hours]],Nurse[[#This Row],[NA TR Hours]],Nurse[[#This Row],[Med Aide/Tech Hours]])</f>
        <v>285.56793478260863</v>
      </c>
      <c r="K248" s="4">
        <f>SUM(Nurse[[#This Row],[RN Hours (excl. Admin, DON)]],Nurse[[#This Row],[LPN Hours (excl. Admin)]],Nurse[[#This Row],[CNA Hours]],Nurse[[#This Row],[NA TR Hours]],Nurse[[#This Row],[Med Aide/Tech Hours]])</f>
        <v>257.44021739130432</v>
      </c>
      <c r="L248" s="4">
        <f>SUM(Nurse[[#This Row],[RN Hours (excl. Admin, DON)]],Nurse[[#This Row],[RN Admin Hours]],Nurse[[#This Row],[RN DON Hours]])</f>
        <v>41.288043478260867</v>
      </c>
      <c r="M248" s="4">
        <v>18.377717391304348</v>
      </c>
      <c r="N248" s="4">
        <v>17.258152173913043</v>
      </c>
      <c r="O248" s="4">
        <v>5.6521739130434785</v>
      </c>
      <c r="P248" s="4">
        <f>SUM(Nurse[[#This Row],[LPN Hours (excl. Admin)]],Nurse[[#This Row],[LPN Admin Hours]])</f>
        <v>99.127717391304344</v>
      </c>
      <c r="Q248" s="4">
        <v>93.910326086956516</v>
      </c>
      <c r="R248" s="4">
        <v>5.2173913043478262</v>
      </c>
      <c r="S248" s="4">
        <f>SUM(Nurse[[#This Row],[CNA Hours]],Nurse[[#This Row],[NA TR Hours]],Nurse[[#This Row],[Med Aide/Tech Hours]])</f>
        <v>145.15217391304347</v>
      </c>
      <c r="T248" s="4">
        <v>145.15217391304347</v>
      </c>
      <c r="U248" s="4">
        <v>0</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71.828804347826093</v>
      </c>
      <c r="X248" s="4">
        <v>0</v>
      </c>
      <c r="Y248" s="4">
        <v>0</v>
      </c>
      <c r="Z248" s="4">
        <v>0</v>
      </c>
      <c r="AA248" s="4">
        <v>21.277173913043477</v>
      </c>
      <c r="AB248" s="4">
        <v>0</v>
      </c>
      <c r="AC248" s="4">
        <v>50.551630434782609</v>
      </c>
      <c r="AD248" s="4">
        <v>0</v>
      </c>
      <c r="AE248" s="4">
        <v>0</v>
      </c>
      <c r="AF248" s="1">
        <v>495425</v>
      </c>
      <c r="AG248" s="1">
        <v>3</v>
      </c>
      <c r="AH248"/>
    </row>
    <row r="249" spans="1:34" x14ac:dyDescent="0.25">
      <c r="A249" t="s">
        <v>329</v>
      </c>
      <c r="B249" t="s">
        <v>104</v>
      </c>
      <c r="C249" t="s">
        <v>447</v>
      </c>
      <c r="D249" t="s">
        <v>360</v>
      </c>
      <c r="E249" s="4">
        <v>56.065217391304351</v>
      </c>
      <c r="F249" s="4">
        <f>Nurse[[#This Row],[Total Nurse Staff Hours]]/Nurse[[#This Row],[MDS Census]]</f>
        <v>3.029556029468786</v>
      </c>
      <c r="G249" s="4">
        <f>Nurse[[#This Row],[Total Direct Care Staff Hours]]/Nurse[[#This Row],[MDS Census]]</f>
        <v>2.6611962000775491</v>
      </c>
      <c r="H249" s="4">
        <f>Nurse[[#This Row],[Total RN Hours (w/ Admin, DON)]]/Nurse[[#This Row],[MDS Census]]</f>
        <v>0.34291973633191158</v>
      </c>
      <c r="I249" s="4">
        <f>Nurse[[#This Row],[RN Hours (excl. Admin, DON)]]/Nurse[[#This Row],[MDS Census]]</f>
        <v>0.16765800697944935</v>
      </c>
      <c r="J249" s="4">
        <f>SUM(Nurse[[#This Row],[RN Hours (excl. Admin, DON)]],Nurse[[#This Row],[RN Admin Hours]],Nurse[[#This Row],[RN DON Hours]],Nurse[[#This Row],[LPN Hours (excl. Admin)]],Nurse[[#This Row],[LPN Admin Hours]],Nurse[[#This Row],[CNA Hours]],Nurse[[#This Row],[NA TR Hours]],Nurse[[#This Row],[Med Aide/Tech Hours]])</f>
        <v>169.85271739130434</v>
      </c>
      <c r="K249" s="4">
        <f>SUM(Nurse[[#This Row],[RN Hours (excl. Admin, DON)]],Nurse[[#This Row],[LPN Hours (excl. Admin)]],Nurse[[#This Row],[CNA Hours]],Nurse[[#This Row],[NA TR Hours]],Nurse[[#This Row],[Med Aide/Tech Hours]])</f>
        <v>149.20054347826087</v>
      </c>
      <c r="L249" s="4">
        <f>SUM(Nurse[[#This Row],[RN Hours (excl. Admin, DON)]],Nurse[[#This Row],[RN Admin Hours]],Nurse[[#This Row],[RN DON Hours]])</f>
        <v>19.225869565217391</v>
      </c>
      <c r="M249" s="4">
        <v>9.3997826086956504</v>
      </c>
      <c r="N249" s="4">
        <v>4.6956521739130439</v>
      </c>
      <c r="O249" s="4">
        <v>5.1304347826086953</v>
      </c>
      <c r="P249" s="4">
        <f>SUM(Nurse[[#This Row],[LPN Hours (excl. Admin)]],Nurse[[#This Row],[LPN Admin Hours]])</f>
        <v>57.179565217391314</v>
      </c>
      <c r="Q249" s="4">
        <v>46.353478260869579</v>
      </c>
      <c r="R249" s="4">
        <v>10.826086956521738</v>
      </c>
      <c r="S249" s="4">
        <f>SUM(Nurse[[#This Row],[CNA Hours]],Nurse[[#This Row],[NA TR Hours]],Nurse[[#This Row],[Med Aide/Tech Hours]])</f>
        <v>93.447282608695645</v>
      </c>
      <c r="T249" s="4">
        <v>93.447282608695645</v>
      </c>
      <c r="U249" s="4">
        <v>0</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24.66152173913045</v>
      </c>
      <c r="X249" s="4">
        <v>0</v>
      </c>
      <c r="Y249" s="4">
        <v>0</v>
      </c>
      <c r="Z249" s="4">
        <v>0</v>
      </c>
      <c r="AA249" s="4">
        <v>18.986739130434795</v>
      </c>
      <c r="AB249" s="4">
        <v>0</v>
      </c>
      <c r="AC249" s="4">
        <v>5.6747826086956525</v>
      </c>
      <c r="AD249" s="4">
        <v>0</v>
      </c>
      <c r="AE249" s="4">
        <v>0</v>
      </c>
      <c r="AF249" s="1">
        <v>495220</v>
      </c>
      <c r="AG249" s="1">
        <v>3</v>
      </c>
      <c r="AH249"/>
    </row>
    <row r="250" spans="1:34" x14ac:dyDescent="0.25">
      <c r="A250" t="s">
        <v>329</v>
      </c>
      <c r="B250" t="s">
        <v>263</v>
      </c>
      <c r="C250" t="s">
        <v>483</v>
      </c>
      <c r="D250" t="s">
        <v>362</v>
      </c>
      <c r="E250" s="4">
        <v>15.945652173913043</v>
      </c>
      <c r="F250" s="4">
        <f>Nurse[[#This Row],[Total Nurse Staff Hours]]/Nurse[[#This Row],[MDS Census]]</f>
        <v>5.1597137014314916</v>
      </c>
      <c r="G250" s="4">
        <f>Nurse[[#This Row],[Total Direct Care Staff Hours]]/Nurse[[#This Row],[MDS Census]]</f>
        <v>4.8339468302658473</v>
      </c>
      <c r="H250" s="4">
        <f>Nurse[[#This Row],[Total RN Hours (w/ Admin, DON)]]/Nurse[[#This Row],[MDS Census]]</f>
        <v>1.7631970006816629</v>
      </c>
      <c r="I250" s="4">
        <f>Nurse[[#This Row],[RN Hours (excl. Admin, DON)]]/Nurse[[#This Row],[MDS Census]]</f>
        <v>1.437430129516019</v>
      </c>
      <c r="J250" s="4">
        <f>SUM(Nurse[[#This Row],[RN Hours (excl. Admin, DON)]],Nurse[[#This Row],[RN Admin Hours]],Nurse[[#This Row],[RN DON Hours]],Nurse[[#This Row],[LPN Hours (excl. Admin)]],Nurse[[#This Row],[LPN Admin Hours]],Nurse[[#This Row],[CNA Hours]],Nurse[[#This Row],[NA TR Hours]],Nurse[[#This Row],[Med Aide/Tech Hours]])</f>
        <v>82.274999999999977</v>
      </c>
      <c r="K250" s="4">
        <f>SUM(Nurse[[#This Row],[RN Hours (excl. Admin, DON)]],Nurse[[#This Row],[LPN Hours (excl. Admin)]],Nurse[[#This Row],[CNA Hours]],Nurse[[#This Row],[NA TR Hours]],Nurse[[#This Row],[Med Aide/Tech Hours]])</f>
        <v>77.080434782608677</v>
      </c>
      <c r="L250" s="4">
        <f>SUM(Nurse[[#This Row],[RN Hours (excl. Admin, DON)]],Nurse[[#This Row],[RN Admin Hours]],Nurse[[#This Row],[RN DON Hours]])</f>
        <v>28.115326086956514</v>
      </c>
      <c r="M250" s="4">
        <v>22.920760869565214</v>
      </c>
      <c r="N250" s="4">
        <v>0.28804347826086957</v>
      </c>
      <c r="O250" s="4">
        <v>4.9065217391304294</v>
      </c>
      <c r="P250" s="4">
        <f>SUM(Nurse[[#This Row],[LPN Hours (excl. Admin)]],Nurse[[#This Row],[LPN Admin Hours]])</f>
        <v>11.226304347826087</v>
      </c>
      <c r="Q250" s="4">
        <v>11.226304347826087</v>
      </c>
      <c r="R250" s="4">
        <v>0</v>
      </c>
      <c r="S250" s="4">
        <f>SUM(Nurse[[#This Row],[CNA Hours]],Nurse[[#This Row],[NA TR Hours]],Nurse[[#This Row],[Med Aide/Tech Hours]])</f>
        <v>42.933369565217383</v>
      </c>
      <c r="T250" s="4">
        <v>42.933369565217383</v>
      </c>
      <c r="U250" s="4">
        <v>0</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6.7554347826086953</v>
      </c>
      <c r="X250" s="4">
        <v>0.83152173913043481</v>
      </c>
      <c r="Y250" s="4">
        <v>0</v>
      </c>
      <c r="Z250" s="4">
        <v>0</v>
      </c>
      <c r="AA250" s="4">
        <v>1.0054347826086956</v>
      </c>
      <c r="AB250" s="4">
        <v>0</v>
      </c>
      <c r="AC250" s="4">
        <v>4.9184782608695654</v>
      </c>
      <c r="AD250" s="4">
        <v>0</v>
      </c>
      <c r="AE250" s="4">
        <v>0</v>
      </c>
      <c r="AF250" s="1">
        <v>495415</v>
      </c>
      <c r="AG250" s="1">
        <v>3</v>
      </c>
      <c r="AH250"/>
    </row>
    <row r="251" spans="1:34" x14ac:dyDescent="0.25">
      <c r="A251" t="s">
        <v>329</v>
      </c>
      <c r="B251" t="s">
        <v>280</v>
      </c>
      <c r="C251" t="s">
        <v>453</v>
      </c>
      <c r="D251" t="s">
        <v>424</v>
      </c>
      <c r="E251" s="4">
        <v>129.38043478260869</v>
      </c>
      <c r="F251" s="4">
        <f>Nurse[[#This Row],[Total Nurse Staff Hours]]/Nurse[[#This Row],[MDS Census]]</f>
        <v>4.1407628328992692</v>
      </c>
      <c r="G251" s="4">
        <f>Nurse[[#This Row],[Total Direct Care Staff Hours]]/Nurse[[#This Row],[MDS Census]]</f>
        <v>3.8891245904393852</v>
      </c>
      <c r="H251" s="4">
        <f>Nurse[[#This Row],[Total RN Hours (w/ Admin, DON)]]/Nurse[[#This Row],[MDS Census]]</f>
        <v>0.24735360833403347</v>
      </c>
      <c r="I251" s="4">
        <f>Nurse[[#This Row],[RN Hours (excl. Admin, DON)]]/Nurse[[#This Row],[MDS Census]]</f>
        <v>9.2707720742669919E-2</v>
      </c>
      <c r="J251" s="4">
        <f>SUM(Nurse[[#This Row],[RN Hours (excl. Admin, DON)]],Nurse[[#This Row],[RN Admin Hours]],Nurse[[#This Row],[RN DON Hours]],Nurse[[#This Row],[LPN Hours (excl. Admin)]],Nurse[[#This Row],[LPN Admin Hours]],Nurse[[#This Row],[CNA Hours]],Nurse[[#This Row],[NA TR Hours]],Nurse[[#This Row],[Med Aide/Tech Hours]])</f>
        <v>535.73369565217388</v>
      </c>
      <c r="K251" s="4">
        <f>SUM(Nurse[[#This Row],[RN Hours (excl. Admin, DON)]],Nurse[[#This Row],[LPN Hours (excl. Admin)]],Nurse[[#This Row],[CNA Hours]],Nurse[[#This Row],[NA TR Hours]],Nurse[[#This Row],[Med Aide/Tech Hours]])</f>
        <v>503.17663043478262</v>
      </c>
      <c r="L251" s="4">
        <f>SUM(Nurse[[#This Row],[RN Hours (excl. Admin, DON)]],Nurse[[#This Row],[RN Admin Hours]],Nurse[[#This Row],[RN DON Hours]])</f>
        <v>32.002717391304351</v>
      </c>
      <c r="M251" s="4">
        <v>11.994565217391305</v>
      </c>
      <c r="N251" s="4">
        <v>15.116847826086957</v>
      </c>
      <c r="O251" s="4">
        <v>4.8913043478260869</v>
      </c>
      <c r="P251" s="4">
        <f>SUM(Nurse[[#This Row],[LPN Hours (excl. Admin)]],Nurse[[#This Row],[LPN Admin Hours]])</f>
        <v>148.06521739130434</v>
      </c>
      <c r="Q251" s="4">
        <v>135.51630434782609</v>
      </c>
      <c r="R251" s="4">
        <v>12.548913043478262</v>
      </c>
      <c r="S251" s="4">
        <f>SUM(Nurse[[#This Row],[CNA Hours]],Nurse[[#This Row],[NA TR Hours]],Nurse[[#This Row],[Med Aide/Tech Hours]])</f>
        <v>355.66576086956519</v>
      </c>
      <c r="T251" s="4">
        <v>355.66576086956519</v>
      </c>
      <c r="U251" s="4">
        <v>0</v>
      </c>
      <c r="V251" s="4">
        <v>0</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1" s="4">
        <v>0</v>
      </c>
      <c r="Y251" s="4">
        <v>0</v>
      </c>
      <c r="Z251" s="4">
        <v>0</v>
      </c>
      <c r="AA251" s="4">
        <v>0</v>
      </c>
      <c r="AB251" s="4">
        <v>0</v>
      </c>
      <c r="AC251" s="4">
        <v>0</v>
      </c>
      <c r="AD251" s="4">
        <v>0</v>
      </c>
      <c r="AE251" s="4">
        <v>0</v>
      </c>
      <c r="AF251" s="7">
        <v>4.8999999999999997E+85</v>
      </c>
      <c r="AG251" s="1">
        <v>3</v>
      </c>
      <c r="AH251"/>
    </row>
    <row r="252" spans="1:34" x14ac:dyDescent="0.25">
      <c r="A252" t="s">
        <v>329</v>
      </c>
      <c r="B252" t="s">
        <v>177</v>
      </c>
      <c r="C252" t="s">
        <v>510</v>
      </c>
      <c r="D252" t="s">
        <v>391</v>
      </c>
      <c r="E252" s="4">
        <v>57.663043478260867</v>
      </c>
      <c r="F252" s="4">
        <f>Nurse[[#This Row],[Total Nurse Staff Hours]]/Nurse[[#This Row],[MDS Census]]</f>
        <v>5.4490518378887849</v>
      </c>
      <c r="G252" s="4">
        <f>Nurse[[#This Row],[Total Direct Care Staff Hours]]/Nurse[[#This Row],[MDS Census]]</f>
        <v>4.3398737040527804</v>
      </c>
      <c r="H252" s="4">
        <f>Nurse[[#This Row],[Total RN Hours (w/ Admin, DON)]]/Nurse[[#This Row],[MDS Census]]</f>
        <v>0.77835249764373249</v>
      </c>
      <c r="I252" s="4">
        <f>Nurse[[#This Row],[RN Hours (excl. Admin, DON)]]/Nurse[[#This Row],[MDS Census]]</f>
        <v>0.15880678605089549</v>
      </c>
      <c r="J252" s="4">
        <f>SUM(Nurse[[#This Row],[RN Hours (excl. Admin, DON)]],Nurse[[#This Row],[RN Admin Hours]],Nurse[[#This Row],[RN DON Hours]],Nurse[[#This Row],[LPN Hours (excl. Admin)]],Nurse[[#This Row],[LPN Admin Hours]],Nurse[[#This Row],[CNA Hours]],Nurse[[#This Row],[NA TR Hours]],Nurse[[#This Row],[Med Aide/Tech Hours]])</f>
        <v>314.20891304347828</v>
      </c>
      <c r="K252" s="4">
        <f>SUM(Nurse[[#This Row],[RN Hours (excl. Admin, DON)]],Nurse[[#This Row],[LPN Hours (excl. Admin)]],Nurse[[#This Row],[CNA Hours]],Nurse[[#This Row],[NA TR Hours]],Nurse[[#This Row],[Med Aide/Tech Hours]])</f>
        <v>250.25032608695653</v>
      </c>
      <c r="L252" s="4">
        <f>SUM(Nurse[[#This Row],[RN Hours (excl. Admin, DON)]],Nurse[[#This Row],[RN Admin Hours]],Nurse[[#This Row],[RN DON Hours]])</f>
        <v>44.882173913043488</v>
      </c>
      <c r="M252" s="4">
        <v>9.1572826086956578</v>
      </c>
      <c r="N252" s="4">
        <v>21.029239130434782</v>
      </c>
      <c r="O252" s="4">
        <v>14.695652173913043</v>
      </c>
      <c r="P252" s="4">
        <f>SUM(Nurse[[#This Row],[LPN Hours (excl. Admin)]],Nurse[[#This Row],[LPN Admin Hours]])</f>
        <v>113.15228260869566</v>
      </c>
      <c r="Q252" s="4">
        <v>84.918586956521736</v>
      </c>
      <c r="R252" s="4">
        <v>28.233695652173914</v>
      </c>
      <c r="S252" s="4">
        <f>SUM(Nurse[[#This Row],[CNA Hours]],Nurse[[#This Row],[NA TR Hours]],Nurse[[#This Row],[Med Aide/Tech Hours]])</f>
        <v>156.17445652173913</v>
      </c>
      <c r="T252" s="4">
        <v>156.17445652173913</v>
      </c>
      <c r="U252" s="4">
        <v>0</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49.673913043478265</v>
      </c>
      <c r="X252" s="4">
        <v>0.16304347826086957</v>
      </c>
      <c r="Y252" s="4">
        <v>0</v>
      </c>
      <c r="Z252" s="4">
        <v>1.3043478260869565</v>
      </c>
      <c r="AA252" s="4">
        <v>0</v>
      </c>
      <c r="AB252" s="4">
        <v>28.233695652173914</v>
      </c>
      <c r="AC252" s="4">
        <v>19.972826086956523</v>
      </c>
      <c r="AD252" s="4">
        <v>0</v>
      </c>
      <c r="AE252" s="4">
        <v>0</v>
      </c>
      <c r="AF252" s="1">
        <v>495319</v>
      </c>
      <c r="AG252" s="1">
        <v>3</v>
      </c>
      <c r="AH252"/>
    </row>
    <row r="253" spans="1:34" x14ac:dyDescent="0.25">
      <c r="A253" t="s">
        <v>329</v>
      </c>
      <c r="B253" t="s">
        <v>212</v>
      </c>
      <c r="C253" t="s">
        <v>525</v>
      </c>
      <c r="D253" t="s">
        <v>369</v>
      </c>
      <c r="E253" s="4">
        <v>54.673913043478258</v>
      </c>
      <c r="F253" s="4">
        <f>Nurse[[#This Row],[Total Nurse Staff Hours]]/Nurse[[#This Row],[MDS Census]]</f>
        <v>3.0643141153081515</v>
      </c>
      <c r="G253" s="4">
        <f>Nurse[[#This Row],[Total Direct Care Staff Hours]]/Nurse[[#This Row],[MDS Census]]</f>
        <v>2.8005467196819089</v>
      </c>
      <c r="H253" s="4">
        <f>Nurse[[#This Row],[Total RN Hours (w/ Admin, DON)]]/Nurse[[#This Row],[MDS Census]]</f>
        <v>0.59269383697813127</v>
      </c>
      <c r="I253" s="4">
        <f>Nurse[[#This Row],[RN Hours (excl. Admin, DON)]]/Nurse[[#This Row],[MDS Census]]</f>
        <v>0.33374751491053678</v>
      </c>
      <c r="J253" s="4">
        <f>SUM(Nurse[[#This Row],[RN Hours (excl. Admin, DON)]],Nurse[[#This Row],[RN Admin Hours]],Nurse[[#This Row],[RN DON Hours]],Nurse[[#This Row],[LPN Hours (excl. Admin)]],Nurse[[#This Row],[LPN Admin Hours]],Nurse[[#This Row],[CNA Hours]],Nurse[[#This Row],[NA TR Hours]],Nurse[[#This Row],[Med Aide/Tech Hours]])</f>
        <v>167.53804347826087</v>
      </c>
      <c r="K253" s="4">
        <f>SUM(Nurse[[#This Row],[RN Hours (excl. Admin, DON)]],Nurse[[#This Row],[LPN Hours (excl. Admin)]],Nurse[[#This Row],[CNA Hours]],Nurse[[#This Row],[NA TR Hours]],Nurse[[#This Row],[Med Aide/Tech Hours]])</f>
        <v>153.11684782608697</v>
      </c>
      <c r="L253" s="4">
        <f>SUM(Nurse[[#This Row],[RN Hours (excl. Admin, DON)]],Nurse[[#This Row],[RN Admin Hours]],Nurse[[#This Row],[RN DON Hours]])</f>
        <v>32.404891304347828</v>
      </c>
      <c r="M253" s="4">
        <v>18.247282608695652</v>
      </c>
      <c r="N253" s="4">
        <v>8.4184782608695645</v>
      </c>
      <c r="O253" s="4">
        <v>5.7391304347826084</v>
      </c>
      <c r="P253" s="4">
        <f>SUM(Nurse[[#This Row],[LPN Hours (excl. Admin)]],Nurse[[#This Row],[LPN Admin Hours]])</f>
        <v>35.546195652173914</v>
      </c>
      <c r="Q253" s="4">
        <v>35.282608695652172</v>
      </c>
      <c r="R253" s="4">
        <v>0.26358695652173914</v>
      </c>
      <c r="S253" s="4">
        <f>SUM(Nurse[[#This Row],[CNA Hours]],Nurse[[#This Row],[NA TR Hours]],Nurse[[#This Row],[Med Aide/Tech Hours]])</f>
        <v>99.58695652173914</v>
      </c>
      <c r="T253" s="4">
        <v>89.630434782608702</v>
      </c>
      <c r="U253" s="4">
        <v>9.9565217391304355</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2.9320652173913047</v>
      </c>
      <c r="X253" s="4">
        <v>0</v>
      </c>
      <c r="Y253" s="4">
        <v>0</v>
      </c>
      <c r="Z253" s="4">
        <v>0</v>
      </c>
      <c r="AA253" s="4">
        <v>0.40217391304347827</v>
      </c>
      <c r="AB253" s="4">
        <v>0</v>
      </c>
      <c r="AC253" s="4">
        <v>2.5298913043478262</v>
      </c>
      <c r="AD253" s="4">
        <v>0</v>
      </c>
      <c r="AE253" s="4">
        <v>0</v>
      </c>
      <c r="AF253" s="1">
        <v>495360</v>
      </c>
      <c r="AG253" s="1">
        <v>3</v>
      </c>
      <c r="AH253"/>
    </row>
    <row r="254" spans="1:34" x14ac:dyDescent="0.25">
      <c r="A254" t="s">
        <v>329</v>
      </c>
      <c r="B254" t="s">
        <v>255</v>
      </c>
      <c r="C254" t="s">
        <v>575</v>
      </c>
      <c r="D254" t="s">
        <v>335</v>
      </c>
      <c r="E254" s="4">
        <v>48.728260869565219</v>
      </c>
      <c r="F254" s="4">
        <f>Nurse[[#This Row],[Total Nurse Staff Hours]]/Nurse[[#This Row],[MDS Census]]</f>
        <v>3.7061409770243139</v>
      </c>
      <c r="G254" s="4">
        <f>Nurse[[#This Row],[Total Direct Care Staff Hours]]/Nurse[[#This Row],[MDS Census]]</f>
        <v>3.3339571715369165</v>
      </c>
      <c r="H254" s="4">
        <f>Nurse[[#This Row],[Total RN Hours (w/ Admin, DON)]]/Nurse[[#This Row],[MDS Census]]</f>
        <v>0.93399509257193836</v>
      </c>
      <c r="I254" s="4">
        <f>Nurse[[#This Row],[RN Hours (excl. Admin, DON)]]/Nurse[[#This Row],[MDS Census]]</f>
        <v>0.61331697523979478</v>
      </c>
      <c r="J254" s="4">
        <f>SUM(Nurse[[#This Row],[RN Hours (excl. Admin, DON)]],Nurse[[#This Row],[RN Admin Hours]],Nurse[[#This Row],[RN DON Hours]],Nurse[[#This Row],[LPN Hours (excl. Admin)]],Nurse[[#This Row],[LPN Admin Hours]],Nurse[[#This Row],[CNA Hours]],Nurse[[#This Row],[NA TR Hours]],Nurse[[#This Row],[Med Aide/Tech Hours]])</f>
        <v>180.59380434782608</v>
      </c>
      <c r="K254" s="4">
        <f>SUM(Nurse[[#This Row],[RN Hours (excl. Admin, DON)]],Nurse[[#This Row],[LPN Hours (excl. Admin)]],Nurse[[#This Row],[CNA Hours]],Nurse[[#This Row],[NA TR Hours]],Nurse[[#This Row],[Med Aide/Tech Hours]])</f>
        <v>162.45793478260867</v>
      </c>
      <c r="L254" s="4">
        <f>SUM(Nurse[[#This Row],[RN Hours (excl. Admin, DON)]],Nurse[[#This Row],[RN Admin Hours]],Nurse[[#This Row],[RN DON Hours]])</f>
        <v>45.51195652173913</v>
      </c>
      <c r="M254" s="4">
        <v>29.885869565217391</v>
      </c>
      <c r="N254" s="4">
        <v>12.756521739130434</v>
      </c>
      <c r="O254" s="4">
        <v>2.8695652173913042</v>
      </c>
      <c r="P254" s="4">
        <f>SUM(Nurse[[#This Row],[LPN Hours (excl. Admin)]],Nurse[[#This Row],[LPN Admin Hours]])</f>
        <v>32.016630434782606</v>
      </c>
      <c r="Q254" s="4">
        <v>29.506847826086958</v>
      </c>
      <c r="R254" s="4">
        <v>2.5097826086956512</v>
      </c>
      <c r="S254" s="4">
        <f>SUM(Nurse[[#This Row],[CNA Hours]],Nurse[[#This Row],[NA TR Hours]],Nurse[[#This Row],[Med Aide/Tech Hours]])</f>
        <v>103.06521739130434</v>
      </c>
      <c r="T254" s="4">
        <v>103.06521739130434</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4" s="4">
        <v>0</v>
      </c>
      <c r="Y254" s="4">
        <v>0</v>
      </c>
      <c r="Z254" s="4">
        <v>0</v>
      </c>
      <c r="AA254" s="4">
        <v>0</v>
      </c>
      <c r="AB254" s="4">
        <v>0</v>
      </c>
      <c r="AC254" s="4">
        <v>0</v>
      </c>
      <c r="AD254" s="4">
        <v>0</v>
      </c>
      <c r="AE254" s="4">
        <v>0</v>
      </c>
      <c r="AF254" s="1">
        <v>495406</v>
      </c>
      <c r="AG254" s="1">
        <v>3</v>
      </c>
      <c r="AH254"/>
    </row>
    <row r="255" spans="1:34" x14ac:dyDescent="0.25">
      <c r="A255" t="s">
        <v>329</v>
      </c>
      <c r="B255" t="s">
        <v>166</v>
      </c>
      <c r="C255" t="s">
        <v>478</v>
      </c>
      <c r="D255" t="s">
        <v>433</v>
      </c>
      <c r="E255" s="4">
        <v>53.576086956521742</v>
      </c>
      <c r="F255" s="4">
        <f>Nurse[[#This Row],[Total Nurse Staff Hours]]/Nurse[[#This Row],[MDS Census]]</f>
        <v>3.0356664637857573</v>
      </c>
      <c r="G255" s="4">
        <f>Nurse[[#This Row],[Total Direct Care Staff Hours]]/Nurse[[#This Row],[MDS Census]]</f>
        <v>2.8319131669709878</v>
      </c>
      <c r="H255" s="4">
        <f>Nurse[[#This Row],[Total RN Hours (w/ Admin, DON)]]/Nurse[[#This Row],[MDS Census]]</f>
        <v>0.33087847433556505</v>
      </c>
      <c r="I255" s="4">
        <f>Nurse[[#This Row],[RN Hours (excl. Admin, DON)]]/Nurse[[#This Row],[MDS Census]]</f>
        <v>0.1271251775207953</v>
      </c>
      <c r="J255" s="4">
        <f>SUM(Nurse[[#This Row],[RN Hours (excl. Admin, DON)]],Nurse[[#This Row],[RN Admin Hours]],Nurse[[#This Row],[RN DON Hours]],Nurse[[#This Row],[LPN Hours (excl. Admin)]],Nurse[[#This Row],[LPN Admin Hours]],Nurse[[#This Row],[CNA Hours]],Nurse[[#This Row],[NA TR Hours]],Nurse[[#This Row],[Med Aide/Tech Hours]])</f>
        <v>162.6391304347826</v>
      </c>
      <c r="K255" s="4">
        <f>SUM(Nurse[[#This Row],[RN Hours (excl. Admin, DON)]],Nurse[[#This Row],[LPN Hours (excl. Admin)]],Nurse[[#This Row],[CNA Hours]],Nurse[[#This Row],[NA TR Hours]],Nurse[[#This Row],[Med Aide/Tech Hours]])</f>
        <v>151.72282608695653</v>
      </c>
      <c r="L255" s="4">
        <f>SUM(Nurse[[#This Row],[RN Hours (excl. Admin, DON)]],Nurse[[#This Row],[RN Admin Hours]],Nurse[[#This Row],[RN DON Hours]])</f>
        <v>17.72717391304348</v>
      </c>
      <c r="M255" s="4">
        <v>6.8108695652173914</v>
      </c>
      <c r="N255" s="4">
        <v>5.4380434782608695</v>
      </c>
      <c r="O255" s="4">
        <v>5.4782608695652177</v>
      </c>
      <c r="P255" s="4">
        <f>SUM(Nurse[[#This Row],[LPN Hours (excl. Admin)]],Nurse[[#This Row],[LPN Admin Hours]])</f>
        <v>58.039130434782621</v>
      </c>
      <c r="Q255" s="4">
        <v>58.039130434782621</v>
      </c>
      <c r="R255" s="4">
        <v>0</v>
      </c>
      <c r="S255" s="4">
        <f>SUM(Nurse[[#This Row],[CNA Hours]],Nurse[[#This Row],[NA TR Hours]],Nurse[[#This Row],[Med Aide/Tech Hours]])</f>
        <v>86.872826086956522</v>
      </c>
      <c r="T255" s="4">
        <v>86.872826086956522</v>
      </c>
      <c r="U255" s="4">
        <v>0</v>
      </c>
      <c r="V255" s="4">
        <v>0</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27.948913043478239</v>
      </c>
      <c r="X255" s="4">
        <v>0</v>
      </c>
      <c r="Y255" s="4">
        <v>0</v>
      </c>
      <c r="Z255" s="4">
        <v>0</v>
      </c>
      <c r="AA255" s="4">
        <v>6.6695652173913045</v>
      </c>
      <c r="AB255" s="4">
        <v>0</v>
      </c>
      <c r="AC255" s="4">
        <v>21.279347826086934</v>
      </c>
      <c r="AD255" s="4">
        <v>0</v>
      </c>
      <c r="AE255" s="4">
        <v>0</v>
      </c>
      <c r="AF255" s="1">
        <v>495303</v>
      </c>
      <c r="AG255" s="1">
        <v>3</v>
      </c>
      <c r="AH255"/>
    </row>
    <row r="256" spans="1:34" x14ac:dyDescent="0.25">
      <c r="A256" t="s">
        <v>329</v>
      </c>
      <c r="B256" t="s">
        <v>250</v>
      </c>
      <c r="C256" t="s">
        <v>454</v>
      </c>
      <c r="D256" t="s">
        <v>375</v>
      </c>
      <c r="E256" s="4">
        <v>72.75</v>
      </c>
      <c r="F256" s="4">
        <f>Nurse[[#This Row],[Total Nurse Staff Hours]]/Nurse[[#This Row],[MDS Census]]</f>
        <v>3.2045779172269535</v>
      </c>
      <c r="G256" s="4">
        <f>Nurse[[#This Row],[Total Direct Care Staff Hours]]/Nurse[[#This Row],[MDS Census]]</f>
        <v>2.9385537128343047</v>
      </c>
      <c r="H256" s="4">
        <f>Nurse[[#This Row],[Total RN Hours (w/ Admin, DON)]]/Nurse[[#This Row],[MDS Census]]</f>
        <v>1.0291005528163752</v>
      </c>
      <c r="I256" s="4">
        <f>Nurse[[#This Row],[RN Hours (excl. Admin, DON)]]/Nurse[[#This Row],[MDS Census]]</f>
        <v>0.76307634842372629</v>
      </c>
      <c r="J256" s="4">
        <f>SUM(Nurse[[#This Row],[RN Hours (excl. Admin, DON)]],Nurse[[#This Row],[RN Admin Hours]],Nurse[[#This Row],[RN DON Hours]],Nurse[[#This Row],[LPN Hours (excl. Admin)]],Nurse[[#This Row],[LPN Admin Hours]],Nurse[[#This Row],[CNA Hours]],Nurse[[#This Row],[NA TR Hours]],Nurse[[#This Row],[Med Aide/Tech Hours]])</f>
        <v>233.13304347826087</v>
      </c>
      <c r="K256" s="4">
        <f>SUM(Nurse[[#This Row],[RN Hours (excl. Admin, DON)]],Nurse[[#This Row],[LPN Hours (excl. Admin)]],Nurse[[#This Row],[CNA Hours]],Nurse[[#This Row],[NA TR Hours]],Nurse[[#This Row],[Med Aide/Tech Hours]])</f>
        <v>213.77978260869565</v>
      </c>
      <c r="L256" s="4">
        <f>SUM(Nurse[[#This Row],[RN Hours (excl. Admin, DON)]],Nurse[[#This Row],[RN Admin Hours]],Nurse[[#This Row],[RN DON Hours]])</f>
        <v>74.8670652173913</v>
      </c>
      <c r="M256" s="4">
        <v>55.513804347826088</v>
      </c>
      <c r="N256" s="4">
        <v>13.788043478260869</v>
      </c>
      <c r="O256" s="4">
        <v>5.5652173913043477</v>
      </c>
      <c r="P256" s="4">
        <f>SUM(Nurse[[#This Row],[LPN Hours (excl. Admin)]],Nurse[[#This Row],[LPN Admin Hours]])</f>
        <v>37.423913043478258</v>
      </c>
      <c r="Q256" s="4">
        <v>37.423913043478258</v>
      </c>
      <c r="R256" s="4">
        <v>0</v>
      </c>
      <c r="S256" s="4">
        <f>SUM(Nurse[[#This Row],[CNA Hours]],Nurse[[#This Row],[NA TR Hours]],Nurse[[#This Row],[Med Aide/Tech Hours]])</f>
        <v>120.84206521739131</v>
      </c>
      <c r="T256" s="4">
        <v>116.83663043478262</v>
      </c>
      <c r="U256" s="4">
        <v>4.0054347826086953</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3.0542391304347825</v>
      </c>
      <c r="X256" s="4">
        <v>0.50836956521739129</v>
      </c>
      <c r="Y256" s="4">
        <v>0</v>
      </c>
      <c r="Z256" s="4">
        <v>0</v>
      </c>
      <c r="AA256" s="4">
        <v>0.625</v>
      </c>
      <c r="AB256" s="4">
        <v>0</v>
      </c>
      <c r="AC256" s="4">
        <v>1.9208695652173913</v>
      </c>
      <c r="AD256" s="4">
        <v>0</v>
      </c>
      <c r="AE256" s="4">
        <v>0</v>
      </c>
      <c r="AF256" s="1">
        <v>495401</v>
      </c>
      <c r="AG256" s="1">
        <v>3</v>
      </c>
      <c r="AH256"/>
    </row>
    <row r="257" spans="1:34" x14ac:dyDescent="0.25">
      <c r="A257" t="s">
        <v>329</v>
      </c>
      <c r="B257" t="s">
        <v>44</v>
      </c>
      <c r="C257" t="s">
        <v>521</v>
      </c>
      <c r="D257" t="s">
        <v>397</v>
      </c>
      <c r="E257" s="4">
        <v>160.02173913043478</v>
      </c>
      <c r="F257" s="4">
        <f>Nurse[[#This Row],[Total Nurse Staff Hours]]/Nurse[[#This Row],[MDS Census]]</f>
        <v>3.5232305393288952</v>
      </c>
      <c r="G257" s="4">
        <f>Nurse[[#This Row],[Total Direct Care Staff Hours]]/Nurse[[#This Row],[MDS Census]]</f>
        <v>3.372096182583888</v>
      </c>
      <c r="H257" s="4">
        <f>Nurse[[#This Row],[Total RN Hours (w/ Admin, DON)]]/Nurse[[#This Row],[MDS Census]]</f>
        <v>0.67461961689987771</v>
      </c>
      <c r="I257" s="4">
        <f>Nurse[[#This Row],[RN Hours (excl. Admin, DON)]]/Nurse[[#This Row],[MDS Census]]</f>
        <v>0.55194606711044691</v>
      </c>
      <c r="J257" s="4">
        <f>SUM(Nurse[[#This Row],[RN Hours (excl. Admin, DON)]],Nurse[[#This Row],[RN Admin Hours]],Nurse[[#This Row],[RN DON Hours]],Nurse[[#This Row],[LPN Hours (excl. Admin)]],Nurse[[#This Row],[LPN Admin Hours]],Nurse[[#This Row],[CNA Hours]],Nurse[[#This Row],[NA TR Hours]],Nurse[[#This Row],[Med Aide/Tech Hours]])</f>
        <v>563.79347826086951</v>
      </c>
      <c r="K257" s="4">
        <f>SUM(Nurse[[#This Row],[RN Hours (excl. Admin, DON)]],Nurse[[#This Row],[LPN Hours (excl. Admin)]],Nurse[[#This Row],[CNA Hours]],Nurse[[#This Row],[NA TR Hours]],Nurse[[#This Row],[Med Aide/Tech Hours]])</f>
        <v>539.60869565217388</v>
      </c>
      <c r="L257" s="4">
        <f>SUM(Nurse[[#This Row],[RN Hours (excl. Admin, DON)]],Nurse[[#This Row],[RN Admin Hours]],Nurse[[#This Row],[RN DON Hours]])</f>
        <v>107.95380434782608</v>
      </c>
      <c r="M257" s="4">
        <v>88.323369565217391</v>
      </c>
      <c r="N257" s="4">
        <v>14.722826086956522</v>
      </c>
      <c r="O257" s="4">
        <v>4.9076086956521738</v>
      </c>
      <c r="P257" s="4">
        <f>SUM(Nurse[[#This Row],[LPN Hours (excl. Admin)]],Nurse[[#This Row],[LPN Admin Hours]])</f>
        <v>139.28532608695653</v>
      </c>
      <c r="Q257" s="4">
        <v>134.73097826086956</v>
      </c>
      <c r="R257" s="4">
        <v>4.5543478260869561</v>
      </c>
      <c r="S257" s="4">
        <f>SUM(Nurse[[#This Row],[CNA Hours]],Nurse[[#This Row],[NA TR Hours]],Nurse[[#This Row],[Med Aide/Tech Hours]])</f>
        <v>316.554347826087</v>
      </c>
      <c r="T257" s="4">
        <v>224.59510869565219</v>
      </c>
      <c r="U257" s="4">
        <v>91.959239130434781</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17.434782608695652</v>
      </c>
      <c r="X257" s="4">
        <v>0</v>
      </c>
      <c r="Y257" s="4">
        <v>0</v>
      </c>
      <c r="Z257" s="4">
        <v>0</v>
      </c>
      <c r="AA257" s="4">
        <v>15.597826086956522</v>
      </c>
      <c r="AB257" s="4">
        <v>0</v>
      </c>
      <c r="AC257" s="4">
        <v>1.8369565217391304</v>
      </c>
      <c r="AD257" s="4">
        <v>0</v>
      </c>
      <c r="AE257" s="4">
        <v>0</v>
      </c>
      <c r="AF257" s="1">
        <v>495133</v>
      </c>
      <c r="AG257" s="1">
        <v>3</v>
      </c>
      <c r="AH257"/>
    </row>
    <row r="258" spans="1:34" x14ac:dyDescent="0.25">
      <c r="A258" t="s">
        <v>329</v>
      </c>
      <c r="B258" t="s">
        <v>275</v>
      </c>
      <c r="C258" t="s">
        <v>453</v>
      </c>
      <c r="D258" t="s">
        <v>424</v>
      </c>
      <c r="E258" s="4">
        <v>26.565217391304348</v>
      </c>
      <c r="F258" s="4">
        <f>Nurse[[#This Row],[Total Nurse Staff Hours]]/Nurse[[#This Row],[MDS Census]]</f>
        <v>8.2795621931260239</v>
      </c>
      <c r="G258" s="4">
        <f>Nurse[[#This Row],[Total Direct Care Staff Hours]]/Nurse[[#This Row],[MDS Census]]</f>
        <v>7.6583469721767594</v>
      </c>
      <c r="H258" s="4">
        <f>Nurse[[#This Row],[Total RN Hours (w/ Admin, DON)]]/Nurse[[#This Row],[MDS Census]]</f>
        <v>1.9360679214402619</v>
      </c>
      <c r="I258" s="4">
        <f>Nurse[[#This Row],[RN Hours (excl. Admin, DON)]]/Nurse[[#This Row],[MDS Census]]</f>
        <v>1.3868657937806874</v>
      </c>
      <c r="J258" s="4">
        <f>SUM(Nurse[[#This Row],[RN Hours (excl. Admin, DON)]],Nurse[[#This Row],[RN Admin Hours]],Nurse[[#This Row],[RN DON Hours]],Nurse[[#This Row],[LPN Hours (excl. Admin)]],Nurse[[#This Row],[LPN Admin Hours]],Nurse[[#This Row],[CNA Hours]],Nurse[[#This Row],[NA TR Hours]],Nurse[[#This Row],[Med Aide/Tech Hours]])</f>
        <v>219.9483695652174</v>
      </c>
      <c r="K258" s="4">
        <f>SUM(Nurse[[#This Row],[RN Hours (excl. Admin, DON)]],Nurse[[#This Row],[LPN Hours (excl. Admin)]],Nurse[[#This Row],[CNA Hours]],Nurse[[#This Row],[NA TR Hours]],Nurse[[#This Row],[Med Aide/Tech Hours]])</f>
        <v>203.44565217391303</v>
      </c>
      <c r="L258" s="4">
        <f>SUM(Nurse[[#This Row],[RN Hours (excl. Admin, DON)]],Nurse[[#This Row],[RN Admin Hours]],Nurse[[#This Row],[RN DON Hours]])</f>
        <v>51.432065217391305</v>
      </c>
      <c r="M258" s="4">
        <v>36.842391304347828</v>
      </c>
      <c r="N258" s="4">
        <v>14.589673913043478</v>
      </c>
      <c r="O258" s="4">
        <v>0</v>
      </c>
      <c r="P258" s="4">
        <f>SUM(Nurse[[#This Row],[LPN Hours (excl. Admin)]],Nurse[[#This Row],[LPN Admin Hours]])</f>
        <v>111.53804347826087</v>
      </c>
      <c r="Q258" s="4">
        <v>109.625</v>
      </c>
      <c r="R258" s="4">
        <v>1.9130434782608696</v>
      </c>
      <c r="S258" s="4">
        <f>SUM(Nurse[[#This Row],[CNA Hours]],Nurse[[#This Row],[NA TR Hours]],Nurse[[#This Row],[Med Aide/Tech Hours]])</f>
        <v>56.978260869565219</v>
      </c>
      <c r="T258" s="4">
        <v>56.978260869565219</v>
      </c>
      <c r="U258" s="4">
        <v>0</v>
      </c>
      <c r="V258" s="4">
        <v>0</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0.92391304347826086</v>
      </c>
      <c r="X258" s="4">
        <v>0</v>
      </c>
      <c r="Y258" s="4">
        <v>0</v>
      </c>
      <c r="Z258" s="4">
        <v>0</v>
      </c>
      <c r="AA258" s="4">
        <v>0.92391304347826086</v>
      </c>
      <c r="AB258" s="4">
        <v>0</v>
      </c>
      <c r="AC258" s="4">
        <v>0</v>
      </c>
      <c r="AD258" s="4">
        <v>0</v>
      </c>
      <c r="AE258" s="4">
        <v>0</v>
      </c>
      <c r="AF258" t="s">
        <v>1</v>
      </c>
      <c r="AG258" s="1">
        <v>3</v>
      </c>
      <c r="AH258"/>
    </row>
    <row r="259" spans="1:34" x14ac:dyDescent="0.25">
      <c r="A259" t="s">
        <v>329</v>
      </c>
      <c r="B259" t="s">
        <v>115</v>
      </c>
      <c r="C259" t="s">
        <v>517</v>
      </c>
      <c r="D259" t="s">
        <v>389</v>
      </c>
      <c r="E259" s="4">
        <v>156.28169014084506</v>
      </c>
      <c r="F259" s="4">
        <f>Nurse[[#This Row],[Total Nurse Staff Hours]]/Nurse[[#This Row],[MDS Census]]</f>
        <v>3.2081434751261715</v>
      </c>
      <c r="G259" s="4">
        <f>Nurse[[#This Row],[Total Direct Care Staff Hours]]/Nurse[[#This Row],[MDS Census]]</f>
        <v>3.1356128334534965</v>
      </c>
      <c r="H259" s="4">
        <f>Nurse[[#This Row],[Total RN Hours (w/ Admin, DON)]]/Nurse[[#This Row],[MDS Census]]</f>
        <v>0.45188085796683503</v>
      </c>
      <c r="I259" s="4">
        <f>Nurse[[#This Row],[RN Hours (excl. Admin, DON)]]/Nurse[[#This Row],[MDS Census]]</f>
        <v>0.38993961788031734</v>
      </c>
      <c r="J259" s="4">
        <f>SUM(Nurse[[#This Row],[RN Hours (excl. Admin, DON)]],Nurse[[#This Row],[RN Admin Hours]],Nurse[[#This Row],[RN DON Hours]],Nurse[[#This Row],[LPN Hours (excl. Admin)]],Nurse[[#This Row],[LPN Admin Hours]],Nurse[[#This Row],[CNA Hours]],Nurse[[#This Row],[NA TR Hours]],Nurse[[#This Row],[Med Aide/Tech Hours]])</f>
        <v>501.3740845070422</v>
      </c>
      <c r="K259" s="4">
        <f>SUM(Nurse[[#This Row],[RN Hours (excl. Admin, DON)]],Nurse[[#This Row],[LPN Hours (excl. Admin)]],Nurse[[#This Row],[CNA Hours]],Nurse[[#This Row],[NA TR Hours]],Nurse[[#This Row],[Med Aide/Tech Hours]])</f>
        <v>490.03887323943655</v>
      </c>
      <c r="L259" s="4">
        <f>SUM(Nurse[[#This Row],[RN Hours (excl. Admin, DON)]],Nurse[[#This Row],[RN Admin Hours]],Nurse[[#This Row],[RN DON Hours]])</f>
        <v>70.620704225352128</v>
      </c>
      <c r="M259" s="4">
        <v>60.940422535211276</v>
      </c>
      <c r="N259" s="4">
        <v>3.119718309859155</v>
      </c>
      <c r="O259" s="4">
        <v>6.5605633802816916</v>
      </c>
      <c r="P259" s="4">
        <f>SUM(Nurse[[#This Row],[LPN Hours (excl. Admin)]],Nurse[[#This Row],[LPN Admin Hours]])</f>
        <v>141.39859154929579</v>
      </c>
      <c r="Q259" s="4">
        <v>139.74366197183099</v>
      </c>
      <c r="R259" s="4">
        <v>1.6549295774647887</v>
      </c>
      <c r="S259" s="4">
        <f>SUM(Nurse[[#This Row],[CNA Hours]],Nurse[[#This Row],[NA TR Hours]],Nurse[[#This Row],[Med Aide/Tech Hours]])</f>
        <v>289.3547887323943</v>
      </c>
      <c r="T259" s="4">
        <v>287.24211267605625</v>
      </c>
      <c r="U259" s="4">
        <v>2.112676056338028</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7.6012676056338027</v>
      </c>
      <c r="X259" s="4">
        <v>0.65140845070422537</v>
      </c>
      <c r="Y259" s="4">
        <v>0</v>
      </c>
      <c r="Z259" s="4">
        <v>0</v>
      </c>
      <c r="AA259" s="4">
        <v>2.7188732394366197</v>
      </c>
      <c r="AB259" s="4">
        <v>0</v>
      </c>
      <c r="AC259" s="4">
        <v>4.2309859154929574</v>
      </c>
      <c r="AD259" s="4">
        <v>0</v>
      </c>
      <c r="AE259" s="4">
        <v>0</v>
      </c>
      <c r="AF259" s="1">
        <v>495237</v>
      </c>
      <c r="AG259" s="1">
        <v>3</v>
      </c>
      <c r="AH259"/>
    </row>
    <row r="260" spans="1:34" x14ac:dyDescent="0.25">
      <c r="A260" t="s">
        <v>329</v>
      </c>
      <c r="B260" t="s">
        <v>145</v>
      </c>
      <c r="C260" t="s">
        <v>445</v>
      </c>
      <c r="D260" t="s">
        <v>377</v>
      </c>
      <c r="E260" s="4">
        <v>146.13043478260869</v>
      </c>
      <c r="F260" s="4">
        <f>Nurse[[#This Row],[Total Nurse Staff Hours]]/Nurse[[#This Row],[MDS Census]]</f>
        <v>4.817023951204999</v>
      </c>
      <c r="G260" s="4">
        <f>Nurse[[#This Row],[Total Direct Care Staff Hours]]/Nurse[[#This Row],[MDS Census]]</f>
        <v>4.6417784885450768</v>
      </c>
      <c r="H260" s="4">
        <f>Nurse[[#This Row],[Total RN Hours (w/ Admin, DON)]]/Nurse[[#This Row],[MDS Census]]</f>
        <v>0.7700275215709611</v>
      </c>
      <c r="I260" s="4">
        <f>Nurse[[#This Row],[RN Hours (excl. Admin, DON)]]/Nurse[[#This Row],[MDS Census]]</f>
        <v>0.59478205891103841</v>
      </c>
      <c r="J260" s="4">
        <f>SUM(Nurse[[#This Row],[RN Hours (excl. Admin, DON)]],Nurse[[#This Row],[RN Admin Hours]],Nurse[[#This Row],[RN DON Hours]],Nurse[[#This Row],[LPN Hours (excl. Admin)]],Nurse[[#This Row],[LPN Admin Hours]],Nurse[[#This Row],[CNA Hours]],Nurse[[#This Row],[NA TR Hours]],Nurse[[#This Row],[Med Aide/Tech Hours]])</f>
        <v>703.91380434782616</v>
      </c>
      <c r="K260" s="4">
        <f>SUM(Nurse[[#This Row],[RN Hours (excl. Admin, DON)]],Nurse[[#This Row],[LPN Hours (excl. Admin)]],Nurse[[#This Row],[CNA Hours]],Nurse[[#This Row],[NA TR Hours]],Nurse[[#This Row],[Med Aide/Tech Hours]])</f>
        <v>678.30510869565228</v>
      </c>
      <c r="L260" s="4">
        <f>SUM(Nurse[[#This Row],[RN Hours (excl. Admin, DON)]],Nurse[[#This Row],[RN Admin Hours]],Nurse[[#This Row],[RN DON Hours]])</f>
        <v>112.52445652173914</v>
      </c>
      <c r="M260" s="4">
        <v>86.915760869565219</v>
      </c>
      <c r="N260" s="4">
        <v>15.173913043478262</v>
      </c>
      <c r="O260" s="4">
        <v>10.434782608695652</v>
      </c>
      <c r="P260" s="4">
        <f>SUM(Nurse[[#This Row],[LPN Hours (excl. Admin)]],Nurse[[#This Row],[LPN Admin Hours]])</f>
        <v>157.82608695652175</v>
      </c>
      <c r="Q260" s="4">
        <v>157.82608695652175</v>
      </c>
      <c r="R260" s="4">
        <v>0</v>
      </c>
      <c r="S260" s="4">
        <f>SUM(Nurse[[#This Row],[CNA Hours]],Nurse[[#This Row],[NA TR Hours]],Nurse[[#This Row],[Med Aide/Tech Hours]])</f>
        <v>433.56326086956528</v>
      </c>
      <c r="T260" s="4">
        <v>433.56326086956528</v>
      </c>
      <c r="U260" s="4">
        <v>0</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14.845869565217392</v>
      </c>
      <c r="X260" s="4">
        <v>1.0978260869565217</v>
      </c>
      <c r="Y260" s="4">
        <v>0</v>
      </c>
      <c r="Z260" s="4">
        <v>0</v>
      </c>
      <c r="AA260" s="4">
        <v>11.679347826086957</v>
      </c>
      <c r="AB260" s="4">
        <v>0</v>
      </c>
      <c r="AC260" s="4">
        <v>2.0686956521739135</v>
      </c>
      <c r="AD260" s="4">
        <v>0</v>
      </c>
      <c r="AE260" s="4">
        <v>0</v>
      </c>
      <c r="AF260" s="1">
        <v>495274</v>
      </c>
      <c r="AG260" s="1">
        <v>3</v>
      </c>
      <c r="AH260"/>
    </row>
    <row r="261" spans="1:34" x14ac:dyDescent="0.25">
      <c r="A261" t="s">
        <v>329</v>
      </c>
      <c r="B261" t="s">
        <v>234</v>
      </c>
      <c r="C261" t="s">
        <v>518</v>
      </c>
      <c r="D261" t="s">
        <v>366</v>
      </c>
      <c r="E261" s="4">
        <v>87.423913043478265</v>
      </c>
      <c r="F261" s="4">
        <f>Nurse[[#This Row],[Total Nurse Staff Hours]]/Nurse[[#This Row],[MDS Census]]</f>
        <v>5.5761842596046254</v>
      </c>
      <c r="G261" s="4">
        <f>Nurse[[#This Row],[Total Direct Care Staff Hours]]/Nurse[[#This Row],[MDS Census]]</f>
        <v>5.0759977620290941</v>
      </c>
      <c r="H261" s="4">
        <f>Nurse[[#This Row],[Total RN Hours (w/ Admin, DON)]]/Nurse[[#This Row],[MDS Census]]</f>
        <v>0.59878154917319404</v>
      </c>
      <c r="I261" s="4">
        <f>Nurse[[#This Row],[RN Hours (excl. Admin, DON)]]/Nurse[[#This Row],[MDS Census]]</f>
        <v>0.44818475693149318</v>
      </c>
      <c r="J261" s="4">
        <f>SUM(Nurse[[#This Row],[RN Hours (excl. Admin, DON)]],Nurse[[#This Row],[RN Admin Hours]],Nurse[[#This Row],[RN DON Hours]],Nurse[[#This Row],[LPN Hours (excl. Admin)]],Nurse[[#This Row],[LPN Admin Hours]],Nurse[[#This Row],[CNA Hours]],Nurse[[#This Row],[NA TR Hours]],Nurse[[#This Row],[Med Aide/Tech Hours]])</f>
        <v>487.491847826087</v>
      </c>
      <c r="K261" s="4">
        <f>SUM(Nurse[[#This Row],[RN Hours (excl. Admin, DON)]],Nurse[[#This Row],[LPN Hours (excl. Admin)]],Nurse[[#This Row],[CNA Hours]],Nurse[[#This Row],[NA TR Hours]],Nurse[[#This Row],[Med Aide/Tech Hours]])</f>
        <v>443.76358695652181</v>
      </c>
      <c r="L261" s="4">
        <f>SUM(Nurse[[#This Row],[RN Hours (excl. Admin, DON)]],Nurse[[#This Row],[RN Admin Hours]],Nurse[[#This Row],[RN DON Hours]])</f>
        <v>52.347826086956523</v>
      </c>
      <c r="M261" s="4">
        <v>39.182065217391305</v>
      </c>
      <c r="N261" s="4">
        <v>7.6331521739130439</v>
      </c>
      <c r="O261" s="4">
        <v>5.5326086956521738</v>
      </c>
      <c r="P261" s="4">
        <f>SUM(Nurse[[#This Row],[LPN Hours (excl. Admin)]],Nurse[[#This Row],[LPN Admin Hours]])</f>
        <v>135.4375</v>
      </c>
      <c r="Q261" s="4">
        <v>104.875</v>
      </c>
      <c r="R261" s="4">
        <v>30.5625</v>
      </c>
      <c r="S261" s="4">
        <f>SUM(Nurse[[#This Row],[CNA Hours]],Nurse[[#This Row],[NA TR Hours]],Nurse[[#This Row],[Med Aide/Tech Hours]])</f>
        <v>299.70652173913044</v>
      </c>
      <c r="T261" s="4">
        <v>239.28532608695653</v>
      </c>
      <c r="U261" s="4">
        <v>60.421195652173914</v>
      </c>
      <c r="V261" s="4">
        <v>0</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5.9456521739130439</v>
      </c>
      <c r="X261" s="4">
        <v>0</v>
      </c>
      <c r="Y261" s="4">
        <v>0</v>
      </c>
      <c r="Z261" s="4">
        <v>0</v>
      </c>
      <c r="AA261" s="4">
        <v>5.9456521739130439</v>
      </c>
      <c r="AB261" s="4">
        <v>0</v>
      </c>
      <c r="AC261" s="4">
        <v>0</v>
      </c>
      <c r="AD261" s="4">
        <v>0</v>
      </c>
      <c r="AE261" s="4">
        <v>0</v>
      </c>
      <c r="AF261" s="1">
        <v>495385</v>
      </c>
      <c r="AG261" s="1">
        <v>3</v>
      </c>
      <c r="AH261"/>
    </row>
    <row r="262" spans="1:34" x14ac:dyDescent="0.25">
      <c r="A262" t="s">
        <v>329</v>
      </c>
      <c r="B262" t="s">
        <v>41</v>
      </c>
      <c r="C262" t="s">
        <v>520</v>
      </c>
      <c r="D262" t="s">
        <v>395</v>
      </c>
      <c r="E262" s="4">
        <v>116.35869565217391</v>
      </c>
      <c r="F262" s="4">
        <f>Nurse[[#This Row],[Total Nurse Staff Hours]]/Nurse[[#This Row],[MDS Census]]</f>
        <v>3.1863148061653432</v>
      </c>
      <c r="G262" s="4">
        <f>Nurse[[#This Row],[Total Direct Care Staff Hours]]/Nurse[[#This Row],[MDS Census]]</f>
        <v>2.9914292386735171</v>
      </c>
      <c r="H262" s="4">
        <f>Nurse[[#This Row],[Total RN Hours (w/ Admin, DON)]]/Nurse[[#This Row],[MDS Census]]</f>
        <v>0.6515880429705746</v>
      </c>
      <c r="I262" s="4">
        <f>Nurse[[#This Row],[RN Hours (excl. Admin, DON)]]/Nurse[[#This Row],[MDS Census]]</f>
        <v>0.50660906118636151</v>
      </c>
      <c r="J262" s="4">
        <f>SUM(Nurse[[#This Row],[RN Hours (excl. Admin, DON)]],Nurse[[#This Row],[RN Admin Hours]],Nurse[[#This Row],[RN DON Hours]],Nurse[[#This Row],[LPN Hours (excl. Admin)]],Nurse[[#This Row],[LPN Admin Hours]],Nurse[[#This Row],[CNA Hours]],Nurse[[#This Row],[NA TR Hours]],Nurse[[#This Row],[Med Aide/Tech Hours]])</f>
        <v>370.75543478260869</v>
      </c>
      <c r="K262" s="4">
        <f>SUM(Nurse[[#This Row],[RN Hours (excl. Admin, DON)]],Nurse[[#This Row],[LPN Hours (excl. Admin)]],Nurse[[#This Row],[CNA Hours]],Nurse[[#This Row],[NA TR Hours]],Nurse[[#This Row],[Med Aide/Tech Hours]])</f>
        <v>348.07880434782606</v>
      </c>
      <c r="L262" s="4">
        <f>SUM(Nurse[[#This Row],[RN Hours (excl. Admin, DON)]],Nurse[[#This Row],[RN Admin Hours]],Nurse[[#This Row],[RN DON Hours]])</f>
        <v>75.817934782608702</v>
      </c>
      <c r="M262" s="4">
        <v>58.948369565217391</v>
      </c>
      <c r="N262" s="4">
        <v>11.130434782608695</v>
      </c>
      <c r="O262" s="4">
        <v>5.7391304347826084</v>
      </c>
      <c r="P262" s="4">
        <f>SUM(Nurse[[#This Row],[LPN Hours (excl. Admin)]],Nurse[[#This Row],[LPN Admin Hours]])</f>
        <v>94.551630434782595</v>
      </c>
      <c r="Q262" s="4">
        <v>88.744565217391298</v>
      </c>
      <c r="R262" s="4">
        <v>5.8070652173913047</v>
      </c>
      <c r="S262" s="4">
        <f>SUM(Nurse[[#This Row],[CNA Hours]],Nurse[[#This Row],[NA TR Hours]],Nurse[[#This Row],[Med Aide/Tech Hours]])</f>
        <v>200.38586956521738</v>
      </c>
      <c r="T262" s="4">
        <v>162.33695652173913</v>
      </c>
      <c r="U262" s="4">
        <v>38.048913043478258</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2" s="4">
        <v>0</v>
      </c>
      <c r="Y262" s="4">
        <v>0</v>
      </c>
      <c r="Z262" s="4">
        <v>0</v>
      </c>
      <c r="AA262" s="4">
        <v>0</v>
      </c>
      <c r="AB262" s="4">
        <v>0</v>
      </c>
      <c r="AC262" s="4">
        <v>0</v>
      </c>
      <c r="AD262" s="4">
        <v>0</v>
      </c>
      <c r="AE262" s="4">
        <v>0</v>
      </c>
      <c r="AF262" s="1">
        <v>495126</v>
      </c>
      <c r="AG262" s="1">
        <v>3</v>
      </c>
      <c r="AH262"/>
    </row>
    <row r="263" spans="1:34" x14ac:dyDescent="0.25">
      <c r="A263" t="s">
        <v>329</v>
      </c>
      <c r="B263" t="s">
        <v>147</v>
      </c>
      <c r="C263" t="s">
        <v>497</v>
      </c>
      <c r="D263" t="s">
        <v>367</v>
      </c>
      <c r="E263" s="4">
        <v>122.20652173913044</v>
      </c>
      <c r="F263" s="4">
        <f>Nurse[[#This Row],[Total Nurse Staff Hours]]/Nurse[[#This Row],[MDS Census]]</f>
        <v>3.21337721248777</v>
      </c>
      <c r="G263" s="4">
        <f>Nurse[[#This Row],[Total Direct Care Staff Hours]]/Nurse[[#This Row],[MDS Census]]</f>
        <v>2.9641110024014941</v>
      </c>
      <c r="H263" s="4">
        <f>Nurse[[#This Row],[Total RN Hours (w/ Admin, DON)]]/Nurse[[#This Row],[MDS Census]]</f>
        <v>0.48263363870852977</v>
      </c>
      <c r="I263" s="4">
        <f>Nurse[[#This Row],[RN Hours (excl. Admin, DON)]]/Nurse[[#This Row],[MDS Census]]</f>
        <v>0.23674730943698302</v>
      </c>
      <c r="J263" s="4">
        <f>SUM(Nurse[[#This Row],[RN Hours (excl. Admin, DON)]],Nurse[[#This Row],[RN Admin Hours]],Nurse[[#This Row],[RN DON Hours]],Nurse[[#This Row],[LPN Hours (excl. Admin)]],Nurse[[#This Row],[LPN Admin Hours]],Nurse[[#This Row],[CNA Hours]],Nurse[[#This Row],[NA TR Hours]],Nurse[[#This Row],[Med Aide/Tech Hours]])</f>
        <v>392.695652173913</v>
      </c>
      <c r="K263" s="4">
        <f>SUM(Nurse[[#This Row],[RN Hours (excl. Admin, DON)]],Nurse[[#This Row],[LPN Hours (excl. Admin)]],Nurse[[#This Row],[CNA Hours]],Nurse[[#This Row],[NA TR Hours]],Nurse[[#This Row],[Med Aide/Tech Hours]])</f>
        <v>362.23369565217388</v>
      </c>
      <c r="L263" s="4">
        <f>SUM(Nurse[[#This Row],[RN Hours (excl. Admin, DON)]],Nurse[[#This Row],[RN Admin Hours]],Nurse[[#This Row],[RN DON Hours]])</f>
        <v>58.98097826086957</v>
      </c>
      <c r="M263" s="4">
        <v>28.932065217391305</v>
      </c>
      <c r="N263" s="4">
        <v>24.918478260869566</v>
      </c>
      <c r="O263" s="4">
        <v>5.1304347826086953</v>
      </c>
      <c r="P263" s="4">
        <f>SUM(Nurse[[#This Row],[LPN Hours (excl. Admin)]],Nurse[[#This Row],[LPN Admin Hours]])</f>
        <v>107.74456521739131</v>
      </c>
      <c r="Q263" s="4">
        <v>107.33152173913044</v>
      </c>
      <c r="R263" s="4">
        <v>0.41304347826086957</v>
      </c>
      <c r="S263" s="4">
        <f>SUM(Nurse[[#This Row],[CNA Hours]],Nurse[[#This Row],[NA TR Hours]],Nurse[[#This Row],[Med Aide/Tech Hours]])</f>
        <v>225.97010869565219</v>
      </c>
      <c r="T263" s="4">
        <v>201.6983695652174</v>
      </c>
      <c r="U263" s="4">
        <v>24.271739130434781</v>
      </c>
      <c r="V263" s="4">
        <v>0</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68.904891304347828</v>
      </c>
      <c r="X263" s="4">
        <v>3.4157608695652173</v>
      </c>
      <c r="Y263" s="4">
        <v>0</v>
      </c>
      <c r="Z263" s="4">
        <v>0</v>
      </c>
      <c r="AA263" s="4">
        <v>40.255434782608695</v>
      </c>
      <c r="AB263" s="4">
        <v>0</v>
      </c>
      <c r="AC263" s="4">
        <v>25.233695652173914</v>
      </c>
      <c r="AD263" s="4">
        <v>0</v>
      </c>
      <c r="AE263" s="4">
        <v>0</v>
      </c>
      <c r="AF263" s="1">
        <v>495276</v>
      </c>
      <c r="AG263" s="1">
        <v>3</v>
      </c>
      <c r="AH263"/>
    </row>
    <row r="264" spans="1:34" x14ac:dyDescent="0.25">
      <c r="A264" t="s">
        <v>329</v>
      </c>
      <c r="B264" t="s">
        <v>67</v>
      </c>
      <c r="C264" t="s">
        <v>504</v>
      </c>
      <c r="D264" t="s">
        <v>385</v>
      </c>
      <c r="E264" s="4">
        <v>110.09782608695652</v>
      </c>
      <c r="F264" s="4">
        <f>Nurse[[#This Row],[Total Nurse Staff Hours]]/Nurse[[#This Row],[MDS Census]]</f>
        <v>2.9956698588212065</v>
      </c>
      <c r="G264" s="4">
        <f>Nurse[[#This Row],[Total Direct Care Staff Hours]]/Nurse[[#This Row],[MDS Census]]</f>
        <v>2.8283285615559288</v>
      </c>
      <c r="H264" s="4">
        <f>Nurse[[#This Row],[Total RN Hours (w/ Admin, DON)]]/Nurse[[#This Row],[MDS Census]]</f>
        <v>0.27246026261230133</v>
      </c>
      <c r="I264" s="4">
        <f>Nurse[[#This Row],[RN Hours (excl. Admin, DON)]]/Nurse[[#This Row],[MDS Census]]</f>
        <v>0.1678596110178695</v>
      </c>
      <c r="J264" s="4">
        <f>SUM(Nurse[[#This Row],[RN Hours (excl. Admin, DON)]],Nurse[[#This Row],[RN Admin Hours]],Nurse[[#This Row],[RN DON Hours]],Nurse[[#This Row],[LPN Hours (excl. Admin)]],Nurse[[#This Row],[LPN Admin Hours]],Nurse[[#This Row],[CNA Hours]],Nurse[[#This Row],[NA TR Hours]],Nurse[[#This Row],[Med Aide/Tech Hours]])</f>
        <v>329.81673913043477</v>
      </c>
      <c r="K264" s="4">
        <f>SUM(Nurse[[#This Row],[RN Hours (excl. Admin, DON)]],Nurse[[#This Row],[LPN Hours (excl. Admin)]],Nurse[[#This Row],[CNA Hours]],Nurse[[#This Row],[NA TR Hours]],Nurse[[#This Row],[Med Aide/Tech Hours]])</f>
        <v>311.39282608695652</v>
      </c>
      <c r="L264" s="4">
        <f>SUM(Nurse[[#This Row],[RN Hours (excl. Admin, DON)]],Nurse[[#This Row],[RN Admin Hours]],Nurse[[#This Row],[RN DON Hours]])</f>
        <v>29.997282608695652</v>
      </c>
      <c r="M264" s="4">
        <v>18.480978260869566</v>
      </c>
      <c r="N264" s="4">
        <v>5.8967391304347823</v>
      </c>
      <c r="O264" s="4">
        <v>5.6195652173913047</v>
      </c>
      <c r="P264" s="4">
        <f>SUM(Nurse[[#This Row],[LPN Hours (excl. Admin)]],Nurse[[#This Row],[LPN Admin Hours]])</f>
        <v>91.913804347826087</v>
      </c>
      <c r="Q264" s="4">
        <v>85.006195652173915</v>
      </c>
      <c r="R264" s="4">
        <v>6.9076086956521738</v>
      </c>
      <c r="S264" s="4">
        <f>SUM(Nurse[[#This Row],[CNA Hours]],Nurse[[#This Row],[NA TR Hours]],Nurse[[#This Row],[Med Aide/Tech Hours]])</f>
        <v>207.90565217391304</v>
      </c>
      <c r="T264" s="4">
        <v>207.90565217391304</v>
      </c>
      <c r="U264" s="4">
        <v>0</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64.691739130434783</v>
      </c>
      <c r="X264" s="4">
        <v>0</v>
      </c>
      <c r="Y264" s="4">
        <v>0</v>
      </c>
      <c r="Z264" s="4">
        <v>0</v>
      </c>
      <c r="AA264" s="4">
        <v>4.1420652173913046</v>
      </c>
      <c r="AB264" s="4">
        <v>0</v>
      </c>
      <c r="AC264" s="4">
        <v>60.549673913043478</v>
      </c>
      <c r="AD264" s="4">
        <v>0</v>
      </c>
      <c r="AE264" s="4">
        <v>0</v>
      </c>
      <c r="AF264" s="1">
        <v>495173</v>
      </c>
      <c r="AG264" s="1">
        <v>3</v>
      </c>
      <c r="AH264"/>
    </row>
    <row r="265" spans="1:34" x14ac:dyDescent="0.25">
      <c r="A265" t="s">
        <v>329</v>
      </c>
      <c r="B265" t="s">
        <v>169</v>
      </c>
      <c r="C265" t="s">
        <v>474</v>
      </c>
      <c r="D265" t="s">
        <v>429</v>
      </c>
      <c r="E265" s="4">
        <v>97.608695652173907</v>
      </c>
      <c r="F265" s="4">
        <f>Nurse[[#This Row],[Total Nurse Staff Hours]]/Nurse[[#This Row],[MDS Census]]</f>
        <v>3.6960133630289538</v>
      </c>
      <c r="G265" s="4">
        <f>Nurse[[#This Row],[Total Direct Care Staff Hours]]/Nurse[[#This Row],[MDS Census]]</f>
        <v>3.3960913140311813</v>
      </c>
      <c r="H265" s="4">
        <f>Nurse[[#This Row],[Total RN Hours (w/ Admin, DON)]]/Nurse[[#This Row],[MDS Census]]</f>
        <v>0.47749443207126951</v>
      </c>
      <c r="I265" s="4">
        <f>Nurse[[#This Row],[RN Hours (excl. Admin, DON)]]/Nurse[[#This Row],[MDS Census]]</f>
        <v>0.28151447661469936</v>
      </c>
      <c r="J265" s="4">
        <f>SUM(Nurse[[#This Row],[RN Hours (excl. Admin, DON)]],Nurse[[#This Row],[RN Admin Hours]],Nurse[[#This Row],[RN DON Hours]],Nurse[[#This Row],[LPN Hours (excl. Admin)]],Nurse[[#This Row],[LPN Admin Hours]],Nurse[[#This Row],[CNA Hours]],Nurse[[#This Row],[NA TR Hours]],Nurse[[#This Row],[Med Aide/Tech Hours]])</f>
        <v>360.7630434782609</v>
      </c>
      <c r="K265" s="4">
        <f>SUM(Nurse[[#This Row],[RN Hours (excl. Admin, DON)]],Nurse[[#This Row],[LPN Hours (excl. Admin)]],Nurse[[#This Row],[CNA Hours]],Nurse[[#This Row],[NA TR Hours]],Nurse[[#This Row],[Med Aide/Tech Hours]])</f>
        <v>331.48804347826092</v>
      </c>
      <c r="L265" s="4">
        <f>SUM(Nurse[[#This Row],[RN Hours (excl. Admin, DON)]],Nurse[[#This Row],[RN Admin Hours]],Nurse[[#This Row],[RN DON Hours]])</f>
        <v>46.607608695652175</v>
      </c>
      <c r="M265" s="4">
        <v>27.478260869565219</v>
      </c>
      <c r="N265" s="4">
        <v>9.5641304347826051</v>
      </c>
      <c r="O265" s="4">
        <v>9.5652173913043477</v>
      </c>
      <c r="P265" s="4">
        <f>SUM(Nurse[[#This Row],[LPN Hours (excl. Admin)]],Nurse[[#This Row],[LPN Admin Hours]])</f>
        <v>123.47391304347826</v>
      </c>
      <c r="Q265" s="4">
        <v>113.32826086956523</v>
      </c>
      <c r="R265" s="4">
        <v>10.145652173913039</v>
      </c>
      <c r="S265" s="4">
        <f>SUM(Nurse[[#This Row],[CNA Hours]],Nurse[[#This Row],[NA TR Hours]],Nurse[[#This Row],[Med Aide/Tech Hours]])</f>
        <v>190.68152173913043</v>
      </c>
      <c r="T265" s="4">
        <v>190.68152173913043</v>
      </c>
      <c r="U265" s="4">
        <v>0</v>
      </c>
      <c r="V265" s="4">
        <v>0</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5" s="4">
        <v>0</v>
      </c>
      <c r="Y265" s="4">
        <v>0</v>
      </c>
      <c r="Z265" s="4">
        <v>0</v>
      </c>
      <c r="AA265" s="4">
        <v>0</v>
      </c>
      <c r="AB265" s="4">
        <v>0</v>
      </c>
      <c r="AC265" s="4">
        <v>0</v>
      </c>
      <c r="AD265" s="4">
        <v>0</v>
      </c>
      <c r="AE265" s="4">
        <v>0</v>
      </c>
      <c r="AF265" s="1">
        <v>495308</v>
      </c>
      <c r="AG265" s="1">
        <v>3</v>
      </c>
      <c r="AH265"/>
    </row>
    <row r="266" spans="1:34" x14ac:dyDescent="0.25">
      <c r="A266" t="s">
        <v>329</v>
      </c>
      <c r="B266" t="s">
        <v>74</v>
      </c>
      <c r="C266" t="s">
        <v>475</v>
      </c>
      <c r="D266" t="s">
        <v>347</v>
      </c>
      <c r="E266" s="4">
        <v>93.239130434782609</v>
      </c>
      <c r="F266" s="4">
        <f>Nurse[[#This Row],[Total Nurse Staff Hours]]/Nurse[[#This Row],[MDS Census]]</f>
        <v>2.2052156679878752</v>
      </c>
      <c r="G266" s="4">
        <f>Nurse[[#This Row],[Total Direct Care Staff Hours]]/Nurse[[#This Row],[MDS Census]]</f>
        <v>2.0853742131032869</v>
      </c>
      <c r="H266" s="4">
        <f>Nurse[[#This Row],[Total RN Hours (w/ Admin, DON)]]/Nurse[[#This Row],[MDS Census]]</f>
        <v>0.21281184425273958</v>
      </c>
      <c r="I266" s="4">
        <f>Nurse[[#This Row],[RN Hours (excl. Admin, DON)]]/Nurse[[#This Row],[MDS Census]]</f>
        <v>9.297038936815108E-2</v>
      </c>
      <c r="J266" s="4">
        <f>SUM(Nurse[[#This Row],[RN Hours (excl. Admin, DON)]],Nurse[[#This Row],[RN Admin Hours]],Nurse[[#This Row],[RN DON Hours]],Nurse[[#This Row],[LPN Hours (excl. Admin)]],Nurse[[#This Row],[LPN Admin Hours]],Nurse[[#This Row],[CNA Hours]],Nurse[[#This Row],[NA TR Hours]],Nurse[[#This Row],[Med Aide/Tech Hours]])</f>
        <v>205.61239130434774</v>
      </c>
      <c r="K266" s="4">
        <f>SUM(Nurse[[#This Row],[RN Hours (excl. Admin, DON)]],Nurse[[#This Row],[LPN Hours (excl. Admin)]],Nurse[[#This Row],[CNA Hours]],Nurse[[#This Row],[NA TR Hours]],Nurse[[#This Row],[Med Aide/Tech Hours]])</f>
        <v>194.43847826086949</v>
      </c>
      <c r="L266" s="4">
        <f>SUM(Nurse[[#This Row],[RN Hours (excl. Admin, DON)]],Nurse[[#This Row],[RN Admin Hours]],Nurse[[#This Row],[RN DON Hours]])</f>
        <v>19.842391304347828</v>
      </c>
      <c r="M266" s="4">
        <v>8.6684782608695645</v>
      </c>
      <c r="N266" s="4">
        <v>11.173913043478262</v>
      </c>
      <c r="O266" s="4">
        <v>0</v>
      </c>
      <c r="P266" s="4">
        <f>SUM(Nurse[[#This Row],[LPN Hours (excl. Admin)]],Nurse[[#This Row],[LPN Admin Hours]])</f>
        <v>68.14749999999998</v>
      </c>
      <c r="Q266" s="4">
        <v>68.14749999999998</v>
      </c>
      <c r="R266" s="4">
        <v>0</v>
      </c>
      <c r="S266" s="4">
        <f>SUM(Nurse[[#This Row],[CNA Hours]],Nurse[[#This Row],[NA TR Hours]],Nurse[[#This Row],[Med Aide/Tech Hours]])</f>
        <v>117.62249999999995</v>
      </c>
      <c r="T266" s="4">
        <v>117.62249999999995</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90.840652173913043</v>
      </c>
      <c r="X266" s="4">
        <v>1.451086956521739</v>
      </c>
      <c r="Y266" s="4">
        <v>0.30434782608695654</v>
      </c>
      <c r="Z266" s="4">
        <v>0</v>
      </c>
      <c r="AA266" s="4">
        <v>38.030652173913047</v>
      </c>
      <c r="AB266" s="4">
        <v>0</v>
      </c>
      <c r="AC266" s="4">
        <v>51.0545652173913</v>
      </c>
      <c r="AD266" s="4">
        <v>0</v>
      </c>
      <c r="AE266" s="4">
        <v>0</v>
      </c>
      <c r="AF266" s="1">
        <v>495185</v>
      </c>
      <c r="AG266" s="1">
        <v>3</v>
      </c>
      <c r="AH266"/>
    </row>
    <row r="267" spans="1:34" x14ac:dyDescent="0.25">
      <c r="A267" t="s">
        <v>329</v>
      </c>
      <c r="B267" t="s">
        <v>107</v>
      </c>
      <c r="C267" t="s">
        <v>543</v>
      </c>
      <c r="D267" t="s">
        <v>348</v>
      </c>
      <c r="E267" s="4">
        <v>40.923913043478258</v>
      </c>
      <c r="F267" s="4">
        <f>Nurse[[#This Row],[Total Nurse Staff Hours]]/Nurse[[#This Row],[MDS Census]]</f>
        <v>3.0358857901726428</v>
      </c>
      <c r="G267" s="4">
        <f>Nurse[[#This Row],[Total Direct Care Staff Hours]]/Nurse[[#This Row],[MDS Census]]</f>
        <v>2.6433359893758306</v>
      </c>
      <c r="H267" s="4">
        <f>Nurse[[#This Row],[Total RN Hours (w/ Admin, DON)]]/Nurse[[#This Row],[MDS Census]]</f>
        <v>0.83851261620185924</v>
      </c>
      <c r="I267" s="4">
        <f>Nurse[[#This Row],[RN Hours (excl. Admin, DON)]]/Nurse[[#This Row],[MDS Census]]</f>
        <v>0.57549800796812756</v>
      </c>
      <c r="J267" s="4">
        <f>SUM(Nurse[[#This Row],[RN Hours (excl. Admin, DON)]],Nurse[[#This Row],[RN Admin Hours]],Nurse[[#This Row],[RN DON Hours]],Nurse[[#This Row],[LPN Hours (excl. Admin)]],Nurse[[#This Row],[LPN Admin Hours]],Nurse[[#This Row],[CNA Hours]],Nurse[[#This Row],[NA TR Hours]],Nurse[[#This Row],[Med Aide/Tech Hours]])</f>
        <v>124.24032608695651</v>
      </c>
      <c r="K267" s="4">
        <f>SUM(Nurse[[#This Row],[RN Hours (excl. Admin, DON)]],Nurse[[#This Row],[LPN Hours (excl. Admin)]],Nurse[[#This Row],[CNA Hours]],Nurse[[#This Row],[NA TR Hours]],Nurse[[#This Row],[Med Aide/Tech Hours]])</f>
        <v>108.17565217391305</v>
      </c>
      <c r="L267" s="4">
        <f>SUM(Nurse[[#This Row],[RN Hours (excl. Admin, DON)]],Nurse[[#This Row],[RN Admin Hours]],Nurse[[#This Row],[RN DON Hours]])</f>
        <v>34.315217391304344</v>
      </c>
      <c r="M267" s="4">
        <v>23.551630434782609</v>
      </c>
      <c r="N267" s="4">
        <v>5.4592391304347823</v>
      </c>
      <c r="O267" s="4">
        <v>5.3043478260869561</v>
      </c>
      <c r="P267" s="4">
        <f>SUM(Nurse[[#This Row],[LPN Hours (excl. Admin)]],Nurse[[#This Row],[LPN Admin Hours]])</f>
        <v>39.790217391304346</v>
      </c>
      <c r="Q267" s="4">
        <v>34.489130434782609</v>
      </c>
      <c r="R267" s="4">
        <v>5.3010869565217389</v>
      </c>
      <c r="S267" s="4">
        <f>SUM(Nurse[[#This Row],[CNA Hours]],Nurse[[#This Row],[NA TR Hours]],Nurse[[#This Row],[Med Aide/Tech Hours]])</f>
        <v>50.134891304347825</v>
      </c>
      <c r="T267" s="4">
        <v>43.122065217391302</v>
      </c>
      <c r="U267" s="4">
        <v>7.0128260869565215</v>
      </c>
      <c r="V267" s="4">
        <v>0</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5.4755434782608701</v>
      </c>
      <c r="X267" s="4">
        <v>7.3369565217391311E-2</v>
      </c>
      <c r="Y267" s="4">
        <v>0</v>
      </c>
      <c r="Z267" s="4">
        <v>0</v>
      </c>
      <c r="AA267" s="4">
        <v>0.90760869565217395</v>
      </c>
      <c r="AB267" s="4">
        <v>0</v>
      </c>
      <c r="AC267" s="4">
        <v>4.4945652173913047</v>
      </c>
      <c r="AD267" s="4">
        <v>0</v>
      </c>
      <c r="AE267" s="4">
        <v>0</v>
      </c>
      <c r="AF267" s="1">
        <v>495226</v>
      </c>
      <c r="AG267" s="1">
        <v>3</v>
      </c>
      <c r="AH267"/>
    </row>
    <row r="268" spans="1:34" x14ac:dyDescent="0.25">
      <c r="A268" t="s">
        <v>329</v>
      </c>
      <c r="B268" t="s">
        <v>150</v>
      </c>
      <c r="C268" t="s">
        <v>554</v>
      </c>
      <c r="D268" t="s">
        <v>428</v>
      </c>
      <c r="E268" s="4">
        <v>39.858695652173914</v>
      </c>
      <c r="F268" s="4">
        <f>Nurse[[#This Row],[Total Nurse Staff Hours]]/Nurse[[#This Row],[MDS Census]]</f>
        <v>3.9976820289064627</v>
      </c>
      <c r="G268" s="4">
        <f>Nurse[[#This Row],[Total Direct Care Staff Hours]]/Nurse[[#This Row],[MDS Census]]</f>
        <v>3.4863648759203705</v>
      </c>
      <c r="H268" s="4">
        <f>Nurse[[#This Row],[Total RN Hours (w/ Admin, DON)]]/Nurse[[#This Row],[MDS Census]]</f>
        <v>0.59490046359421866</v>
      </c>
      <c r="I268" s="4">
        <f>Nurse[[#This Row],[RN Hours (excl. Admin, DON)]]/Nurse[[#This Row],[MDS Census]]</f>
        <v>8.3583310608126529E-2</v>
      </c>
      <c r="J268" s="4">
        <f>SUM(Nurse[[#This Row],[RN Hours (excl. Admin, DON)]],Nurse[[#This Row],[RN Admin Hours]],Nurse[[#This Row],[RN DON Hours]],Nurse[[#This Row],[LPN Hours (excl. Admin)]],Nurse[[#This Row],[LPN Admin Hours]],Nurse[[#This Row],[CNA Hours]],Nurse[[#This Row],[NA TR Hours]],Nurse[[#This Row],[Med Aide/Tech Hours]])</f>
        <v>159.34239130434781</v>
      </c>
      <c r="K268" s="4">
        <f>SUM(Nurse[[#This Row],[RN Hours (excl. Admin, DON)]],Nurse[[#This Row],[LPN Hours (excl. Admin)]],Nurse[[#This Row],[CNA Hours]],Nurse[[#This Row],[NA TR Hours]],Nurse[[#This Row],[Med Aide/Tech Hours]])</f>
        <v>138.96195652173913</v>
      </c>
      <c r="L268" s="4">
        <f>SUM(Nurse[[#This Row],[RN Hours (excl. Admin, DON)]],Nurse[[#This Row],[RN Admin Hours]],Nurse[[#This Row],[RN DON Hours]])</f>
        <v>23.711956521739129</v>
      </c>
      <c r="M268" s="4">
        <v>3.3315217391304346</v>
      </c>
      <c r="N268" s="4">
        <v>15.25</v>
      </c>
      <c r="O268" s="4">
        <v>5.1304347826086953</v>
      </c>
      <c r="P268" s="4">
        <f>SUM(Nurse[[#This Row],[LPN Hours (excl. Admin)]],Nurse[[#This Row],[LPN Admin Hours]])</f>
        <v>47.114130434782609</v>
      </c>
      <c r="Q268" s="4">
        <v>47.114130434782609</v>
      </c>
      <c r="R268" s="4">
        <v>0</v>
      </c>
      <c r="S268" s="4">
        <f>SUM(Nurse[[#This Row],[CNA Hours]],Nurse[[#This Row],[NA TR Hours]],Nurse[[#This Row],[Med Aide/Tech Hours]])</f>
        <v>88.516304347826093</v>
      </c>
      <c r="T268" s="4">
        <v>88.516304347826093</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8" s="4">
        <v>0</v>
      </c>
      <c r="Y268" s="4">
        <v>0</v>
      </c>
      <c r="Z268" s="4">
        <v>0</v>
      </c>
      <c r="AA268" s="4">
        <v>0</v>
      </c>
      <c r="AB268" s="4">
        <v>0</v>
      </c>
      <c r="AC268" s="4">
        <v>0</v>
      </c>
      <c r="AD268" s="4">
        <v>0</v>
      </c>
      <c r="AE268" s="4">
        <v>0</v>
      </c>
      <c r="AF268" s="1">
        <v>495280</v>
      </c>
      <c r="AG268" s="1">
        <v>3</v>
      </c>
      <c r="AH268"/>
    </row>
    <row r="269" spans="1:34" x14ac:dyDescent="0.25">
      <c r="A269" t="s">
        <v>329</v>
      </c>
      <c r="B269" t="s">
        <v>106</v>
      </c>
      <c r="C269" t="s">
        <v>526</v>
      </c>
      <c r="D269" t="s">
        <v>408</v>
      </c>
      <c r="E269" s="4">
        <v>13.097826086956522</v>
      </c>
      <c r="F269" s="4">
        <f>Nurse[[#This Row],[Total Nurse Staff Hours]]/Nurse[[#This Row],[MDS Census]]</f>
        <v>8.3213443983402513</v>
      </c>
      <c r="G269" s="4">
        <f>Nurse[[#This Row],[Total Direct Care Staff Hours]]/Nurse[[#This Row],[MDS Census]]</f>
        <v>7.3329626556016629</v>
      </c>
      <c r="H269" s="4">
        <f>Nurse[[#This Row],[Total RN Hours (w/ Admin, DON)]]/Nurse[[#This Row],[MDS Census]]</f>
        <v>2.78498755186722</v>
      </c>
      <c r="I269" s="4">
        <f>Nurse[[#This Row],[RN Hours (excl. Admin, DON)]]/Nurse[[#This Row],[MDS Census]]</f>
        <v>1.796605809128631</v>
      </c>
      <c r="J269" s="4">
        <f>SUM(Nurse[[#This Row],[RN Hours (excl. Admin, DON)]],Nurse[[#This Row],[RN Admin Hours]],Nurse[[#This Row],[RN DON Hours]],Nurse[[#This Row],[LPN Hours (excl. Admin)]],Nurse[[#This Row],[LPN Admin Hours]],Nurse[[#This Row],[CNA Hours]],Nurse[[#This Row],[NA TR Hours]],Nurse[[#This Row],[Med Aide/Tech Hours]])</f>
        <v>108.99152173913046</v>
      </c>
      <c r="K269" s="4">
        <f>SUM(Nurse[[#This Row],[RN Hours (excl. Admin, DON)]],Nurse[[#This Row],[LPN Hours (excl. Admin)]],Nurse[[#This Row],[CNA Hours]],Nurse[[#This Row],[NA TR Hours]],Nurse[[#This Row],[Med Aide/Tech Hours]])</f>
        <v>96.04586956521743</v>
      </c>
      <c r="L269" s="4">
        <f>SUM(Nurse[[#This Row],[RN Hours (excl. Admin, DON)]],Nurse[[#This Row],[RN Admin Hours]],Nurse[[#This Row],[RN DON Hours]])</f>
        <v>36.477282608695653</v>
      </c>
      <c r="M269" s="4">
        <v>23.531630434782613</v>
      </c>
      <c r="N269" s="4">
        <v>11.554347826086957</v>
      </c>
      <c r="O269" s="4">
        <v>1.3913043478260869</v>
      </c>
      <c r="P269" s="4">
        <f>SUM(Nurse[[#This Row],[LPN Hours (excl. Admin)]],Nurse[[#This Row],[LPN Admin Hours]])</f>
        <v>13.975108695652175</v>
      </c>
      <c r="Q269" s="4">
        <v>13.975108695652175</v>
      </c>
      <c r="R269" s="4">
        <v>0</v>
      </c>
      <c r="S269" s="4">
        <f>SUM(Nurse[[#This Row],[CNA Hours]],Nurse[[#This Row],[NA TR Hours]],Nurse[[#This Row],[Med Aide/Tech Hours]])</f>
        <v>58.539130434782642</v>
      </c>
      <c r="T269" s="4">
        <v>58.539130434782642</v>
      </c>
      <c r="U269" s="4">
        <v>0</v>
      </c>
      <c r="V269" s="4">
        <v>0</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4.7608695652173907</v>
      </c>
      <c r="X269" s="4">
        <v>0</v>
      </c>
      <c r="Y269" s="4">
        <v>0</v>
      </c>
      <c r="Z269" s="4">
        <v>0</v>
      </c>
      <c r="AA269" s="4">
        <v>0.13043478260869565</v>
      </c>
      <c r="AB269" s="4">
        <v>0</v>
      </c>
      <c r="AC269" s="4">
        <v>4.6304347826086953</v>
      </c>
      <c r="AD269" s="4">
        <v>0</v>
      </c>
      <c r="AE269" s="4">
        <v>0</v>
      </c>
      <c r="AF269" s="1">
        <v>495225</v>
      </c>
      <c r="AG269" s="1">
        <v>3</v>
      </c>
      <c r="AH269"/>
    </row>
    <row r="270" spans="1:34" x14ac:dyDescent="0.25">
      <c r="A270" t="s">
        <v>329</v>
      </c>
      <c r="B270" t="s">
        <v>38</v>
      </c>
      <c r="C270" t="s">
        <v>512</v>
      </c>
      <c r="D270" t="s">
        <v>387</v>
      </c>
      <c r="E270" s="4">
        <v>74.032608695652172</v>
      </c>
      <c r="F270" s="4">
        <f>Nurse[[#This Row],[Total Nurse Staff Hours]]/Nurse[[#This Row],[MDS Census]]</f>
        <v>6.3916311848480412</v>
      </c>
      <c r="G270" s="4">
        <f>Nurse[[#This Row],[Total Direct Care Staff Hours]]/Nurse[[#This Row],[MDS Census]]</f>
        <v>5.6377565702540018</v>
      </c>
      <c r="H270" s="4">
        <f>Nurse[[#This Row],[Total RN Hours (w/ Admin, DON)]]/Nurse[[#This Row],[MDS Census]]</f>
        <v>1.1525664366466009</v>
      </c>
      <c r="I270" s="4">
        <f>Nurse[[#This Row],[RN Hours (excl. Admin, DON)]]/Nurse[[#This Row],[MDS Census]]</f>
        <v>0.58097929819409777</v>
      </c>
      <c r="J270" s="4">
        <f>SUM(Nurse[[#This Row],[RN Hours (excl. Admin, DON)]],Nurse[[#This Row],[RN Admin Hours]],Nurse[[#This Row],[RN DON Hours]],Nurse[[#This Row],[LPN Hours (excl. Admin)]],Nurse[[#This Row],[LPN Admin Hours]],Nurse[[#This Row],[CNA Hours]],Nurse[[#This Row],[NA TR Hours]],Nurse[[#This Row],[Med Aide/Tech Hours]])</f>
        <v>473.18913043478267</v>
      </c>
      <c r="K270" s="4">
        <f>SUM(Nurse[[#This Row],[RN Hours (excl. Admin, DON)]],Nurse[[#This Row],[LPN Hours (excl. Admin)]],Nurse[[#This Row],[CNA Hours]],Nurse[[#This Row],[NA TR Hours]],Nurse[[#This Row],[Med Aide/Tech Hours]])</f>
        <v>417.37782608695659</v>
      </c>
      <c r="L270" s="4">
        <f>SUM(Nurse[[#This Row],[RN Hours (excl. Admin, DON)]],Nurse[[#This Row],[RN Admin Hours]],Nurse[[#This Row],[RN DON Hours]])</f>
        <v>85.327499999999986</v>
      </c>
      <c r="M270" s="4">
        <v>43.011413043478257</v>
      </c>
      <c r="N270" s="4">
        <v>42.31608695652173</v>
      </c>
      <c r="O270" s="4">
        <v>0</v>
      </c>
      <c r="P270" s="4">
        <f>SUM(Nurse[[#This Row],[LPN Hours (excl. Admin)]],Nurse[[#This Row],[LPN Admin Hours]])</f>
        <v>90.138260869565244</v>
      </c>
      <c r="Q270" s="4">
        <v>76.643043478260893</v>
      </c>
      <c r="R270" s="4">
        <v>13.495217391304347</v>
      </c>
      <c r="S270" s="4">
        <f>SUM(Nurse[[#This Row],[CNA Hours]],Nurse[[#This Row],[NA TR Hours]],Nurse[[#This Row],[Med Aide/Tech Hours]])</f>
        <v>297.72336956521741</v>
      </c>
      <c r="T270" s="4">
        <v>296.25282608695653</v>
      </c>
      <c r="U270" s="4">
        <v>1.4705434782608695</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495120</v>
      </c>
      <c r="AG270" s="1">
        <v>3</v>
      </c>
      <c r="AH270"/>
    </row>
    <row r="271" spans="1:34" x14ac:dyDescent="0.25">
      <c r="A271" t="s">
        <v>329</v>
      </c>
      <c r="B271" t="s">
        <v>24</v>
      </c>
      <c r="C271" t="s">
        <v>453</v>
      </c>
      <c r="D271" t="s">
        <v>384</v>
      </c>
      <c r="E271" s="4">
        <v>142.7391304347826</v>
      </c>
      <c r="F271" s="4">
        <f>Nurse[[#This Row],[Total Nurse Staff Hours]]/Nurse[[#This Row],[MDS Census]]</f>
        <v>4.2462686567164178</v>
      </c>
      <c r="G271" s="4">
        <f>Nurse[[#This Row],[Total Direct Care Staff Hours]]/Nurse[[#This Row],[MDS Census]]</f>
        <v>4.0354858361254955</v>
      </c>
      <c r="H271" s="4">
        <f>Nurse[[#This Row],[Total RN Hours (w/ Admin, DON)]]/Nurse[[#This Row],[MDS Census]]</f>
        <v>0.82184739567468779</v>
      </c>
      <c r="I271" s="4">
        <f>Nurse[[#This Row],[RN Hours (excl. Admin, DON)]]/Nurse[[#This Row],[MDS Census]]</f>
        <v>0.61106457508376488</v>
      </c>
      <c r="J271" s="4">
        <f>SUM(Nurse[[#This Row],[RN Hours (excl. Admin, DON)]],Nurse[[#This Row],[RN Admin Hours]],Nurse[[#This Row],[RN DON Hours]],Nurse[[#This Row],[LPN Hours (excl. Admin)]],Nurse[[#This Row],[LPN Admin Hours]],Nurse[[#This Row],[CNA Hours]],Nurse[[#This Row],[NA TR Hours]],Nurse[[#This Row],[Med Aide/Tech Hours]])</f>
        <v>606.10869565217388</v>
      </c>
      <c r="K271" s="4">
        <f>SUM(Nurse[[#This Row],[RN Hours (excl. Admin, DON)]],Nurse[[#This Row],[LPN Hours (excl. Admin)]],Nurse[[#This Row],[CNA Hours]],Nurse[[#This Row],[NA TR Hours]],Nurse[[#This Row],[Med Aide/Tech Hours]])</f>
        <v>576.02173913043475</v>
      </c>
      <c r="L271" s="4">
        <f>SUM(Nurse[[#This Row],[RN Hours (excl. Admin, DON)]],Nurse[[#This Row],[RN Admin Hours]],Nurse[[#This Row],[RN DON Hours]])</f>
        <v>117.30978260869564</v>
      </c>
      <c r="M271" s="4">
        <v>87.222826086956516</v>
      </c>
      <c r="N271" s="4">
        <v>25.043478260869566</v>
      </c>
      <c r="O271" s="4">
        <v>5.0434782608695654</v>
      </c>
      <c r="P271" s="4">
        <f>SUM(Nurse[[#This Row],[LPN Hours (excl. Admin)]],Nurse[[#This Row],[LPN Admin Hours]])</f>
        <v>131.13315217391303</v>
      </c>
      <c r="Q271" s="4">
        <v>131.13315217391303</v>
      </c>
      <c r="R271" s="4">
        <v>0</v>
      </c>
      <c r="S271" s="4">
        <f>SUM(Nurse[[#This Row],[CNA Hours]],Nurse[[#This Row],[NA TR Hours]],Nurse[[#This Row],[Med Aide/Tech Hours]])</f>
        <v>357.66576086956519</v>
      </c>
      <c r="T271" s="4">
        <v>357.66576086956519</v>
      </c>
      <c r="U271" s="4">
        <v>0</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3.1277173913043477</v>
      </c>
      <c r="X271" s="4">
        <v>0</v>
      </c>
      <c r="Y271" s="4">
        <v>0</v>
      </c>
      <c r="Z271" s="4">
        <v>0</v>
      </c>
      <c r="AA271" s="4">
        <v>3.1277173913043477</v>
      </c>
      <c r="AB271" s="4">
        <v>0</v>
      </c>
      <c r="AC271" s="4">
        <v>0</v>
      </c>
      <c r="AD271" s="4">
        <v>0</v>
      </c>
      <c r="AE271" s="4">
        <v>0</v>
      </c>
      <c r="AF271" s="1">
        <v>495096</v>
      </c>
      <c r="AG271" s="1">
        <v>3</v>
      </c>
      <c r="AH271"/>
    </row>
    <row r="272" spans="1:34" x14ac:dyDescent="0.25">
      <c r="A272" t="s">
        <v>329</v>
      </c>
      <c r="B272" t="s">
        <v>42</v>
      </c>
      <c r="C272" t="s">
        <v>517</v>
      </c>
      <c r="D272" t="s">
        <v>389</v>
      </c>
      <c r="E272" s="4">
        <v>79.260869565217391</v>
      </c>
      <c r="F272" s="4">
        <f>Nurse[[#This Row],[Total Nurse Staff Hours]]/Nurse[[#This Row],[MDS Census]]</f>
        <v>5.7161876028524405</v>
      </c>
      <c r="G272" s="4">
        <f>Nurse[[#This Row],[Total Direct Care Staff Hours]]/Nurse[[#This Row],[MDS Census]]</f>
        <v>5.3895968184311558</v>
      </c>
      <c r="H272" s="4">
        <f>Nurse[[#This Row],[Total RN Hours (w/ Admin, DON)]]/Nurse[[#This Row],[MDS Census]]</f>
        <v>1.1861972024136036</v>
      </c>
      <c r="I272" s="4">
        <f>Nurse[[#This Row],[RN Hours (excl. Admin, DON)]]/Nurse[[#This Row],[MDS Census]]</f>
        <v>0.85960641799232007</v>
      </c>
      <c r="J272" s="4">
        <f>SUM(Nurse[[#This Row],[RN Hours (excl. Admin, DON)]],Nurse[[#This Row],[RN Admin Hours]],Nurse[[#This Row],[RN DON Hours]],Nurse[[#This Row],[LPN Hours (excl. Admin)]],Nurse[[#This Row],[LPN Admin Hours]],Nurse[[#This Row],[CNA Hours]],Nurse[[#This Row],[NA TR Hours]],Nurse[[#This Row],[Med Aide/Tech Hours]])</f>
        <v>453.06999999999994</v>
      </c>
      <c r="K272" s="4">
        <f>SUM(Nurse[[#This Row],[RN Hours (excl. Admin, DON)]],Nurse[[#This Row],[LPN Hours (excl. Admin)]],Nurse[[#This Row],[CNA Hours]],Nurse[[#This Row],[NA TR Hours]],Nurse[[#This Row],[Med Aide/Tech Hours]])</f>
        <v>427.1841304347825</v>
      </c>
      <c r="L272" s="4">
        <f>SUM(Nurse[[#This Row],[RN Hours (excl. Admin, DON)]],Nurse[[#This Row],[RN Admin Hours]],Nurse[[#This Row],[RN DON Hours]])</f>
        <v>94.019021739130409</v>
      </c>
      <c r="M272" s="4">
        <v>68.133152173913018</v>
      </c>
      <c r="N272" s="4">
        <v>20.755434782608695</v>
      </c>
      <c r="O272" s="4">
        <v>5.1304347826086953</v>
      </c>
      <c r="P272" s="4">
        <f>SUM(Nurse[[#This Row],[LPN Hours (excl. Admin)]],Nurse[[#This Row],[LPN Admin Hours]])</f>
        <v>135.33554347826083</v>
      </c>
      <c r="Q272" s="4">
        <v>135.33554347826083</v>
      </c>
      <c r="R272" s="4">
        <v>0</v>
      </c>
      <c r="S272" s="4">
        <f>SUM(Nurse[[#This Row],[CNA Hours]],Nurse[[#This Row],[NA TR Hours]],Nurse[[#This Row],[Med Aide/Tech Hours]])</f>
        <v>223.71543478260867</v>
      </c>
      <c r="T272" s="4">
        <v>204.39065217391303</v>
      </c>
      <c r="U272" s="4">
        <v>19.324782608695656</v>
      </c>
      <c r="V272" s="4">
        <v>0</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2" s="4">
        <v>0</v>
      </c>
      <c r="Y272" s="4">
        <v>0</v>
      </c>
      <c r="Z272" s="4">
        <v>0</v>
      </c>
      <c r="AA272" s="4">
        <v>0</v>
      </c>
      <c r="AB272" s="4">
        <v>0</v>
      </c>
      <c r="AC272" s="4">
        <v>0</v>
      </c>
      <c r="AD272" s="4">
        <v>0</v>
      </c>
      <c r="AE272" s="4">
        <v>0</v>
      </c>
      <c r="AF272" s="1">
        <v>495127</v>
      </c>
      <c r="AG272" s="1">
        <v>3</v>
      </c>
      <c r="AH272"/>
    </row>
    <row r="273" spans="1:34" x14ac:dyDescent="0.25">
      <c r="A273" t="s">
        <v>329</v>
      </c>
      <c r="B273" t="s">
        <v>140</v>
      </c>
      <c r="C273" t="s">
        <v>551</v>
      </c>
      <c r="D273" t="s">
        <v>373</v>
      </c>
      <c r="E273" s="4">
        <v>55.054347826086953</v>
      </c>
      <c r="F273" s="4">
        <f>Nurse[[#This Row],[Total Nurse Staff Hours]]/Nurse[[#This Row],[MDS Census]]</f>
        <v>2.8137709772951633</v>
      </c>
      <c r="G273" s="4">
        <f>Nurse[[#This Row],[Total Direct Care Staff Hours]]/Nurse[[#This Row],[MDS Census]]</f>
        <v>2.4615498519249757</v>
      </c>
      <c r="H273" s="4">
        <f>Nurse[[#This Row],[Total RN Hours (w/ Admin, DON)]]/Nurse[[#This Row],[MDS Census]]</f>
        <v>0.45844027640671275</v>
      </c>
      <c r="I273" s="4">
        <f>Nurse[[#This Row],[RN Hours (excl. Admin, DON)]]/Nurse[[#This Row],[MDS Census]]</f>
        <v>0.10621915103652517</v>
      </c>
      <c r="J273" s="4">
        <f>SUM(Nurse[[#This Row],[RN Hours (excl. Admin, DON)]],Nurse[[#This Row],[RN Admin Hours]],Nurse[[#This Row],[RN DON Hours]],Nurse[[#This Row],[LPN Hours (excl. Admin)]],Nurse[[#This Row],[LPN Admin Hours]],Nurse[[#This Row],[CNA Hours]],Nurse[[#This Row],[NA TR Hours]],Nurse[[#This Row],[Med Aide/Tech Hours]])</f>
        <v>154.91032608695653</v>
      </c>
      <c r="K273" s="4">
        <f>SUM(Nurse[[#This Row],[RN Hours (excl. Admin, DON)]],Nurse[[#This Row],[LPN Hours (excl. Admin)]],Nurse[[#This Row],[CNA Hours]],Nurse[[#This Row],[NA TR Hours]],Nurse[[#This Row],[Med Aide/Tech Hours]])</f>
        <v>135.51902173913044</v>
      </c>
      <c r="L273" s="4">
        <f>SUM(Nurse[[#This Row],[RN Hours (excl. Admin, DON)]],Nurse[[#This Row],[RN Admin Hours]],Nurse[[#This Row],[RN DON Hours]])</f>
        <v>25.239130434782609</v>
      </c>
      <c r="M273" s="4">
        <v>5.8478260869565215</v>
      </c>
      <c r="N273" s="4">
        <v>13.913043478260869</v>
      </c>
      <c r="O273" s="4">
        <v>5.4782608695652177</v>
      </c>
      <c r="P273" s="4">
        <f>SUM(Nurse[[#This Row],[LPN Hours (excl. Admin)]],Nurse[[#This Row],[LPN Admin Hours]])</f>
        <v>39.861413043478258</v>
      </c>
      <c r="Q273" s="4">
        <v>39.861413043478258</v>
      </c>
      <c r="R273" s="4">
        <v>0</v>
      </c>
      <c r="S273" s="4">
        <f>SUM(Nurse[[#This Row],[CNA Hours]],Nurse[[#This Row],[NA TR Hours]],Nurse[[#This Row],[Med Aide/Tech Hours]])</f>
        <v>89.809782608695656</v>
      </c>
      <c r="T273" s="4">
        <v>75.828804347826093</v>
      </c>
      <c r="U273" s="4">
        <v>13.980978260869565</v>
      </c>
      <c r="V273" s="4">
        <v>0</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4.3478260869565215</v>
      </c>
      <c r="X273" s="4">
        <v>0</v>
      </c>
      <c r="Y273" s="4">
        <v>4.3478260869565215</v>
      </c>
      <c r="Z273" s="4">
        <v>0</v>
      </c>
      <c r="AA273" s="4">
        <v>0</v>
      </c>
      <c r="AB273" s="4">
        <v>0</v>
      </c>
      <c r="AC273" s="4">
        <v>0</v>
      </c>
      <c r="AD273" s="4">
        <v>0</v>
      </c>
      <c r="AE273" s="4">
        <v>0</v>
      </c>
      <c r="AF273" s="1">
        <v>495268</v>
      </c>
      <c r="AG273" s="1">
        <v>3</v>
      </c>
      <c r="AH273"/>
    </row>
    <row r="274" spans="1:34" x14ac:dyDescent="0.25">
      <c r="A274" t="s">
        <v>329</v>
      </c>
      <c r="B274" t="s">
        <v>108</v>
      </c>
      <c r="C274" t="s">
        <v>453</v>
      </c>
      <c r="D274" t="s">
        <v>384</v>
      </c>
      <c r="E274" s="4">
        <v>196.84782608695653</v>
      </c>
      <c r="F274" s="4">
        <f>Nurse[[#This Row],[Total Nurse Staff Hours]]/Nurse[[#This Row],[MDS Census]]</f>
        <v>3.7477454445057976</v>
      </c>
      <c r="G274" s="4">
        <f>Nurse[[#This Row],[Total Direct Care Staff Hours]]/Nurse[[#This Row],[MDS Census]]</f>
        <v>3.5581860850358913</v>
      </c>
      <c r="H274" s="4">
        <f>Nurse[[#This Row],[Total RN Hours (w/ Admin, DON)]]/Nurse[[#This Row],[MDS Census]]</f>
        <v>0.54857813362782981</v>
      </c>
      <c r="I274" s="4">
        <f>Nurse[[#This Row],[RN Hours (excl. Admin, DON)]]/Nurse[[#This Row],[MDS Census]]</f>
        <v>0.41446714522363332</v>
      </c>
      <c r="J274" s="4">
        <f>SUM(Nurse[[#This Row],[RN Hours (excl. Admin, DON)]],Nurse[[#This Row],[RN Admin Hours]],Nurse[[#This Row],[RN DON Hours]],Nurse[[#This Row],[LPN Hours (excl. Admin)]],Nurse[[#This Row],[LPN Admin Hours]],Nurse[[#This Row],[CNA Hours]],Nurse[[#This Row],[NA TR Hours]],Nurse[[#This Row],[Med Aide/Tech Hours]])</f>
        <v>737.73554347826087</v>
      </c>
      <c r="K274" s="4">
        <f>SUM(Nurse[[#This Row],[RN Hours (excl. Admin, DON)]],Nurse[[#This Row],[LPN Hours (excl. Admin)]],Nurse[[#This Row],[CNA Hours]],Nurse[[#This Row],[NA TR Hours]],Nurse[[#This Row],[Med Aide/Tech Hours]])</f>
        <v>700.42119565217388</v>
      </c>
      <c r="L274" s="4">
        <f>SUM(Nurse[[#This Row],[RN Hours (excl. Admin, DON)]],Nurse[[#This Row],[RN Admin Hours]],Nurse[[#This Row],[RN DON Hours]])</f>
        <v>107.98641304347825</v>
      </c>
      <c r="M274" s="4">
        <v>81.586956521739125</v>
      </c>
      <c r="N274" s="4">
        <v>21.127717391304348</v>
      </c>
      <c r="O274" s="4">
        <v>5.2717391304347823</v>
      </c>
      <c r="P274" s="4">
        <f>SUM(Nurse[[#This Row],[LPN Hours (excl. Admin)]],Nurse[[#This Row],[LPN Admin Hours]])</f>
        <v>199.84695652173914</v>
      </c>
      <c r="Q274" s="4">
        <v>188.93206521739131</v>
      </c>
      <c r="R274" s="4">
        <v>10.914891304347828</v>
      </c>
      <c r="S274" s="4">
        <f>SUM(Nurse[[#This Row],[CNA Hours]],Nurse[[#This Row],[NA TR Hours]],Nurse[[#This Row],[Med Aide/Tech Hours]])</f>
        <v>429.9021739130435</v>
      </c>
      <c r="T274" s="4">
        <v>192.75</v>
      </c>
      <c r="U274" s="4">
        <v>237.15217391304347</v>
      </c>
      <c r="V274" s="4">
        <v>0</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103.61684782608695</v>
      </c>
      <c r="X274" s="4">
        <v>21.472826086956523</v>
      </c>
      <c r="Y274" s="4">
        <v>0</v>
      </c>
      <c r="Z274" s="4">
        <v>0</v>
      </c>
      <c r="AA274" s="4">
        <v>77.402173913043484</v>
      </c>
      <c r="AB274" s="4">
        <v>0</v>
      </c>
      <c r="AC274" s="4">
        <v>4.7418478260869561</v>
      </c>
      <c r="AD274" s="4">
        <v>0</v>
      </c>
      <c r="AE274" s="4">
        <v>0</v>
      </c>
      <c r="AF274" s="1">
        <v>495227</v>
      </c>
      <c r="AG274" s="1">
        <v>3</v>
      </c>
      <c r="AH274"/>
    </row>
    <row r="275" spans="1:34" x14ac:dyDescent="0.25">
      <c r="A275" t="s">
        <v>329</v>
      </c>
      <c r="B275" t="s">
        <v>87</v>
      </c>
      <c r="C275" t="s">
        <v>537</v>
      </c>
      <c r="D275" t="s">
        <v>352</v>
      </c>
      <c r="E275" s="4">
        <v>49.347826086956523</v>
      </c>
      <c r="F275" s="4">
        <f>Nurse[[#This Row],[Total Nurse Staff Hours]]/Nurse[[#This Row],[MDS Census]]</f>
        <v>3.1084625550660792</v>
      </c>
      <c r="G275" s="4">
        <f>Nurse[[#This Row],[Total Direct Care Staff Hours]]/Nurse[[#This Row],[MDS Census]]</f>
        <v>2.9130881057268723</v>
      </c>
      <c r="H275" s="4">
        <f>Nurse[[#This Row],[Total RN Hours (w/ Admin, DON)]]/Nurse[[#This Row],[MDS Census]]</f>
        <v>0.37469162995594713</v>
      </c>
      <c r="I275" s="4">
        <f>Nurse[[#This Row],[RN Hours (excl. Admin, DON)]]/Nurse[[#This Row],[MDS Census]]</f>
        <v>0.17931718061674012</v>
      </c>
      <c r="J275" s="4">
        <f>SUM(Nurse[[#This Row],[RN Hours (excl. Admin, DON)]],Nurse[[#This Row],[RN Admin Hours]],Nurse[[#This Row],[RN DON Hours]],Nurse[[#This Row],[LPN Hours (excl. Admin)]],Nurse[[#This Row],[LPN Admin Hours]],Nurse[[#This Row],[CNA Hours]],Nurse[[#This Row],[NA TR Hours]],Nurse[[#This Row],[Med Aide/Tech Hours]])</f>
        <v>153.3958695652174</v>
      </c>
      <c r="K275" s="4">
        <f>SUM(Nurse[[#This Row],[RN Hours (excl. Admin, DON)]],Nurse[[#This Row],[LPN Hours (excl. Admin)]],Nurse[[#This Row],[CNA Hours]],Nurse[[#This Row],[NA TR Hours]],Nurse[[#This Row],[Med Aide/Tech Hours]])</f>
        <v>143.7545652173913</v>
      </c>
      <c r="L275" s="4">
        <f>SUM(Nurse[[#This Row],[RN Hours (excl. Admin, DON)]],Nurse[[#This Row],[RN Admin Hours]],Nurse[[#This Row],[RN DON Hours]])</f>
        <v>18.490217391304348</v>
      </c>
      <c r="M275" s="4">
        <v>8.8489130434782624</v>
      </c>
      <c r="N275" s="4">
        <v>4.4239130434782608</v>
      </c>
      <c r="O275" s="4">
        <v>5.2173913043478262</v>
      </c>
      <c r="P275" s="4">
        <f>SUM(Nurse[[#This Row],[LPN Hours (excl. Admin)]],Nurse[[#This Row],[LPN Admin Hours]])</f>
        <v>65.810217391304349</v>
      </c>
      <c r="Q275" s="4">
        <v>65.810217391304349</v>
      </c>
      <c r="R275" s="4">
        <v>0</v>
      </c>
      <c r="S275" s="4">
        <f>SUM(Nurse[[#This Row],[CNA Hours]],Nurse[[#This Row],[NA TR Hours]],Nurse[[#This Row],[Med Aide/Tech Hours]])</f>
        <v>69.095434782608692</v>
      </c>
      <c r="T275" s="4">
        <v>66.363152173913051</v>
      </c>
      <c r="U275" s="4">
        <v>1.4942391304347828</v>
      </c>
      <c r="V275" s="4">
        <v>1.2380434782608696</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11.686847826086957</v>
      </c>
      <c r="X275" s="4">
        <v>0</v>
      </c>
      <c r="Y275" s="4">
        <v>0</v>
      </c>
      <c r="Z275" s="4">
        <v>0</v>
      </c>
      <c r="AA275" s="4">
        <v>6.2352173913043485</v>
      </c>
      <c r="AB275" s="4">
        <v>0</v>
      </c>
      <c r="AC275" s="4">
        <v>5.4516304347826079</v>
      </c>
      <c r="AD275" s="4">
        <v>0</v>
      </c>
      <c r="AE275" s="4">
        <v>0</v>
      </c>
      <c r="AF275" s="1">
        <v>495200</v>
      </c>
      <c r="AG275" s="1">
        <v>3</v>
      </c>
      <c r="AH275"/>
    </row>
    <row r="276" spans="1:34" x14ac:dyDescent="0.25">
      <c r="A276" t="s">
        <v>329</v>
      </c>
      <c r="B276" t="s">
        <v>251</v>
      </c>
      <c r="C276" t="s">
        <v>477</v>
      </c>
      <c r="D276" t="s">
        <v>410</v>
      </c>
      <c r="E276" s="4">
        <v>17.043478260869566</v>
      </c>
      <c r="F276" s="4">
        <f>Nurse[[#This Row],[Total Nurse Staff Hours]]/Nurse[[#This Row],[MDS Census]]</f>
        <v>5.3482079081632641</v>
      </c>
      <c r="G276" s="4">
        <f>Nurse[[#This Row],[Total Direct Care Staff Hours]]/Nurse[[#This Row],[MDS Census]]</f>
        <v>4.6543303571428547</v>
      </c>
      <c r="H276" s="4">
        <f>Nurse[[#This Row],[Total RN Hours (w/ Admin, DON)]]/Nurse[[#This Row],[MDS Census]]</f>
        <v>1.4506568877551016</v>
      </c>
      <c r="I276" s="4">
        <f>Nurse[[#This Row],[RN Hours (excl. Admin, DON)]]/Nurse[[#This Row],[MDS Census]]</f>
        <v>0.75677933673469366</v>
      </c>
      <c r="J276" s="4">
        <f>SUM(Nurse[[#This Row],[RN Hours (excl. Admin, DON)]],Nurse[[#This Row],[RN Admin Hours]],Nurse[[#This Row],[RN DON Hours]],Nurse[[#This Row],[LPN Hours (excl. Admin)]],Nurse[[#This Row],[LPN Admin Hours]],Nurse[[#This Row],[CNA Hours]],Nurse[[#This Row],[NA TR Hours]],Nurse[[#This Row],[Med Aide/Tech Hours]])</f>
        <v>91.152065217391282</v>
      </c>
      <c r="K276" s="4">
        <f>SUM(Nurse[[#This Row],[RN Hours (excl. Admin, DON)]],Nurse[[#This Row],[LPN Hours (excl. Admin)]],Nurse[[#This Row],[CNA Hours]],Nurse[[#This Row],[NA TR Hours]],Nurse[[#This Row],[Med Aide/Tech Hours]])</f>
        <v>79.325978260869533</v>
      </c>
      <c r="L276" s="4">
        <f>SUM(Nurse[[#This Row],[RN Hours (excl. Admin, DON)]],Nurse[[#This Row],[RN Admin Hours]],Nurse[[#This Row],[RN DON Hours]])</f>
        <v>24.724239130434778</v>
      </c>
      <c r="M276" s="4">
        <v>12.89815217391304</v>
      </c>
      <c r="N276" s="4">
        <v>6</v>
      </c>
      <c r="O276" s="4">
        <v>5.8260869565217392</v>
      </c>
      <c r="P276" s="4">
        <f>SUM(Nurse[[#This Row],[LPN Hours (excl. Admin)]],Nurse[[#This Row],[LPN Admin Hours]])</f>
        <v>17.362173913043478</v>
      </c>
      <c r="Q276" s="4">
        <v>17.362173913043478</v>
      </c>
      <c r="R276" s="4">
        <v>0</v>
      </c>
      <c r="S276" s="4">
        <f>SUM(Nurse[[#This Row],[CNA Hours]],Nurse[[#This Row],[NA TR Hours]],Nurse[[#This Row],[Med Aide/Tech Hours]])</f>
        <v>49.065652173913023</v>
      </c>
      <c r="T276" s="4">
        <v>49.065652173913023</v>
      </c>
      <c r="U276" s="4">
        <v>0</v>
      </c>
      <c r="V276" s="4">
        <v>0</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0.91554347826086957</v>
      </c>
      <c r="X276" s="4">
        <v>0</v>
      </c>
      <c r="Y276" s="4">
        <v>0</v>
      </c>
      <c r="Z276" s="4">
        <v>0</v>
      </c>
      <c r="AA276" s="4">
        <v>8.8804347826086955E-2</v>
      </c>
      <c r="AB276" s="4">
        <v>0</v>
      </c>
      <c r="AC276" s="4">
        <v>0.82673913043478264</v>
      </c>
      <c r="AD276" s="4">
        <v>0</v>
      </c>
      <c r="AE276" s="4">
        <v>0</v>
      </c>
      <c r="AF276" s="1">
        <v>495402</v>
      </c>
      <c r="AG276" s="1">
        <v>3</v>
      </c>
      <c r="AH276"/>
    </row>
    <row r="277" spans="1:34" x14ac:dyDescent="0.25">
      <c r="A277" t="s">
        <v>329</v>
      </c>
      <c r="B277" t="s">
        <v>40</v>
      </c>
      <c r="C277" t="s">
        <v>516</v>
      </c>
      <c r="D277" t="s">
        <v>388</v>
      </c>
      <c r="E277" s="4">
        <v>119.83695652173913</v>
      </c>
      <c r="F277" s="4">
        <f>Nurse[[#This Row],[Total Nurse Staff Hours]]/Nurse[[#This Row],[MDS Census]]</f>
        <v>3.3113832199546489</v>
      </c>
      <c r="G277" s="4">
        <f>Nurse[[#This Row],[Total Direct Care Staff Hours]]/Nurse[[#This Row],[MDS Census]]</f>
        <v>3.1017913832199548</v>
      </c>
      <c r="H277" s="4">
        <f>Nurse[[#This Row],[Total RN Hours (w/ Admin, DON)]]/Nurse[[#This Row],[MDS Census]]</f>
        <v>0.3287981859410431</v>
      </c>
      <c r="I277" s="4">
        <f>Nurse[[#This Row],[RN Hours (excl. Admin, DON)]]/Nurse[[#This Row],[MDS Census]]</f>
        <v>0.16680272108843539</v>
      </c>
      <c r="J277" s="4">
        <f>SUM(Nurse[[#This Row],[RN Hours (excl. Admin, DON)]],Nurse[[#This Row],[RN Admin Hours]],Nurse[[#This Row],[RN DON Hours]],Nurse[[#This Row],[LPN Hours (excl. Admin)]],Nurse[[#This Row],[LPN Admin Hours]],Nurse[[#This Row],[CNA Hours]],Nurse[[#This Row],[NA TR Hours]],Nurse[[#This Row],[Med Aide/Tech Hours]])</f>
        <v>396.82608695652175</v>
      </c>
      <c r="K277" s="4">
        <f>SUM(Nurse[[#This Row],[RN Hours (excl. Admin, DON)]],Nurse[[#This Row],[LPN Hours (excl. Admin)]],Nurse[[#This Row],[CNA Hours]],Nurse[[#This Row],[NA TR Hours]],Nurse[[#This Row],[Med Aide/Tech Hours]])</f>
        <v>371.70923913043481</v>
      </c>
      <c r="L277" s="4">
        <f>SUM(Nurse[[#This Row],[RN Hours (excl. Admin, DON)]],Nurse[[#This Row],[RN Admin Hours]],Nurse[[#This Row],[RN DON Hours]])</f>
        <v>39.402173913043477</v>
      </c>
      <c r="M277" s="4">
        <v>19.989130434782609</v>
      </c>
      <c r="N277" s="4">
        <v>14.807065217391305</v>
      </c>
      <c r="O277" s="4">
        <v>4.6059782608695654</v>
      </c>
      <c r="P277" s="4">
        <f>SUM(Nurse[[#This Row],[LPN Hours (excl. Admin)]],Nurse[[#This Row],[LPN Admin Hours]])</f>
        <v>132.01358695652175</v>
      </c>
      <c r="Q277" s="4">
        <v>126.30978260869566</v>
      </c>
      <c r="R277" s="4">
        <v>5.7038043478260869</v>
      </c>
      <c r="S277" s="4">
        <f>SUM(Nurse[[#This Row],[CNA Hours]],Nurse[[#This Row],[NA TR Hours]],Nurse[[#This Row],[Med Aide/Tech Hours]])</f>
        <v>225.4103260869565</v>
      </c>
      <c r="T277" s="4">
        <v>140.40217391304347</v>
      </c>
      <c r="U277" s="4">
        <v>85.008152173913047</v>
      </c>
      <c r="V277" s="4">
        <v>0</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92.934782608695656</v>
      </c>
      <c r="X277" s="4">
        <v>3.2391304347826089</v>
      </c>
      <c r="Y277" s="4">
        <v>0</v>
      </c>
      <c r="Z277" s="4">
        <v>0</v>
      </c>
      <c r="AA277" s="4">
        <v>46.309782608695649</v>
      </c>
      <c r="AB277" s="4">
        <v>0</v>
      </c>
      <c r="AC277" s="4">
        <v>38.154891304347828</v>
      </c>
      <c r="AD277" s="4">
        <v>5.2309782608695654</v>
      </c>
      <c r="AE277" s="4">
        <v>0</v>
      </c>
      <c r="AF277" s="1">
        <v>495123</v>
      </c>
      <c r="AG277" s="1">
        <v>3</v>
      </c>
      <c r="AH277"/>
    </row>
    <row r="278" spans="1:34" x14ac:dyDescent="0.25">
      <c r="A278" t="s">
        <v>329</v>
      </c>
      <c r="B278" t="s">
        <v>9</v>
      </c>
      <c r="C278" t="s">
        <v>488</v>
      </c>
      <c r="D278" t="s">
        <v>381</v>
      </c>
      <c r="E278" s="4">
        <v>278.43478260869563</v>
      </c>
      <c r="F278" s="4">
        <f>Nurse[[#This Row],[Total Nurse Staff Hours]]/Nurse[[#This Row],[MDS Census]]</f>
        <v>4.0202607745159282</v>
      </c>
      <c r="G278" s="4">
        <f>Nurse[[#This Row],[Total Direct Care Staff Hours]]/Nurse[[#This Row],[MDS Census]]</f>
        <v>3.6888468144909434</v>
      </c>
      <c r="H278" s="4">
        <f>Nurse[[#This Row],[Total RN Hours (w/ Admin, DON)]]/Nurse[[#This Row],[MDS Census]]</f>
        <v>0.81200226420986887</v>
      </c>
      <c r="I278" s="4">
        <f>Nurse[[#This Row],[RN Hours (excl. Admin, DON)]]/Nurse[[#This Row],[MDS Census]]</f>
        <v>0.49995120237351665</v>
      </c>
      <c r="J278" s="4">
        <f>SUM(Nurse[[#This Row],[RN Hours (excl. Admin, DON)]],Nurse[[#This Row],[RN Admin Hours]],Nurse[[#This Row],[RN DON Hours]],Nurse[[#This Row],[LPN Hours (excl. Admin)]],Nurse[[#This Row],[LPN Admin Hours]],Nurse[[#This Row],[CNA Hours]],Nurse[[#This Row],[NA TR Hours]],Nurse[[#This Row],[Med Aide/Tech Hours]])</f>
        <v>1119.3804347826087</v>
      </c>
      <c r="K278" s="4">
        <f>SUM(Nurse[[#This Row],[RN Hours (excl. Admin, DON)]],Nurse[[#This Row],[LPN Hours (excl. Admin)]],Nurse[[#This Row],[CNA Hours]],Nurse[[#This Row],[NA TR Hours]],Nurse[[#This Row],[Med Aide/Tech Hours]])</f>
        <v>1027.1032608695652</v>
      </c>
      <c r="L278" s="4">
        <f>SUM(Nurse[[#This Row],[RN Hours (excl. Admin, DON)]],Nurse[[#This Row],[RN Admin Hours]],Nurse[[#This Row],[RN DON Hours]])</f>
        <v>226.08967391304347</v>
      </c>
      <c r="M278" s="4">
        <v>139.20380434782609</v>
      </c>
      <c r="N278" s="4">
        <v>81.407608695652172</v>
      </c>
      <c r="O278" s="4">
        <v>5.4782608695652177</v>
      </c>
      <c r="P278" s="4">
        <f>SUM(Nurse[[#This Row],[LPN Hours (excl. Admin)]],Nurse[[#This Row],[LPN Admin Hours]])</f>
        <v>358.26358695652169</v>
      </c>
      <c r="Q278" s="4">
        <v>352.87228260869563</v>
      </c>
      <c r="R278" s="4">
        <v>5.3913043478260869</v>
      </c>
      <c r="S278" s="4">
        <f>SUM(Nurse[[#This Row],[CNA Hours]],Nurse[[#This Row],[NA TR Hours]],Nurse[[#This Row],[Med Aide/Tech Hours]])</f>
        <v>535.0271739130435</v>
      </c>
      <c r="T278" s="4">
        <v>504.67663043478262</v>
      </c>
      <c r="U278" s="4">
        <v>25.133152173913043</v>
      </c>
      <c r="V278" s="4">
        <v>5.2173913043478262</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8" s="4">
        <v>0</v>
      </c>
      <c r="Y278" s="4">
        <v>0</v>
      </c>
      <c r="Z278" s="4">
        <v>0</v>
      </c>
      <c r="AA278" s="4">
        <v>0</v>
      </c>
      <c r="AB278" s="4">
        <v>0</v>
      </c>
      <c r="AC278" s="4">
        <v>0</v>
      </c>
      <c r="AD278" s="4">
        <v>0</v>
      </c>
      <c r="AE278" s="4">
        <v>0</v>
      </c>
      <c r="AF278" s="1">
        <v>495019</v>
      </c>
      <c r="AG278" s="1">
        <v>3</v>
      </c>
      <c r="AH278"/>
    </row>
    <row r="279" spans="1:34" x14ac:dyDescent="0.25">
      <c r="A279" t="s">
        <v>329</v>
      </c>
      <c r="B279" t="s">
        <v>73</v>
      </c>
      <c r="C279" t="s">
        <v>477</v>
      </c>
      <c r="D279" t="s">
        <v>410</v>
      </c>
      <c r="E279" s="4">
        <v>38.543478260869563</v>
      </c>
      <c r="F279" s="4">
        <f>Nurse[[#This Row],[Total Nurse Staff Hours]]/Nurse[[#This Row],[MDS Census]]</f>
        <v>4.9644726452340668</v>
      </c>
      <c r="G279" s="4">
        <f>Nurse[[#This Row],[Total Direct Care Staff Hours]]/Nurse[[#This Row],[MDS Census]]</f>
        <v>4.559438804286521</v>
      </c>
      <c r="H279" s="4">
        <f>Nurse[[#This Row],[Total RN Hours (w/ Admin, DON)]]/Nurse[[#This Row],[MDS Census]]</f>
        <v>1.087820078962211</v>
      </c>
      <c r="I279" s="4">
        <f>Nurse[[#This Row],[RN Hours (excl. Admin, DON)]]/Nurse[[#This Row],[MDS Census]]</f>
        <v>0.68278623801466443</v>
      </c>
      <c r="J279" s="4">
        <f>SUM(Nurse[[#This Row],[RN Hours (excl. Admin, DON)]],Nurse[[#This Row],[RN Admin Hours]],Nurse[[#This Row],[RN DON Hours]],Nurse[[#This Row],[LPN Hours (excl. Admin)]],Nurse[[#This Row],[LPN Admin Hours]],Nurse[[#This Row],[CNA Hours]],Nurse[[#This Row],[NA TR Hours]],Nurse[[#This Row],[Med Aide/Tech Hours]])</f>
        <v>191.34804347826088</v>
      </c>
      <c r="K279" s="4">
        <f>SUM(Nurse[[#This Row],[RN Hours (excl. Admin, DON)]],Nurse[[#This Row],[LPN Hours (excl. Admin)]],Nurse[[#This Row],[CNA Hours]],Nurse[[#This Row],[NA TR Hours]],Nurse[[#This Row],[Med Aide/Tech Hours]])</f>
        <v>175.73663043478263</v>
      </c>
      <c r="L279" s="4">
        <f>SUM(Nurse[[#This Row],[RN Hours (excl. Admin, DON)]],Nurse[[#This Row],[RN Admin Hours]],Nurse[[#This Row],[RN DON Hours]])</f>
        <v>41.928369565217388</v>
      </c>
      <c r="M279" s="4">
        <v>26.316956521739129</v>
      </c>
      <c r="N279" s="4">
        <v>10.220108695652174</v>
      </c>
      <c r="O279" s="4">
        <v>5.3913043478260869</v>
      </c>
      <c r="P279" s="4">
        <f>SUM(Nurse[[#This Row],[LPN Hours (excl. Admin)]],Nurse[[#This Row],[LPN Admin Hours]])</f>
        <v>39.604782608695643</v>
      </c>
      <c r="Q279" s="4">
        <v>39.604782608695643</v>
      </c>
      <c r="R279" s="4">
        <v>0</v>
      </c>
      <c r="S279" s="4">
        <f>SUM(Nurse[[#This Row],[CNA Hours]],Nurse[[#This Row],[NA TR Hours]],Nurse[[#This Row],[Med Aide/Tech Hours]])</f>
        <v>109.81489130434784</v>
      </c>
      <c r="T279" s="4">
        <v>109.35293478260871</v>
      </c>
      <c r="U279" s="4">
        <v>0.46195652173913043</v>
      </c>
      <c r="V279" s="4">
        <v>0</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35.057282608695651</v>
      </c>
      <c r="X279" s="4">
        <v>0.72728260869565209</v>
      </c>
      <c r="Y279" s="4">
        <v>0</v>
      </c>
      <c r="Z279" s="4">
        <v>0</v>
      </c>
      <c r="AA279" s="4">
        <v>20.398260869565217</v>
      </c>
      <c r="AB279" s="4">
        <v>0</v>
      </c>
      <c r="AC279" s="4">
        <v>13.93173913043478</v>
      </c>
      <c r="AD279" s="4">
        <v>0</v>
      </c>
      <c r="AE279" s="4">
        <v>0</v>
      </c>
      <c r="AF279" s="1">
        <v>495184</v>
      </c>
      <c r="AG279" s="1">
        <v>3</v>
      </c>
      <c r="AH279"/>
    </row>
    <row r="280" spans="1:34" x14ac:dyDescent="0.25">
      <c r="A280" t="s">
        <v>329</v>
      </c>
      <c r="B280" t="s">
        <v>121</v>
      </c>
      <c r="C280" t="s">
        <v>513</v>
      </c>
      <c r="D280" t="s">
        <v>357</v>
      </c>
      <c r="E280" s="4">
        <v>99.663043478260875</v>
      </c>
      <c r="F280" s="4">
        <f>Nurse[[#This Row],[Total Nurse Staff Hours]]/Nurse[[#This Row],[MDS Census]]</f>
        <v>3.4997109826589581</v>
      </c>
      <c r="G280" s="4">
        <f>Nurse[[#This Row],[Total Direct Care Staff Hours]]/Nurse[[#This Row],[MDS Census]]</f>
        <v>3.2582353582724388</v>
      </c>
      <c r="H280" s="4">
        <f>Nurse[[#This Row],[Total RN Hours (w/ Admin, DON)]]/Nurse[[#This Row],[MDS Census]]</f>
        <v>0.4317580979387064</v>
      </c>
      <c r="I280" s="4">
        <f>Nurse[[#This Row],[RN Hours (excl. Admin, DON)]]/Nurse[[#This Row],[MDS Census]]</f>
        <v>0.2389344530483149</v>
      </c>
      <c r="J280" s="4">
        <f>SUM(Nurse[[#This Row],[RN Hours (excl. Admin, DON)]],Nurse[[#This Row],[RN Admin Hours]],Nurse[[#This Row],[RN DON Hours]],Nurse[[#This Row],[LPN Hours (excl. Admin)]],Nurse[[#This Row],[LPN Admin Hours]],Nurse[[#This Row],[CNA Hours]],Nurse[[#This Row],[NA TR Hours]],Nurse[[#This Row],[Med Aide/Tech Hours]])</f>
        <v>348.79184782608684</v>
      </c>
      <c r="K280" s="4">
        <f>SUM(Nurse[[#This Row],[RN Hours (excl. Admin, DON)]],Nurse[[#This Row],[LPN Hours (excl. Admin)]],Nurse[[#This Row],[CNA Hours]],Nurse[[#This Row],[NA TR Hours]],Nurse[[#This Row],[Med Aide/Tech Hours]])</f>
        <v>324.72565217391298</v>
      </c>
      <c r="L280" s="4">
        <f>SUM(Nurse[[#This Row],[RN Hours (excl. Admin, DON)]],Nurse[[#This Row],[RN Admin Hours]],Nurse[[#This Row],[RN DON Hours]])</f>
        <v>43.030326086956514</v>
      </c>
      <c r="M280" s="4">
        <v>23.812934782608689</v>
      </c>
      <c r="N280" s="4">
        <v>15.043478260869565</v>
      </c>
      <c r="O280" s="4">
        <v>4.1739130434782608</v>
      </c>
      <c r="P280" s="4">
        <f>SUM(Nurse[[#This Row],[LPN Hours (excl. Admin)]],Nurse[[#This Row],[LPN Admin Hours]])</f>
        <v>127.90304347826086</v>
      </c>
      <c r="Q280" s="4">
        <v>123.05423913043477</v>
      </c>
      <c r="R280" s="4">
        <v>4.8488043478260865</v>
      </c>
      <c r="S280" s="4">
        <f>SUM(Nurse[[#This Row],[CNA Hours]],Nurse[[#This Row],[NA TR Hours]],Nurse[[#This Row],[Med Aide/Tech Hours]])</f>
        <v>177.85847826086953</v>
      </c>
      <c r="T280" s="4">
        <v>175.03923913043474</v>
      </c>
      <c r="U280" s="4">
        <v>2.8192391304347826</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39.268478260869536</v>
      </c>
      <c r="X280" s="4">
        <v>0</v>
      </c>
      <c r="Y280" s="4">
        <v>0</v>
      </c>
      <c r="Z280" s="4">
        <v>0</v>
      </c>
      <c r="AA280" s="4">
        <v>4.2405434782608706</v>
      </c>
      <c r="AB280" s="4">
        <v>0</v>
      </c>
      <c r="AC280" s="4">
        <v>35.027934782608668</v>
      </c>
      <c r="AD280" s="4">
        <v>0</v>
      </c>
      <c r="AE280" s="4">
        <v>0</v>
      </c>
      <c r="AF280" s="1">
        <v>495246</v>
      </c>
      <c r="AG280" s="1">
        <v>3</v>
      </c>
      <c r="AH280"/>
    </row>
    <row r="281" spans="1:34" x14ac:dyDescent="0.25">
      <c r="A281" t="s">
        <v>329</v>
      </c>
      <c r="B281" t="s">
        <v>64</v>
      </c>
      <c r="C281" t="s">
        <v>527</v>
      </c>
      <c r="D281" t="s">
        <v>406</v>
      </c>
      <c r="E281" s="4">
        <v>2.788732394366197</v>
      </c>
      <c r="F281" s="4">
        <f>Nurse[[#This Row],[Total Nurse Staff Hours]]/Nurse[[#This Row],[MDS Census]]</f>
        <v>7.6969696969696981</v>
      </c>
      <c r="G281" s="4">
        <f>Nurse[[#This Row],[Total Direct Care Staff Hours]]/Nurse[[#This Row],[MDS Census]]</f>
        <v>7.4507575757575752</v>
      </c>
      <c r="H281" s="4">
        <f>Nurse[[#This Row],[Total RN Hours (w/ Admin, DON)]]/Nurse[[#This Row],[MDS Census]]</f>
        <v>6.1780303030303036</v>
      </c>
      <c r="I281" s="4">
        <f>Nurse[[#This Row],[RN Hours (excl. Admin, DON)]]/Nurse[[#This Row],[MDS Census]]</f>
        <v>5.9318181818181817</v>
      </c>
      <c r="J281" s="4">
        <f>SUM(Nurse[[#This Row],[RN Hours (excl. Admin, DON)]],Nurse[[#This Row],[RN Admin Hours]],Nurse[[#This Row],[RN DON Hours]],Nurse[[#This Row],[LPN Hours (excl. Admin)]],Nurse[[#This Row],[LPN Admin Hours]],Nurse[[#This Row],[CNA Hours]],Nurse[[#This Row],[NA TR Hours]],Nurse[[#This Row],[Med Aide/Tech Hours]])</f>
        <v>21.464788732394368</v>
      </c>
      <c r="K281" s="4">
        <f>SUM(Nurse[[#This Row],[RN Hours (excl. Admin, DON)]],Nurse[[#This Row],[LPN Hours (excl. Admin)]],Nurse[[#This Row],[CNA Hours]],Nurse[[#This Row],[NA TR Hours]],Nurse[[#This Row],[Med Aide/Tech Hours]])</f>
        <v>20.778169014084504</v>
      </c>
      <c r="L281" s="4">
        <f>SUM(Nurse[[#This Row],[RN Hours (excl. Admin, DON)]],Nurse[[#This Row],[RN Admin Hours]],Nurse[[#This Row],[RN DON Hours]])</f>
        <v>17.22887323943662</v>
      </c>
      <c r="M281" s="4">
        <v>16.54225352112676</v>
      </c>
      <c r="N281" s="4">
        <v>1.0563380281690141E-2</v>
      </c>
      <c r="O281" s="4">
        <v>0.676056338028169</v>
      </c>
      <c r="P281" s="4">
        <f>SUM(Nurse[[#This Row],[LPN Hours (excl. Admin)]],Nurse[[#This Row],[LPN Admin Hours]])</f>
        <v>0</v>
      </c>
      <c r="Q281" s="4">
        <v>0</v>
      </c>
      <c r="R281" s="4">
        <v>0</v>
      </c>
      <c r="S281" s="4">
        <f>SUM(Nurse[[#This Row],[CNA Hours]],Nurse[[#This Row],[NA TR Hours]],Nurse[[#This Row],[Med Aide/Tech Hours]])</f>
        <v>4.2359154929577461</v>
      </c>
      <c r="T281" s="4">
        <v>4.2359154929577461</v>
      </c>
      <c r="U281" s="4">
        <v>0</v>
      </c>
      <c r="V281" s="4">
        <v>0</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1" s="4">
        <v>0</v>
      </c>
      <c r="Y281" s="4">
        <v>0</v>
      </c>
      <c r="Z281" s="4">
        <v>0</v>
      </c>
      <c r="AA281" s="4">
        <v>0</v>
      </c>
      <c r="AB281" s="4">
        <v>0</v>
      </c>
      <c r="AC281" s="4">
        <v>0</v>
      </c>
      <c r="AD281" s="4">
        <v>0</v>
      </c>
      <c r="AE281" s="4">
        <v>0</v>
      </c>
      <c r="AF281" s="1">
        <v>495167</v>
      </c>
      <c r="AG281" s="1">
        <v>3</v>
      </c>
      <c r="AH281"/>
    </row>
    <row r="282" spans="1:34" x14ac:dyDescent="0.25">
      <c r="A282" t="s">
        <v>329</v>
      </c>
      <c r="B282" t="s">
        <v>196</v>
      </c>
      <c r="C282" t="s">
        <v>487</v>
      </c>
      <c r="D282" t="s">
        <v>361</v>
      </c>
      <c r="E282" s="4">
        <v>68.902173913043484</v>
      </c>
      <c r="F282" s="4">
        <f>Nurse[[#This Row],[Total Nurse Staff Hours]]/Nurse[[#This Row],[MDS Census]]</f>
        <v>3.1332938949361098</v>
      </c>
      <c r="G282" s="4">
        <f>Nurse[[#This Row],[Total Direct Care Staff Hours]]/Nurse[[#This Row],[MDS Census]]</f>
        <v>2.7827654204133148</v>
      </c>
      <c r="H282" s="4">
        <f>Nurse[[#This Row],[Total RN Hours (w/ Admin, DON)]]/Nurse[[#This Row],[MDS Census]]</f>
        <v>0.39836725035494552</v>
      </c>
      <c r="I282" s="4">
        <f>Nurse[[#This Row],[RN Hours (excl. Admin, DON)]]/Nurse[[#This Row],[MDS Census]]</f>
        <v>0.16836251774727873</v>
      </c>
      <c r="J282" s="4">
        <f>SUM(Nurse[[#This Row],[RN Hours (excl. Admin, DON)]],Nurse[[#This Row],[RN Admin Hours]],Nurse[[#This Row],[RN DON Hours]],Nurse[[#This Row],[LPN Hours (excl. Admin)]],Nurse[[#This Row],[LPN Admin Hours]],Nurse[[#This Row],[CNA Hours]],Nurse[[#This Row],[NA TR Hours]],Nurse[[#This Row],[Med Aide/Tech Hours]])</f>
        <v>215.89076086956524</v>
      </c>
      <c r="K282" s="4">
        <f>SUM(Nurse[[#This Row],[RN Hours (excl. Admin, DON)]],Nurse[[#This Row],[LPN Hours (excl. Admin)]],Nurse[[#This Row],[CNA Hours]],Nurse[[#This Row],[NA TR Hours]],Nurse[[#This Row],[Med Aide/Tech Hours]])</f>
        <v>191.73858695652177</v>
      </c>
      <c r="L282" s="4">
        <f>SUM(Nurse[[#This Row],[RN Hours (excl. Admin, DON)]],Nurse[[#This Row],[RN Admin Hours]],Nurse[[#This Row],[RN DON Hours]])</f>
        <v>27.448369565217391</v>
      </c>
      <c r="M282" s="4">
        <v>11.600543478260869</v>
      </c>
      <c r="N282" s="4">
        <v>10.456521739130435</v>
      </c>
      <c r="O282" s="4">
        <v>5.3913043478260869</v>
      </c>
      <c r="P282" s="4">
        <f>SUM(Nurse[[#This Row],[LPN Hours (excl. Admin)]],Nurse[[#This Row],[LPN Admin Hours]])</f>
        <v>68.345108695652172</v>
      </c>
      <c r="Q282" s="4">
        <v>60.040760869565219</v>
      </c>
      <c r="R282" s="4">
        <v>8.304347826086957</v>
      </c>
      <c r="S282" s="4">
        <f>SUM(Nurse[[#This Row],[CNA Hours]],Nurse[[#This Row],[NA TR Hours]],Nurse[[#This Row],[Med Aide/Tech Hours]])</f>
        <v>120.09728260869566</v>
      </c>
      <c r="T282" s="4">
        <v>105.92065217391306</v>
      </c>
      <c r="U282" s="4">
        <v>9.0407608695652169</v>
      </c>
      <c r="V282" s="4">
        <v>5.1358695652173916</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49.483695652173914</v>
      </c>
      <c r="X282" s="4">
        <v>0.71739130434782605</v>
      </c>
      <c r="Y282" s="4">
        <v>0</v>
      </c>
      <c r="Z282" s="4">
        <v>0</v>
      </c>
      <c r="AA282" s="4">
        <v>13.070652173913043</v>
      </c>
      <c r="AB282" s="4">
        <v>0</v>
      </c>
      <c r="AC282" s="4">
        <v>35.695652173913047</v>
      </c>
      <c r="AD282" s="4">
        <v>0</v>
      </c>
      <c r="AE282" s="4">
        <v>0</v>
      </c>
      <c r="AF282" s="1">
        <v>495342</v>
      </c>
      <c r="AG282" s="1">
        <v>3</v>
      </c>
      <c r="AH282"/>
    </row>
    <row r="283" spans="1:34" x14ac:dyDescent="0.25">
      <c r="AH283"/>
    </row>
    <row r="284" spans="1:34" x14ac:dyDescent="0.25">
      <c r="AH284"/>
    </row>
    <row r="285" spans="1:34" x14ac:dyDescent="0.25">
      <c r="AH285"/>
    </row>
    <row r="286" spans="1:34" x14ac:dyDescent="0.25">
      <c r="AH286"/>
    </row>
    <row r="287" spans="1:34" x14ac:dyDescent="0.25">
      <c r="AH287"/>
    </row>
    <row r="288" spans="1: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73" spans="34:34" x14ac:dyDescent="0.25">
      <c r="AH47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47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585</v>
      </c>
      <c r="B1" s="2" t="s">
        <v>587</v>
      </c>
      <c r="C1" s="2" t="s">
        <v>588</v>
      </c>
      <c r="D1" s="2" t="s">
        <v>589</v>
      </c>
      <c r="E1" s="2" t="s">
        <v>590</v>
      </c>
      <c r="F1" s="2" t="s">
        <v>595</v>
      </c>
      <c r="G1" s="2" t="s">
        <v>621</v>
      </c>
      <c r="H1" s="10" t="s">
        <v>622</v>
      </c>
      <c r="I1" s="2" t="s">
        <v>596</v>
      </c>
      <c r="J1" s="2" t="s">
        <v>619</v>
      </c>
      <c r="K1" s="10" t="s">
        <v>623</v>
      </c>
      <c r="L1" s="2" t="s">
        <v>597</v>
      </c>
      <c r="M1" s="2" t="s">
        <v>620</v>
      </c>
      <c r="N1" s="10" t="s">
        <v>631</v>
      </c>
      <c r="O1" s="2" t="s">
        <v>598</v>
      </c>
      <c r="P1" s="2" t="s">
        <v>609</v>
      </c>
      <c r="Q1" s="8" t="s">
        <v>625</v>
      </c>
      <c r="R1" s="2" t="s">
        <v>599</v>
      </c>
      <c r="S1" s="2" t="s">
        <v>610</v>
      </c>
      <c r="T1" s="10" t="s">
        <v>624</v>
      </c>
      <c r="U1" s="2" t="s">
        <v>600</v>
      </c>
      <c r="V1" s="2" t="s">
        <v>611</v>
      </c>
      <c r="W1" s="10" t="s">
        <v>626</v>
      </c>
      <c r="X1" s="2" t="s">
        <v>602</v>
      </c>
      <c r="Y1" s="2" t="s">
        <v>612</v>
      </c>
      <c r="Z1" s="10" t="s">
        <v>627</v>
      </c>
      <c r="AA1" s="2" t="s">
        <v>603</v>
      </c>
      <c r="AB1" s="2" t="s">
        <v>613</v>
      </c>
      <c r="AC1" s="10" t="s">
        <v>632</v>
      </c>
      <c r="AD1" s="2" t="s">
        <v>605</v>
      </c>
      <c r="AE1" s="2" t="s">
        <v>614</v>
      </c>
      <c r="AF1" s="10" t="s">
        <v>628</v>
      </c>
      <c r="AG1" s="2" t="s">
        <v>606</v>
      </c>
      <c r="AH1" s="2" t="s">
        <v>615</v>
      </c>
      <c r="AI1" s="10" t="s">
        <v>629</v>
      </c>
      <c r="AJ1" s="2" t="s">
        <v>607</v>
      </c>
      <c r="AK1" s="2" t="s">
        <v>616</v>
      </c>
      <c r="AL1" s="10" t="s">
        <v>630</v>
      </c>
      <c r="AM1" s="2" t="s">
        <v>617</v>
      </c>
      <c r="AN1" s="3" t="s">
        <v>618</v>
      </c>
    </row>
    <row r="2" spans="1:51" x14ac:dyDescent="0.25">
      <c r="A2" t="s">
        <v>329</v>
      </c>
      <c r="B2" t="s">
        <v>258</v>
      </c>
      <c r="C2" t="s">
        <v>567</v>
      </c>
      <c r="D2" t="s">
        <v>337</v>
      </c>
      <c r="E2" s="4">
        <v>97.184782608695656</v>
      </c>
      <c r="F2" s="4">
        <v>322.29413043478257</v>
      </c>
      <c r="G2" s="4">
        <v>2.1664130434782609</v>
      </c>
      <c r="H2" s="11">
        <v>6.7218507533963381E-3</v>
      </c>
      <c r="I2" s="4">
        <v>257.5957608695652</v>
      </c>
      <c r="J2" s="4">
        <v>2.1664130434782609</v>
      </c>
      <c r="K2" s="11">
        <v>8.4101269219846904E-3</v>
      </c>
      <c r="L2" s="4">
        <v>78.945652173913032</v>
      </c>
      <c r="M2" s="4">
        <v>0</v>
      </c>
      <c r="N2" s="11">
        <v>0</v>
      </c>
      <c r="O2" s="4">
        <v>22.769021739130434</v>
      </c>
      <c r="P2" s="4">
        <v>0</v>
      </c>
      <c r="Q2" s="9">
        <v>0</v>
      </c>
      <c r="R2" s="4">
        <v>50.611413043478258</v>
      </c>
      <c r="S2" s="4">
        <v>0</v>
      </c>
      <c r="T2" s="11">
        <v>0</v>
      </c>
      <c r="U2" s="4">
        <v>5.5652173913043477</v>
      </c>
      <c r="V2" s="4">
        <v>0</v>
      </c>
      <c r="W2" s="11">
        <v>0</v>
      </c>
      <c r="X2" s="4">
        <v>75.896739130434781</v>
      </c>
      <c r="Y2" s="4">
        <v>0</v>
      </c>
      <c r="Z2" s="11">
        <v>0</v>
      </c>
      <c r="AA2" s="4">
        <v>8.5217391304347831</v>
      </c>
      <c r="AB2" s="4">
        <v>0</v>
      </c>
      <c r="AC2" s="11">
        <v>0</v>
      </c>
      <c r="AD2" s="4">
        <v>115.09304347826087</v>
      </c>
      <c r="AE2" s="4">
        <v>2.1664130434782609</v>
      </c>
      <c r="AF2" s="11">
        <v>1.882314497910953E-2</v>
      </c>
      <c r="AG2" s="4">
        <v>43.836956521739133</v>
      </c>
      <c r="AH2" s="4">
        <v>0</v>
      </c>
      <c r="AI2" s="11">
        <v>0</v>
      </c>
      <c r="AJ2" s="4">
        <v>0</v>
      </c>
      <c r="AK2" s="4">
        <v>0</v>
      </c>
      <c r="AL2" s="11" t="s">
        <v>633</v>
      </c>
      <c r="AM2" s="1">
        <v>495409</v>
      </c>
      <c r="AN2" s="1">
        <v>3</v>
      </c>
      <c r="AX2"/>
      <c r="AY2"/>
    </row>
    <row r="3" spans="1:51" x14ac:dyDescent="0.25">
      <c r="A3" t="s">
        <v>329</v>
      </c>
      <c r="B3" t="s">
        <v>267</v>
      </c>
      <c r="C3" t="s">
        <v>526</v>
      </c>
      <c r="D3" t="s">
        <v>408</v>
      </c>
      <c r="E3" s="4">
        <v>115.92957746478874</v>
      </c>
      <c r="F3" s="4">
        <v>727.82802816901415</v>
      </c>
      <c r="G3" s="4">
        <v>77.544366197183095</v>
      </c>
      <c r="H3" s="11">
        <v>0.10654215445956412</v>
      </c>
      <c r="I3" s="4">
        <v>705.12521126760578</v>
      </c>
      <c r="J3" s="4">
        <v>74.755633802816902</v>
      </c>
      <c r="K3" s="11">
        <v>0.10601753079914483</v>
      </c>
      <c r="L3" s="4">
        <v>110.97070422535216</v>
      </c>
      <c r="M3" s="4">
        <v>3.7288732394366195</v>
      </c>
      <c r="N3" s="11">
        <v>3.3602321130307179E-2</v>
      </c>
      <c r="O3" s="4">
        <v>89.289014084507087</v>
      </c>
      <c r="P3" s="4">
        <v>0.9401408450704225</v>
      </c>
      <c r="Q3" s="9">
        <v>1.0529188329715809E-2</v>
      </c>
      <c r="R3" s="4">
        <v>2.028169014084507</v>
      </c>
      <c r="S3" s="4">
        <v>0</v>
      </c>
      <c r="T3" s="11">
        <v>0</v>
      </c>
      <c r="U3" s="4">
        <v>19.65352112676057</v>
      </c>
      <c r="V3" s="4">
        <v>2.788732394366197</v>
      </c>
      <c r="W3" s="11">
        <v>0.14189479719076961</v>
      </c>
      <c r="X3" s="4">
        <v>240.23563380281695</v>
      </c>
      <c r="Y3" s="4">
        <v>32.722676056338031</v>
      </c>
      <c r="Z3" s="11">
        <v>0.13621075082973114</v>
      </c>
      <c r="AA3" s="4">
        <v>1.0211267605633803</v>
      </c>
      <c r="AB3" s="4">
        <v>0</v>
      </c>
      <c r="AC3" s="11">
        <v>0</v>
      </c>
      <c r="AD3" s="4">
        <v>351.50957746478872</v>
      </c>
      <c r="AE3" s="4">
        <v>41.092816901408447</v>
      </c>
      <c r="AF3" s="11">
        <v>0.11690383288496536</v>
      </c>
      <c r="AG3" s="4">
        <v>24.090985915492961</v>
      </c>
      <c r="AH3" s="4">
        <v>0</v>
      </c>
      <c r="AI3" s="11">
        <v>0</v>
      </c>
      <c r="AJ3" s="4">
        <v>0</v>
      </c>
      <c r="AK3" s="4">
        <v>0</v>
      </c>
      <c r="AL3" s="11" t="s">
        <v>633</v>
      </c>
      <c r="AM3" s="1">
        <v>495420</v>
      </c>
      <c r="AN3" s="1">
        <v>3</v>
      </c>
      <c r="AX3"/>
      <c r="AY3"/>
    </row>
    <row r="4" spans="1:51" x14ac:dyDescent="0.25">
      <c r="A4" t="s">
        <v>329</v>
      </c>
      <c r="B4" t="s">
        <v>49</v>
      </c>
      <c r="C4" t="s">
        <v>525</v>
      </c>
      <c r="D4" t="s">
        <v>369</v>
      </c>
      <c r="E4" s="4">
        <v>76.532608695652172</v>
      </c>
      <c r="F4" s="4">
        <v>228.01076086956522</v>
      </c>
      <c r="G4" s="4">
        <v>21.595108695652172</v>
      </c>
      <c r="H4" s="11">
        <v>9.4710918964064902E-2</v>
      </c>
      <c r="I4" s="4">
        <v>198.40793478260869</v>
      </c>
      <c r="J4" s="4">
        <v>13.717391304347826</v>
      </c>
      <c r="K4" s="11">
        <v>6.9137312070596757E-2</v>
      </c>
      <c r="L4" s="4">
        <v>39.621956521739129</v>
      </c>
      <c r="M4" s="4">
        <v>3.0217391304347827</v>
      </c>
      <c r="N4" s="11">
        <v>7.6264258398670043E-2</v>
      </c>
      <c r="O4" s="4">
        <v>19.315326086956521</v>
      </c>
      <c r="P4" s="4">
        <v>0.58695652173913049</v>
      </c>
      <c r="Q4" s="9">
        <v>3.0388123870996792E-2</v>
      </c>
      <c r="R4" s="4">
        <v>10.107826086956521</v>
      </c>
      <c r="S4" s="4">
        <v>0</v>
      </c>
      <c r="T4" s="11">
        <v>0</v>
      </c>
      <c r="U4" s="4">
        <v>10.198804347826087</v>
      </c>
      <c r="V4" s="4">
        <v>2.4347826086956523</v>
      </c>
      <c r="W4" s="11">
        <v>0.23873216169840883</v>
      </c>
      <c r="X4" s="4">
        <v>61.687173913043459</v>
      </c>
      <c r="Y4" s="4">
        <v>6.7364130434782608</v>
      </c>
      <c r="Z4" s="11">
        <v>0.10920281504505555</v>
      </c>
      <c r="AA4" s="4">
        <v>9.2961956521739122</v>
      </c>
      <c r="AB4" s="4">
        <v>5.4429347826086953</v>
      </c>
      <c r="AC4" s="11">
        <v>0.5855013154048524</v>
      </c>
      <c r="AD4" s="4">
        <v>117.40543478260871</v>
      </c>
      <c r="AE4" s="4">
        <v>6.3940217391304346</v>
      </c>
      <c r="AF4" s="11">
        <v>5.4461037097386415E-2</v>
      </c>
      <c r="AG4" s="4">
        <v>0</v>
      </c>
      <c r="AH4" s="4">
        <v>0</v>
      </c>
      <c r="AI4" s="11" t="s">
        <v>633</v>
      </c>
      <c r="AJ4" s="4">
        <v>0</v>
      </c>
      <c r="AK4" s="4">
        <v>0</v>
      </c>
      <c r="AL4" s="11" t="s">
        <v>633</v>
      </c>
      <c r="AM4" s="1">
        <v>495141</v>
      </c>
      <c r="AN4" s="1">
        <v>3</v>
      </c>
      <c r="AX4"/>
      <c r="AY4"/>
    </row>
    <row r="5" spans="1:51" x14ac:dyDescent="0.25">
      <c r="A5" t="s">
        <v>329</v>
      </c>
      <c r="B5" t="s">
        <v>210</v>
      </c>
      <c r="C5" t="s">
        <v>509</v>
      </c>
      <c r="D5" t="s">
        <v>441</v>
      </c>
      <c r="E5" s="4">
        <v>95.086956521739125</v>
      </c>
      <c r="F5" s="4">
        <v>215.77478260869566</v>
      </c>
      <c r="G5" s="4">
        <v>24.747282608695652</v>
      </c>
      <c r="H5" s="11">
        <v>0.11469033734852362</v>
      </c>
      <c r="I5" s="4">
        <v>198.37260869565219</v>
      </c>
      <c r="J5" s="4">
        <v>24.747282608695652</v>
      </c>
      <c r="K5" s="11">
        <v>0.12475151066175422</v>
      </c>
      <c r="L5" s="4">
        <v>30.929347826086961</v>
      </c>
      <c r="M5" s="4">
        <v>0.28260869565217389</v>
      </c>
      <c r="N5" s="11">
        <v>9.1372342294851507E-3</v>
      </c>
      <c r="O5" s="4">
        <v>17.380434782608695</v>
      </c>
      <c r="P5" s="4">
        <v>0.28260869565217389</v>
      </c>
      <c r="Q5" s="9">
        <v>1.6260162601626015E-2</v>
      </c>
      <c r="R5" s="4">
        <v>9.4619565217391308</v>
      </c>
      <c r="S5" s="4">
        <v>0</v>
      </c>
      <c r="T5" s="11">
        <v>0</v>
      </c>
      <c r="U5" s="4">
        <v>4.0869565217391308</v>
      </c>
      <c r="V5" s="4">
        <v>0</v>
      </c>
      <c r="W5" s="11">
        <v>0</v>
      </c>
      <c r="X5" s="4">
        <v>70.782934782608706</v>
      </c>
      <c r="Y5" s="4">
        <v>1.0978260869565217</v>
      </c>
      <c r="Z5" s="11">
        <v>1.5509756558246811E-2</v>
      </c>
      <c r="AA5" s="4">
        <v>3.8532608695652173</v>
      </c>
      <c r="AB5" s="4">
        <v>0</v>
      </c>
      <c r="AC5" s="11">
        <v>0</v>
      </c>
      <c r="AD5" s="4">
        <v>110.20923913043478</v>
      </c>
      <c r="AE5" s="4">
        <v>23.366847826086957</v>
      </c>
      <c r="AF5" s="11">
        <v>0.21202258549695491</v>
      </c>
      <c r="AG5" s="4">
        <v>0</v>
      </c>
      <c r="AH5" s="4">
        <v>0</v>
      </c>
      <c r="AI5" s="11" t="s">
        <v>633</v>
      </c>
      <c r="AJ5" s="4">
        <v>0</v>
      </c>
      <c r="AK5" s="4">
        <v>0</v>
      </c>
      <c r="AL5" s="11" t="s">
        <v>633</v>
      </c>
      <c r="AM5" s="1">
        <v>495358</v>
      </c>
      <c r="AN5" s="1">
        <v>3</v>
      </c>
      <c r="AX5"/>
      <c r="AY5"/>
    </row>
    <row r="6" spans="1:51" x14ac:dyDescent="0.25">
      <c r="A6" t="s">
        <v>329</v>
      </c>
      <c r="B6" t="s">
        <v>58</v>
      </c>
      <c r="C6" t="s">
        <v>500</v>
      </c>
      <c r="D6" t="s">
        <v>378</v>
      </c>
      <c r="E6" s="4">
        <v>165.5108695652174</v>
      </c>
      <c r="F6" s="4">
        <v>539.13989130434788</v>
      </c>
      <c r="G6" s="4">
        <v>5.4429347826086953</v>
      </c>
      <c r="H6" s="11">
        <v>1.0095589049143693E-2</v>
      </c>
      <c r="I6" s="4">
        <v>518.27304347826089</v>
      </c>
      <c r="J6" s="4">
        <v>5.4429347826086953</v>
      </c>
      <c r="K6" s="11">
        <v>1.0502060354286979E-2</v>
      </c>
      <c r="L6" s="4">
        <v>93.889673913043467</v>
      </c>
      <c r="M6" s="4">
        <v>5.1576086956521738</v>
      </c>
      <c r="N6" s="11">
        <v>5.4932651064790436E-2</v>
      </c>
      <c r="O6" s="4">
        <v>87.867934782608685</v>
      </c>
      <c r="P6" s="4">
        <v>5.1576086956521738</v>
      </c>
      <c r="Q6" s="9">
        <v>5.8697279142982617E-2</v>
      </c>
      <c r="R6" s="4">
        <v>0.71739130434782605</v>
      </c>
      <c r="S6" s="4">
        <v>0</v>
      </c>
      <c r="T6" s="11">
        <v>0</v>
      </c>
      <c r="U6" s="4">
        <v>5.3043478260869561</v>
      </c>
      <c r="V6" s="4">
        <v>0</v>
      </c>
      <c r="W6" s="11">
        <v>0</v>
      </c>
      <c r="X6" s="4">
        <v>124.18413043478257</v>
      </c>
      <c r="Y6" s="4">
        <v>0</v>
      </c>
      <c r="Z6" s="11">
        <v>0</v>
      </c>
      <c r="AA6" s="4">
        <v>14.845108695652174</v>
      </c>
      <c r="AB6" s="4">
        <v>0</v>
      </c>
      <c r="AC6" s="11">
        <v>0</v>
      </c>
      <c r="AD6" s="4">
        <v>306.22097826086963</v>
      </c>
      <c r="AE6" s="4">
        <v>0.28532608695652173</v>
      </c>
      <c r="AF6" s="11">
        <v>9.3176531724568023E-4</v>
      </c>
      <c r="AG6" s="4">
        <v>0</v>
      </c>
      <c r="AH6" s="4">
        <v>0</v>
      </c>
      <c r="AI6" s="11" t="s">
        <v>633</v>
      </c>
      <c r="AJ6" s="4">
        <v>0</v>
      </c>
      <c r="AK6" s="4">
        <v>0</v>
      </c>
      <c r="AL6" s="11" t="s">
        <v>633</v>
      </c>
      <c r="AM6" s="1">
        <v>495155</v>
      </c>
      <c r="AN6" s="1">
        <v>3</v>
      </c>
      <c r="AX6"/>
      <c r="AY6"/>
    </row>
    <row r="7" spans="1:51" x14ac:dyDescent="0.25">
      <c r="A7" t="s">
        <v>329</v>
      </c>
      <c r="B7" t="s">
        <v>77</v>
      </c>
      <c r="C7" t="s">
        <v>532</v>
      </c>
      <c r="D7" t="s">
        <v>411</v>
      </c>
      <c r="E7" s="4">
        <v>53.760563380281688</v>
      </c>
      <c r="F7" s="4">
        <v>169.45704225352108</v>
      </c>
      <c r="G7" s="4">
        <v>7.3784507042253518</v>
      </c>
      <c r="H7" s="11">
        <v>4.3541717748068615E-2</v>
      </c>
      <c r="I7" s="4">
        <v>162.36704225352111</v>
      </c>
      <c r="J7" s="4">
        <v>7.3784507042253518</v>
      </c>
      <c r="K7" s="11">
        <v>4.5443032045287761E-2</v>
      </c>
      <c r="L7" s="4">
        <v>34.577605633802811</v>
      </c>
      <c r="M7" s="4">
        <v>0.61267605633802813</v>
      </c>
      <c r="N7" s="11">
        <v>1.771886876224537E-2</v>
      </c>
      <c r="O7" s="4">
        <v>27.487605633802811</v>
      </c>
      <c r="P7" s="4">
        <v>0.61267605633802813</v>
      </c>
      <c r="Q7" s="9">
        <v>2.2289175146801121E-2</v>
      </c>
      <c r="R7" s="4">
        <v>0.676056338028169</v>
      </c>
      <c r="S7" s="4">
        <v>0</v>
      </c>
      <c r="T7" s="11">
        <v>0</v>
      </c>
      <c r="U7" s="4">
        <v>6.41394366197183</v>
      </c>
      <c r="V7" s="4">
        <v>0</v>
      </c>
      <c r="W7" s="11">
        <v>0</v>
      </c>
      <c r="X7" s="4">
        <v>32.604929577464773</v>
      </c>
      <c r="Y7" s="4">
        <v>1.676056338028169</v>
      </c>
      <c r="Z7" s="11">
        <v>5.1404997948119854E-2</v>
      </c>
      <c r="AA7" s="4">
        <v>0</v>
      </c>
      <c r="AB7" s="4">
        <v>0</v>
      </c>
      <c r="AC7" s="11" t="s">
        <v>633</v>
      </c>
      <c r="AD7" s="4">
        <v>95.236197183098582</v>
      </c>
      <c r="AE7" s="4">
        <v>5.0897183098591547</v>
      </c>
      <c r="AF7" s="11">
        <v>5.3443107352069065E-2</v>
      </c>
      <c r="AG7" s="4">
        <v>7.0383098591549276</v>
      </c>
      <c r="AH7" s="4">
        <v>0</v>
      </c>
      <c r="AI7" s="11">
        <v>0</v>
      </c>
      <c r="AJ7" s="4">
        <v>0</v>
      </c>
      <c r="AK7" s="4">
        <v>0</v>
      </c>
      <c r="AL7" s="11" t="s">
        <v>633</v>
      </c>
      <c r="AM7" s="1">
        <v>495188</v>
      </c>
      <c r="AN7" s="1">
        <v>3</v>
      </c>
      <c r="AX7"/>
      <c r="AY7"/>
    </row>
    <row r="8" spans="1:51" x14ac:dyDescent="0.25">
      <c r="A8" t="s">
        <v>329</v>
      </c>
      <c r="B8" t="s">
        <v>259</v>
      </c>
      <c r="C8" t="s">
        <v>580</v>
      </c>
      <c r="D8" t="s">
        <v>378</v>
      </c>
      <c r="E8" s="4">
        <v>42.315217391304351</v>
      </c>
      <c r="F8" s="4">
        <v>244.27989130434781</v>
      </c>
      <c r="G8" s="4">
        <v>0</v>
      </c>
      <c r="H8" s="11">
        <v>0</v>
      </c>
      <c r="I8" s="4">
        <v>224.55434782608694</v>
      </c>
      <c r="J8" s="4">
        <v>0</v>
      </c>
      <c r="K8" s="11">
        <v>0</v>
      </c>
      <c r="L8" s="4">
        <v>46.108695652173914</v>
      </c>
      <c r="M8" s="4">
        <v>0</v>
      </c>
      <c r="N8" s="11">
        <v>0</v>
      </c>
      <c r="O8" s="4">
        <v>31.114130434782609</v>
      </c>
      <c r="P8" s="4">
        <v>0</v>
      </c>
      <c r="Q8" s="9">
        <v>0</v>
      </c>
      <c r="R8" s="4">
        <v>9.8586956521739122</v>
      </c>
      <c r="S8" s="4">
        <v>0</v>
      </c>
      <c r="T8" s="11">
        <v>0</v>
      </c>
      <c r="U8" s="4">
        <v>5.1358695652173916</v>
      </c>
      <c r="V8" s="4">
        <v>0</v>
      </c>
      <c r="W8" s="11">
        <v>0</v>
      </c>
      <c r="X8" s="4">
        <v>65.480978260869563</v>
      </c>
      <c r="Y8" s="4">
        <v>0</v>
      </c>
      <c r="Z8" s="11">
        <v>0</v>
      </c>
      <c r="AA8" s="4">
        <v>4.7309782608695654</v>
      </c>
      <c r="AB8" s="4">
        <v>0</v>
      </c>
      <c r="AC8" s="11">
        <v>0</v>
      </c>
      <c r="AD8" s="4">
        <v>127.95923913043478</v>
      </c>
      <c r="AE8" s="4">
        <v>0</v>
      </c>
      <c r="AF8" s="11">
        <v>0</v>
      </c>
      <c r="AG8" s="4">
        <v>0</v>
      </c>
      <c r="AH8" s="4">
        <v>0</v>
      </c>
      <c r="AI8" s="11" t="s">
        <v>633</v>
      </c>
      <c r="AJ8" s="4">
        <v>0</v>
      </c>
      <c r="AK8" s="4">
        <v>0</v>
      </c>
      <c r="AL8" s="11" t="s">
        <v>633</v>
      </c>
      <c r="AM8" s="1">
        <v>495410</v>
      </c>
      <c r="AN8" s="1">
        <v>3</v>
      </c>
      <c r="AX8"/>
      <c r="AY8"/>
    </row>
    <row r="9" spans="1:51" x14ac:dyDescent="0.25">
      <c r="A9" t="s">
        <v>329</v>
      </c>
      <c r="B9" t="s">
        <v>264</v>
      </c>
      <c r="C9" t="s">
        <v>468</v>
      </c>
      <c r="D9" t="s">
        <v>409</v>
      </c>
      <c r="E9" s="4">
        <v>39.923913043478258</v>
      </c>
      <c r="F9" s="4">
        <v>182.85869565217391</v>
      </c>
      <c r="G9" s="4">
        <v>0</v>
      </c>
      <c r="H9" s="11">
        <v>0</v>
      </c>
      <c r="I9" s="4">
        <v>159.20652173913044</v>
      </c>
      <c r="J9" s="4">
        <v>0</v>
      </c>
      <c r="K9" s="11">
        <v>0</v>
      </c>
      <c r="L9" s="4">
        <v>52.399456521739133</v>
      </c>
      <c r="M9" s="4">
        <v>0</v>
      </c>
      <c r="N9" s="11">
        <v>0</v>
      </c>
      <c r="O9" s="4">
        <v>28.747282608695652</v>
      </c>
      <c r="P9" s="4">
        <v>0</v>
      </c>
      <c r="Q9" s="9">
        <v>0</v>
      </c>
      <c r="R9" s="4">
        <v>19.826086956521738</v>
      </c>
      <c r="S9" s="4">
        <v>0</v>
      </c>
      <c r="T9" s="11">
        <v>0</v>
      </c>
      <c r="U9" s="4">
        <v>3.8260869565217392</v>
      </c>
      <c r="V9" s="4">
        <v>0</v>
      </c>
      <c r="W9" s="11">
        <v>0</v>
      </c>
      <c r="X9" s="4">
        <v>32.777173913043477</v>
      </c>
      <c r="Y9" s="4">
        <v>0</v>
      </c>
      <c r="Z9" s="11">
        <v>0</v>
      </c>
      <c r="AA9" s="4">
        <v>0</v>
      </c>
      <c r="AB9" s="4">
        <v>0</v>
      </c>
      <c r="AC9" s="11" t="s">
        <v>633</v>
      </c>
      <c r="AD9" s="4">
        <v>96.282608695652172</v>
      </c>
      <c r="AE9" s="4">
        <v>0</v>
      </c>
      <c r="AF9" s="11">
        <v>0</v>
      </c>
      <c r="AG9" s="4">
        <v>0</v>
      </c>
      <c r="AH9" s="4">
        <v>0</v>
      </c>
      <c r="AI9" s="11" t="s">
        <v>633</v>
      </c>
      <c r="AJ9" s="4">
        <v>1.3994565217391304</v>
      </c>
      <c r="AK9" s="4">
        <v>0</v>
      </c>
      <c r="AL9" s="11" t="s">
        <v>633</v>
      </c>
      <c r="AM9" s="1">
        <v>495416</v>
      </c>
      <c r="AN9" s="1">
        <v>3</v>
      </c>
      <c r="AX9"/>
      <c r="AY9"/>
    </row>
    <row r="10" spans="1:51" x14ac:dyDescent="0.25">
      <c r="A10" t="s">
        <v>329</v>
      </c>
      <c r="B10" t="s">
        <v>214</v>
      </c>
      <c r="C10" t="s">
        <v>444</v>
      </c>
      <c r="D10" t="s">
        <v>426</v>
      </c>
      <c r="E10" s="4">
        <v>136.82608695652175</v>
      </c>
      <c r="F10" s="4">
        <v>301.13032608695647</v>
      </c>
      <c r="G10" s="4">
        <v>41.258043478260873</v>
      </c>
      <c r="H10" s="11">
        <v>0.13701058944938982</v>
      </c>
      <c r="I10" s="4">
        <v>273.54532608695644</v>
      </c>
      <c r="J10" s="4">
        <v>41.258043478260873</v>
      </c>
      <c r="K10" s="11">
        <v>0.15082708254772187</v>
      </c>
      <c r="L10" s="4">
        <v>40.142391304347825</v>
      </c>
      <c r="M10" s="4">
        <v>0.68478260869565222</v>
      </c>
      <c r="N10" s="11">
        <v>1.7058839457366443E-2</v>
      </c>
      <c r="O10" s="4">
        <v>18.229347826086958</v>
      </c>
      <c r="P10" s="4">
        <v>0.68478260869565222</v>
      </c>
      <c r="Q10" s="9">
        <v>3.7564844076083716E-2</v>
      </c>
      <c r="R10" s="4">
        <v>16.173913043478262</v>
      </c>
      <c r="S10" s="4">
        <v>0</v>
      </c>
      <c r="T10" s="11">
        <v>0</v>
      </c>
      <c r="U10" s="4">
        <v>5.7391304347826084</v>
      </c>
      <c r="V10" s="4">
        <v>0</v>
      </c>
      <c r="W10" s="11">
        <v>0</v>
      </c>
      <c r="X10" s="4">
        <v>82.974999999999994</v>
      </c>
      <c r="Y10" s="4">
        <v>5.3644565217391298</v>
      </c>
      <c r="Z10" s="11">
        <v>6.4651479623249533E-2</v>
      </c>
      <c r="AA10" s="4">
        <v>5.6719565217391299</v>
      </c>
      <c r="AB10" s="4">
        <v>0</v>
      </c>
      <c r="AC10" s="11">
        <v>0</v>
      </c>
      <c r="AD10" s="4">
        <v>128.84945652173906</v>
      </c>
      <c r="AE10" s="4">
        <v>35.208804347826089</v>
      </c>
      <c r="AF10" s="11">
        <v>0.27325535782827126</v>
      </c>
      <c r="AG10" s="4">
        <v>43.491521739130455</v>
      </c>
      <c r="AH10" s="4">
        <v>0</v>
      </c>
      <c r="AI10" s="11">
        <v>0</v>
      </c>
      <c r="AJ10" s="4">
        <v>0</v>
      </c>
      <c r="AK10" s="4">
        <v>0</v>
      </c>
      <c r="AL10" s="11" t="s">
        <v>633</v>
      </c>
      <c r="AM10" s="1">
        <v>495362</v>
      </c>
      <c r="AN10" s="1">
        <v>3</v>
      </c>
      <c r="AX10"/>
      <c r="AY10"/>
    </row>
    <row r="11" spans="1:51" x14ac:dyDescent="0.25">
      <c r="A11" t="s">
        <v>329</v>
      </c>
      <c r="B11" t="s">
        <v>92</v>
      </c>
      <c r="C11" t="s">
        <v>538</v>
      </c>
      <c r="D11" t="s">
        <v>378</v>
      </c>
      <c r="E11" s="4">
        <v>101.65217391304348</v>
      </c>
      <c r="F11" s="4">
        <v>458.45326086956521</v>
      </c>
      <c r="G11" s="4">
        <v>0</v>
      </c>
      <c r="H11" s="11">
        <v>0</v>
      </c>
      <c r="I11" s="4">
        <v>409.02065217391305</v>
      </c>
      <c r="J11" s="4">
        <v>0</v>
      </c>
      <c r="K11" s="11">
        <v>0</v>
      </c>
      <c r="L11" s="4">
        <v>117.83478260869566</v>
      </c>
      <c r="M11" s="4">
        <v>0</v>
      </c>
      <c r="N11" s="11">
        <v>0</v>
      </c>
      <c r="O11" s="4">
        <v>68.585869565217394</v>
      </c>
      <c r="P11" s="4">
        <v>0</v>
      </c>
      <c r="Q11" s="9">
        <v>0</v>
      </c>
      <c r="R11" s="4">
        <v>43.504347826086956</v>
      </c>
      <c r="S11" s="4">
        <v>0</v>
      </c>
      <c r="T11" s="11">
        <v>0</v>
      </c>
      <c r="U11" s="4">
        <v>5.7445652173913047</v>
      </c>
      <c r="V11" s="4">
        <v>0</v>
      </c>
      <c r="W11" s="11">
        <v>0</v>
      </c>
      <c r="X11" s="4">
        <v>147.63260869565221</v>
      </c>
      <c r="Y11" s="4">
        <v>0</v>
      </c>
      <c r="Z11" s="11">
        <v>0</v>
      </c>
      <c r="AA11" s="4">
        <v>0.18369565217391304</v>
      </c>
      <c r="AB11" s="4">
        <v>0</v>
      </c>
      <c r="AC11" s="11">
        <v>0</v>
      </c>
      <c r="AD11" s="4">
        <v>192.80217391304342</v>
      </c>
      <c r="AE11" s="4">
        <v>0</v>
      </c>
      <c r="AF11" s="11">
        <v>0</v>
      </c>
      <c r="AG11" s="4">
        <v>0</v>
      </c>
      <c r="AH11" s="4">
        <v>0</v>
      </c>
      <c r="AI11" s="11" t="s">
        <v>633</v>
      </c>
      <c r="AJ11" s="4">
        <v>0</v>
      </c>
      <c r="AK11" s="4">
        <v>0</v>
      </c>
      <c r="AL11" s="11" t="s">
        <v>633</v>
      </c>
      <c r="AM11" s="1">
        <v>495205</v>
      </c>
      <c r="AN11" s="1">
        <v>3</v>
      </c>
      <c r="AX11"/>
      <c r="AY11"/>
    </row>
    <row r="12" spans="1:51" x14ac:dyDescent="0.25">
      <c r="A12" t="s">
        <v>329</v>
      </c>
      <c r="B12" t="s">
        <v>192</v>
      </c>
      <c r="C12" t="s">
        <v>500</v>
      </c>
      <c r="D12" t="s">
        <v>378</v>
      </c>
      <c r="E12" s="4">
        <v>96.75</v>
      </c>
      <c r="F12" s="4">
        <v>381.73804347826092</v>
      </c>
      <c r="G12" s="4">
        <v>0</v>
      </c>
      <c r="H12" s="11">
        <v>0</v>
      </c>
      <c r="I12" s="4">
        <v>335.35108695652173</v>
      </c>
      <c r="J12" s="4">
        <v>0</v>
      </c>
      <c r="K12" s="11">
        <v>0</v>
      </c>
      <c r="L12" s="4">
        <v>45.758695652173898</v>
      </c>
      <c r="M12" s="4">
        <v>0</v>
      </c>
      <c r="N12" s="11">
        <v>0</v>
      </c>
      <c r="O12" s="4">
        <v>13.238043478260863</v>
      </c>
      <c r="P12" s="4">
        <v>0</v>
      </c>
      <c r="Q12" s="9">
        <v>0</v>
      </c>
      <c r="R12" s="4">
        <v>27.634782608695645</v>
      </c>
      <c r="S12" s="4">
        <v>0</v>
      </c>
      <c r="T12" s="11">
        <v>0</v>
      </c>
      <c r="U12" s="4">
        <v>4.8858695652173916</v>
      </c>
      <c r="V12" s="4">
        <v>0</v>
      </c>
      <c r="W12" s="11">
        <v>0</v>
      </c>
      <c r="X12" s="4">
        <v>113.1663043478261</v>
      </c>
      <c r="Y12" s="4">
        <v>0</v>
      </c>
      <c r="Z12" s="11">
        <v>0</v>
      </c>
      <c r="AA12" s="4">
        <v>13.866304347826089</v>
      </c>
      <c r="AB12" s="4">
        <v>0</v>
      </c>
      <c r="AC12" s="11">
        <v>0</v>
      </c>
      <c r="AD12" s="4">
        <v>208.94673913043479</v>
      </c>
      <c r="AE12" s="4">
        <v>0</v>
      </c>
      <c r="AF12" s="11">
        <v>0</v>
      </c>
      <c r="AG12" s="4">
        <v>0</v>
      </c>
      <c r="AH12" s="4">
        <v>0</v>
      </c>
      <c r="AI12" s="11" t="s">
        <v>633</v>
      </c>
      <c r="AJ12" s="4">
        <v>0</v>
      </c>
      <c r="AK12" s="4">
        <v>0</v>
      </c>
      <c r="AL12" s="11" t="s">
        <v>633</v>
      </c>
      <c r="AM12" s="1">
        <v>495337</v>
      </c>
      <c r="AN12" s="1">
        <v>3</v>
      </c>
      <c r="AX12"/>
      <c r="AY12"/>
    </row>
    <row r="13" spans="1:51" x14ac:dyDescent="0.25">
      <c r="A13" t="s">
        <v>329</v>
      </c>
      <c r="B13" t="s">
        <v>99</v>
      </c>
      <c r="C13" t="s">
        <v>540</v>
      </c>
      <c r="D13" t="s">
        <v>416</v>
      </c>
      <c r="E13" s="4">
        <v>77.880434782608702</v>
      </c>
      <c r="F13" s="4">
        <v>72.252717391304358</v>
      </c>
      <c r="G13" s="4">
        <v>0</v>
      </c>
      <c r="H13" s="11">
        <v>0</v>
      </c>
      <c r="I13" s="4">
        <v>62.383152173913047</v>
      </c>
      <c r="J13" s="4">
        <v>0</v>
      </c>
      <c r="K13" s="11">
        <v>0</v>
      </c>
      <c r="L13" s="4">
        <v>36.728260869565219</v>
      </c>
      <c r="M13" s="4">
        <v>0</v>
      </c>
      <c r="N13" s="11">
        <v>0</v>
      </c>
      <c r="O13" s="4">
        <v>26.858695652173914</v>
      </c>
      <c r="P13" s="4">
        <v>0</v>
      </c>
      <c r="Q13" s="9">
        <v>0</v>
      </c>
      <c r="R13" s="4">
        <v>4.9130434782608692</v>
      </c>
      <c r="S13" s="4">
        <v>0</v>
      </c>
      <c r="T13" s="11">
        <v>0</v>
      </c>
      <c r="U13" s="4">
        <v>4.9565217391304346</v>
      </c>
      <c r="V13" s="4">
        <v>0</v>
      </c>
      <c r="W13" s="11">
        <v>0</v>
      </c>
      <c r="X13" s="4">
        <v>15.404891304347826</v>
      </c>
      <c r="Y13" s="4">
        <v>0</v>
      </c>
      <c r="Z13" s="11">
        <v>0</v>
      </c>
      <c r="AA13" s="4">
        <v>0</v>
      </c>
      <c r="AB13" s="4">
        <v>0</v>
      </c>
      <c r="AC13" s="11" t="s">
        <v>633</v>
      </c>
      <c r="AD13" s="4">
        <v>19.733695652173914</v>
      </c>
      <c r="AE13" s="4">
        <v>0</v>
      </c>
      <c r="AF13" s="11">
        <v>0</v>
      </c>
      <c r="AG13" s="4">
        <v>0.3858695652173913</v>
      </c>
      <c r="AH13" s="4">
        <v>0</v>
      </c>
      <c r="AI13" s="11">
        <v>0</v>
      </c>
      <c r="AJ13" s="4">
        <v>0</v>
      </c>
      <c r="AK13" s="4">
        <v>0</v>
      </c>
      <c r="AL13" s="11" t="s">
        <v>633</v>
      </c>
      <c r="AM13" s="1">
        <v>495214</v>
      </c>
      <c r="AN13" s="1">
        <v>3</v>
      </c>
      <c r="AX13"/>
      <c r="AY13"/>
    </row>
    <row r="14" spans="1:51" x14ac:dyDescent="0.25">
      <c r="A14" t="s">
        <v>329</v>
      </c>
      <c r="B14" t="s">
        <v>191</v>
      </c>
      <c r="C14" t="s">
        <v>540</v>
      </c>
      <c r="D14" t="s">
        <v>416</v>
      </c>
      <c r="E14" s="4">
        <v>87.315217391304344</v>
      </c>
      <c r="F14" s="4">
        <v>202.69478260869562</v>
      </c>
      <c r="G14" s="4">
        <v>0</v>
      </c>
      <c r="H14" s="11">
        <v>0</v>
      </c>
      <c r="I14" s="4">
        <v>176.41217391304346</v>
      </c>
      <c r="J14" s="4">
        <v>0</v>
      </c>
      <c r="K14" s="11">
        <v>0</v>
      </c>
      <c r="L14" s="4">
        <v>40.127282608695644</v>
      </c>
      <c r="M14" s="4">
        <v>0</v>
      </c>
      <c r="N14" s="11">
        <v>0</v>
      </c>
      <c r="O14" s="4">
        <v>27.015652173913033</v>
      </c>
      <c r="P14" s="4">
        <v>0</v>
      </c>
      <c r="Q14" s="9">
        <v>0</v>
      </c>
      <c r="R14" s="4">
        <v>7.9811956521739145</v>
      </c>
      <c r="S14" s="4">
        <v>0</v>
      </c>
      <c r="T14" s="11">
        <v>0</v>
      </c>
      <c r="U14" s="4">
        <v>5.1304347826086953</v>
      </c>
      <c r="V14" s="4">
        <v>0</v>
      </c>
      <c r="W14" s="11">
        <v>0</v>
      </c>
      <c r="X14" s="4">
        <v>44.187826086956512</v>
      </c>
      <c r="Y14" s="4">
        <v>0</v>
      </c>
      <c r="Z14" s="11">
        <v>0</v>
      </c>
      <c r="AA14" s="4">
        <v>13.170978260869562</v>
      </c>
      <c r="AB14" s="4">
        <v>0</v>
      </c>
      <c r="AC14" s="11">
        <v>0</v>
      </c>
      <c r="AD14" s="4">
        <v>78.169021739130429</v>
      </c>
      <c r="AE14" s="4">
        <v>0</v>
      </c>
      <c r="AF14" s="11">
        <v>0</v>
      </c>
      <c r="AG14" s="4">
        <v>27.039673913043483</v>
      </c>
      <c r="AH14" s="4">
        <v>0</v>
      </c>
      <c r="AI14" s="11">
        <v>0</v>
      </c>
      <c r="AJ14" s="4">
        <v>0</v>
      </c>
      <c r="AK14" s="4">
        <v>0</v>
      </c>
      <c r="AL14" s="11" t="s">
        <v>633</v>
      </c>
      <c r="AM14" s="1">
        <v>495336</v>
      </c>
      <c r="AN14" s="1">
        <v>3</v>
      </c>
      <c r="AX14"/>
      <c r="AY14"/>
    </row>
    <row r="15" spans="1:51" x14ac:dyDescent="0.25">
      <c r="A15" t="s">
        <v>329</v>
      </c>
      <c r="B15" t="s">
        <v>84</v>
      </c>
      <c r="C15" t="s">
        <v>535</v>
      </c>
      <c r="D15" t="s">
        <v>359</v>
      </c>
      <c r="E15" s="4">
        <v>98.902173913043484</v>
      </c>
      <c r="F15" s="4">
        <v>256.45869565217396</v>
      </c>
      <c r="G15" s="4">
        <v>10.841847826086957</v>
      </c>
      <c r="H15" s="11">
        <v>4.2275220181230977E-2</v>
      </c>
      <c r="I15" s="4">
        <v>238.67880434782612</v>
      </c>
      <c r="J15" s="4">
        <v>10.233152173913044</v>
      </c>
      <c r="K15" s="11">
        <v>4.2874155507333166E-2</v>
      </c>
      <c r="L15" s="4">
        <v>27.192173913043476</v>
      </c>
      <c r="M15" s="4">
        <v>0.70847826086956522</v>
      </c>
      <c r="N15" s="11">
        <v>2.6054491381791438E-2</v>
      </c>
      <c r="O15" s="4">
        <v>9.4530434782608683</v>
      </c>
      <c r="P15" s="4">
        <v>9.978260869565217E-2</v>
      </c>
      <c r="Q15" s="9">
        <v>1.0555606659920891E-2</v>
      </c>
      <c r="R15" s="4">
        <v>11.826086956521738</v>
      </c>
      <c r="S15" s="4">
        <v>0</v>
      </c>
      <c r="T15" s="11">
        <v>0</v>
      </c>
      <c r="U15" s="4">
        <v>5.9130434782608692</v>
      </c>
      <c r="V15" s="4">
        <v>0.60869565217391308</v>
      </c>
      <c r="W15" s="11">
        <v>0.10294117647058824</v>
      </c>
      <c r="X15" s="4">
        <v>75.298913043478265</v>
      </c>
      <c r="Y15" s="4">
        <v>0.25271739130434784</v>
      </c>
      <c r="Z15" s="11">
        <v>3.356189101407434E-3</v>
      </c>
      <c r="AA15" s="4">
        <v>4.0760869565217392E-2</v>
      </c>
      <c r="AB15" s="4">
        <v>0</v>
      </c>
      <c r="AC15" s="11">
        <v>0</v>
      </c>
      <c r="AD15" s="4">
        <v>136.49206521739134</v>
      </c>
      <c r="AE15" s="4">
        <v>9.8806521739130435</v>
      </c>
      <c r="AF15" s="11">
        <v>7.2389938258873132E-2</v>
      </c>
      <c r="AG15" s="4">
        <v>17.434782608695652</v>
      </c>
      <c r="AH15" s="4">
        <v>0</v>
      </c>
      <c r="AI15" s="11">
        <v>0</v>
      </c>
      <c r="AJ15" s="4">
        <v>0</v>
      </c>
      <c r="AK15" s="4">
        <v>0</v>
      </c>
      <c r="AL15" s="11" t="s">
        <v>633</v>
      </c>
      <c r="AM15" s="1">
        <v>495196</v>
      </c>
      <c r="AN15" s="1">
        <v>3</v>
      </c>
      <c r="AX15"/>
      <c r="AY15"/>
    </row>
    <row r="16" spans="1:51" x14ac:dyDescent="0.25">
      <c r="A16" t="s">
        <v>329</v>
      </c>
      <c r="B16" t="s">
        <v>130</v>
      </c>
      <c r="C16" t="s">
        <v>519</v>
      </c>
      <c r="D16" t="s">
        <v>393</v>
      </c>
      <c r="E16" s="4">
        <v>100.95652173913044</v>
      </c>
      <c r="F16" s="4">
        <v>355.94836956521738</v>
      </c>
      <c r="G16" s="4">
        <v>0</v>
      </c>
      <c r="H16" s="11">
        <v>0</v>
      </c>
      <c r="I16" s="4">
        <v>335.58423913043475</v>
      </c>
      <c r="J16" s="4">
        <v>0</v>
      </c>
      <c r="K16" s="11">
        <v>0</v>
      </c>
      <c r="L16" s="4">
        <v>31.910326086956523</v>
      </c>
      <c r="M16" s="4">
        <v>0</v>
      </c>
      <c r="N16" s="11">
        <v>0</v>
      </c>
      <c r="O16" s="4">
        <v>22.040760869565219</v>
      </c>
      <c r="P16" s="4">
        <v>0</v>
      </c>
      <c r="Q16" s="9">
        <v>0</v>
      </c>
      <c r="R16" s="4">
        <v>4.2173913043478262</v>
      </c>
      <c r="S16" s="4">
        <v>0</v>
      </c>
      <c r="T16" s="11">
        <v>0</v>
      </c>
      <c r="U16" s="4">
        <v>5.6521739130434785</v>
      </c>
      <c r="V16" s="4">
        <v>0</v>
      </c>
      <c r="W16" s="11">
        <v>0</v>
      </c>
      <c r="X16" s="4">
        <v>109.20108695652173</v>
      </c>
      <c r="Y16" s="4">
        <v>0</v>
      </c>
      <c r="Z16" s="11">
        <v>0</v>
      </c>
      <c r="AA16" s="4">
        <v>10.494565217391305</v>
      </c>
      <c r="AB16" s="4">
        <v>0</v>
      </c>
      <c r="AC16" s="11">
        <v>0</v>
      </c>
      <c r="AD16" s="4">
        <v>182.51358695652175</v>
      </c>
      <c r="AE16" s="4">
        <v>0</v>
      </c>
      <c r="AF16" s="11">
        <v>0</v>
      </c>
      <c r="AG16" s="4">
        <v>21.828804347826086</v>
      </c>
      <c r="AH16" s="4">
        <v>0</v>
      </c>
      <c r="AI16" s="11">
        <v>0</v>
      </c>
      <c r="AJ16" s="4">
        <v>0</v>
      </c>
      <c r="AK16" s="4">
        <v>0</v>
      </c>
      <c r="AL16" s="11" t="s">
        <v>633</v>
      </c>
      <c r="AM16" s="1">
        <v>495256</v>
      </c>
      <c r="AN16" s="1">
        <v>3</v>
      </c>
      <c r="AX16"/>
      <c r="AY16"/>
    </row>
    <row r="17" spans="1:51" x14ac:dyDescent="0.25">
      <c r="A17" t="s">
        <v>329</v>
      </c>
      <c r="B17" t="s">
        <v>120</v>
      </c>
      <c r="C17" t="s">
        <v>446</v>
      </c>
      <c r="D17" t="s">
        <v>336</v>
      </c>
      <c r="E17" s="4">
        <v>64.75</v>
      </c>
      <c r="F17" s="4">
        <v>200.66391304347826</v>
      </c>
      <c r="G17" s="4">
        <v>12.443260869565218</v>
      </c>
      <c r="H17" s="11">
        <v>6.20104565930054E-2</v>
      </c>
      <c r="I17" s="4">
        <v>181.54706521739129</v>
      </c>
      <c r="J17" s="4">
        <v>11.823695652173914</v>
      </c>
      <c r="K17" s="11">
        <v>6.5127440303239137E-2</v>
      </c>
      <c r="L17" s="4">
        <v>15.1875</v>
      </c>
      <c r="M17" s="4">
        <v>0.61956521739130432</v>
      </c>
      <c r="N17" s="11">
        <v>4.079441760601181E-2</v>
      </c>
      <c r="O17" s="4">
        <v>11.4375</v>
      </c>
      <c r="P17" s="4">
        <v>0</v>
      </c>
      <c r="Q17" s="9">
        <v>0</v>
      </c>
      <c r="R17" s="4">
        <v>0</v>
      </c>
      <c r="S17" s="4">
        <v>0</v>
      </c>
      <c r="T17" s="11" t="s">
        <v>633</v>
      </c>
      <c r="U17" s="4">
        <v>3.75</v>
      </c>
      <c r="V17" s="4">
        <v>0.61956521739130432</v>
      </c>
      <c r="W17" s="11">
        <v>0.16521739130434782</v>
      </c>
      <c r="X17" s="4">
        <v>59.795869565217387</v>
      </c>
      <c r="Y17" s="4">
        <v>6.4915217391304365</v>
      </c>
      <c r="Z17" s="11">
        <v>0.10856137365893387</v>
      </c>
      <c r="AA17" s="4">
        <v>15.366847826086957</v>
      </c>
      <c r="AB17" s="4">
        <v>0</v>
      </c>
      <c r="AC17" s="11">
        <v>0</v>
      </c>
      <c r="AD17" s="4">
        <v>99.234891304347826</v>
      </c>
      <c r="AE17" s="4">
        <v>4.639239130434782</v>
      </c>
      <c r="AF17" s="11">
        <v>4.6750080233438226E-2</v>
      </c>
      <c r="AG17" s="4">
        <v>11.078804347826088</v>
      </c>
      <c r="AH17" s="4">
        <v>0.69293478260869568</v>
      </c>
      <c r="AI17" s="11">
        <v>6.2545989698307575E-2</v>
      </c>
      <c r="AJ17" s="4">
        <v>0</v>
      </c>
      <c r="AK17" s="4">
        <v>0</v>
      </c>
      <c r="AL17" s="11" t="s">
        <v>633</v>
      </c>
      <c r="AM17" s="1">
        <v>495244</v>
      </c>
      <c r="AN17" s="1">
        <v>3</v>
      </c>
      <c r="AX17"/>
      <c r="AY17"/>
    </row>
    <row r="18" spans="1:51" x14ac:dyDescent="0.25">
      <c r="A18" t="s">
        <v>329</v>
      </c>
      <c r="B18" t="s">
        <v>262</v>
      </c>
      <c r="C18" t="s">
        <v>471</v>
      </c>
      <c r="D18" t="s">
        <v>426</v>
      </c>
      <c r="E18" s="4">
        <v>142.42391304347825</v>
      </c>
      <c r="F18" s="4">
        <v>446.25989130434789</v>
      </c>
      <c r="G18" s="4">
        <v>72.721847826086957</v>
      </c>
      <c r="H18" s="11">
        <v>0.1629585119413989</v>
      </c>
      <c r="I18" s="4">
        <v>415.87673913043483</v>
      </c>
      <c r="J18" s="4">
        <v>72.721847826086957</v>
      </c>
      <c r="K18" s="11">
        <v>0.1748639464138883</v>
      </c>
      <c r="L18" s="4">
        <v>58.866304347826087</v>
      </c>
      <c r="M18" s="4">
        <v>0.26847826086956522</v>
      </c>
      <c r="N18" s="11">
        <v>4.5608139298705611E-3</v>
      </c>
      <c r="O18" s="4">
        <v>40.151630434782611</v>
      </c>
      <c r="P18" s="4">
        <v>0.26847826086956522</v>
      </c>
      <c r="Q18" s="9">
        <v>6.6866091852894596E-3</v>
      </c>
      <c r="R18" s="4">
        <v>12.975543478260869</v>
      </c>
      <c r="S18" s="4">
        <v>0</v>
      </c>
      <c r="T18" s="11">
        <v>0</v>
      </c>
      <c r="U18" s="4">
        <v>5.7391304347826084</v>
      </c>
      <c r="V18" s="4">
        <v>0</v>
      </c>
      <c r="W18" s="11">
        <v>0</v>
      </c>
      <c r="X18" s="4">
        <v>137.33380434782609</v>
      </c>
      <c r="Y18" s="4">
        <v>24.98054347826087</v>
      </c>
      <c r="Z18" s="11">
        <v>0.18189653739579301</v>
      </c>
      <c r="AA18" s="4">
        <v>11.668478260869565</v>
      </c>
      <c r="AB18" s="4">
        <v>0</v>
      </c>
      <c r="AC18" s="11">
        <v>0</v>
      </c>
      <c r="AD18" s="4">
        <v>222.22010869565221</v>
      </c>
      <c r="AE18" s="4">
        <v>47.472826086956523</v>
      </c>
      <c r="AF18" s="11">
        <v>0.21362974919598418</v>
      </c>
      <c r="AG18" s="4">
        <v>16.171195652173914</v>
      </c>
      <c r="AH18" s="4">
        <v>0</v>
      </c>
      <c r="AI18" s="11">
        <v>0</v>
      </c>
      <c r="AJ18" s="4">
        <v>0</v>
      </c>
      <c r="AK18" s="4">
        <v>0</v>
      </c>
      <c r="AL18" s="11" t="s">
        <v>633</v>
      </c>
      <c r="AM18" s="1">
        <v>495413</v>
      </c>
      <c r="AN18" s="1">
        <v>3</v>
      </c>
      <c r="AX18"/>
      <c r="AY18"/>
    </row>
    <row r="19" spans="1:51" x14ac:dyDescent="0.25">
      <c r="A19" t="s">
        <v>329</v>
      </c>
      <c r="B19" t="s">
        <v>127</v>
      </c>
      <c r="C19" t="s">
        <v>504</v>
      </c>
      <c r="D19" t="s">
        <v>385</v>
      </c>
      <c r="E19" s="4">
        <v>97.663043478260875</v>
      </c>
      <c r="F19" s="4">
        <v>315.34369565217389</v>
      </c>
      <c r="G19" s="4">
        <v>100.92521739130433</v>
      </c>
      <c r="H19" s="11">
        <v>0.32004831167649372</v>
      </c>
      <c r="I19" s="4">
        <v>292.61815217391302</v>
      </c>
      <c r="J19" s="4">
        <v>100.92521739130433</v>
      </c>
      <c r="K19" s="11">
        <v>0.34490415800083724</v>
      </c>
      <c r="L19" s="4">
        <v>22.896086956521742</v>
      </c>
      <c r="M19" s="4">
        <v>3.8906521739130429</v>
      </c>
      <c r="N19" s="11">
        <v>0.16992651108030607</v>
      </c>
      <c r="O19" s="4">
        <v>11.053695652173916</v>
      </c>
      <c r="P19" s="4">
        <v>3.8906521739130429</v>
      </c>
      <c r="Q19" s="9">
        <v>0.35197750113084336</v>
      </c>
      <c r="R19" s="4">
        <v>6.1032608695652177</v>
      </c>
      <c r="S19" s="4">
        <v>0</v>
      </c>
      <c r="T19" s="11">
        <v>0</v>
      </c>
      <c r="U19" s="4">
        <v>5.7391304347826084</v>
      </c>
      <c r="V19" s="4">
        <v>0</v>
      </c>
      <c r="W19" s="11">
        <v>0</v>
      </c>
      <c r="X19" s="4">
        <v>97.716739130434789</v>
      </c>
      <c r="Y19" s="4">
        <v>37.610760869565219</v>
      </c>
      <c r="Z19" s="11">
        <v>0.3848957835091224</v>
      </c>
      <c r="AA19" s="4">
        <v>10.883152173913043</v>
      </c>
      <c r="AB19" s="4">
        <v>0</v>
      </c>
      <c r="AC19" s="11">
        <v>0</v>
      </c>
      <c r="AD19" s="4">
        <v>162.63304347826084</v>
      </c>
      <c r="AE19" s="4">
        <v>59.423804347826078</v>
      </c>
      <c r="AF19" s="11">
        <v>0.36538579784845049</v>
      </c>
      <c r="AG19" s="4">
        <v>21.214673913043477</v>
      </c>
      <c r="AH19" s="4">
        <v>0</v>
      </c>
      <c r="AI19" s="11">
        <v>0</v>
      </c>
      <c r="AJ19" s="4">
        <v>0</v>
      </c>
      <c r="AK19" s="4">
        <v>0</v>
      </c>
      <c r="AL19" s="11" t="s">
        <v>633</v>
      </c>
      <c r="AM19" s="1">
        <v>495253</v>
      </c>
      <c r="AN19" s="1">
        <v>3</v>
      </c>
      <c r="AX19"/>
      <c r="AY19"/>
    </row>
    <row r="20" spans="1:51" x14ac:dyDescent="0.25">
      <c r="A20" t="s">
        <v>329</v>
      </c>
      <c r="B20" t="s">
        <v>83</v>
      </c>
      <c r="C20" t="s">
        <v>506</v>
      </c>
      <c r="D20" t="s">
        <v>403</v>
      </c>
      <c r="E20" s="4">
        <v>91.304347826086953</v>
      </c>
      <c r="F20" s="4">
        <v>303.02043478260867</v>
      </c>
      <c r="G20" s="4">
        <v>49.169891304347829</v>
      </c>
      <c r="H20" s="11">
        <v>0.1622659255294879</v>
      </c>
      <c r="I20" s="4">
        <v>282.37369565217386</v>
      </c>
      <c r="J20" s="4">
        <v>49.169891304347829</v>
      </c>
      <c r="K20" s="11">
        <v>0.17413056549330638</v>
      </c>
      <c r="L20" s="4">
        <v>18.266304347826086</v>
      </c>
      <c r="M20" s="4">
        <v>3.2201086956521738</v>
      </c>
      <c r="N20" s="11">
        <v>0.17628681939898841</v>
      </c>
      <c r="O20" s="4">
        <v>8.9402173913043477</v>
      </c>
      <c r="P20" s="4">
        <v>3.2201086956521738</v>
      </c>
      <c r="Q20" s="9">
        <v>0.36018237082066867</v>
      </c>
      <c r="R20" s="4">
        <v>3.6711956521739131</v>
      </c>
      <c r="S20" s="4">
        <v>0</v>
      </c>
      <c r="T20" s="11">
        <v>0</v>
      </c>
      <c r="U20" s="4">
        <v>5.6548913043478262</v>
      </c>
      <c r="V20" s="4">
        <v>0</v>
      </c>
      <c r="W20" s="11">
        <v>0</v>
      </c>
      <c r="X20" s="4">
        <v>80.282065217391306</v>
      </c>
      <c r="Y20" s="4">
        <v>24.708695652173912</v>
      </c>
      <c r="Z20" s="11">
        <v>0.30777354301071624</v>
      </c>
      <c r="AA20" s="4">
        <v>11.320652173913043</v>
      </c>
      <c r="AB20" s="4">
        <v>0</v>
      </c>
      <c r="AC20" s="11">
        <v>0</v>
      </c>
      <c r="AD20" s="4">
        <v>193.15141304347821</v>
      </c>
      <c r="AE20" s="4">
        <v>21.241086956521738</v>
      </c>
      <c r="AF20" s="11">
        <v>0.10997117039853282</v>
      </c>
      <c r="AG20" s="4">
        <v>0</v>
      </c>
      <c r="AH20" s="4">
        <v>0</v>
      </c>
      <c r="AI20" s="11" t="s">
        <v>633</v>
      </c>
      <c r="AJ20" s="4">
        <v>0</v>
      </c>
      <c r="AK20" s="4">
        <v>0</v>
      </c>
      <c r="AL20" s="11" t="s">
        <v>633</v>
      </c>
      <c r="AM20" s="1">
        <v>495194</v>
      </c>
      <c r="AN20" s="1">
        <v>3</v>
      </c>
      <c r="AX20"/>
      <c r="AY20"/>
    </row>
    <row r="21" spans="1:51" x14ac:dyDescent="0.25">
      <c r="A21" t="s">
        <v>329</v>
      </c>
      <c r="B21" t="s">
        <v>132</v>
      </c>
      <c r="C21" t="s">
        <v>539</v>
      </c>
      <c r="D21" t="s">
        <v>415</v>
      </c>
      <c r="E21" s="4">
        <v>78.684782608695656</v>
      </c>
      <c r="F21" s="4">
        <v>232.6748913043478</v>
      </c>
      <c r="G21" s="4">
        <v>11.859673913043478</v>
      </c>
      <c r="H21" s="11">
        <v>5.0971008717612613E-2</v>
      </c>
      <c r="I21" s="4">
        <v>218.0607608695652</v>
      </c>
      <c r="J21" s="4">
        <v>11.859673913043478</v>
      </c>
      <c r="K21" s="11">
        <v>5.438701518673246E-2</v>
      </c>
      <c r="L21" s="4">
        <v>18.633478260869566</v>
      </c>
      <c r="M21" s="4">
        <v>3.921521739130434</v>
      </c>
      <c r="N21" s="11">
        <v>0.210455701519005</v>
      </c>
      <c r="O21" s="4">
        <v>4.4813043478260868</v>
      </c>
      <c r="P21" s="4">
        <v>3.921521739130434</v>
      </c>
      <c r="Q21" s="9">
        <v>0.87508489376152121</v>
      </c>
      <c r="R21" s="4">
        <v>9.5978260869565215</v>
      </c>
      <c r="S21" s="4">
        <v>0</v>
      </c>
      <c r="T21" s="11">
        <v>0</v>
      </c>
      <c r="U21" s="4">
        <v>4.5543478260869561</v>
      </c>
      <c r="V21" s="4">
        <v>0</v>
      </c>
      <c r="W21" s="11">
        <v>0</v>
      </c>
      <c r="X21" s="4">
        <v>71.622934782608695</v>
      </c>
      <c r="Y21" s="4">
        <v>7.8946739130434791</v>
      </c>
      <c r="Z21" s="11">
        <v>0.11022550160790737</v>
      </c>
      <c r="AA21" s="4">
        <v>0.46195652173913043</v>
      </c>
      <c r="AB21" s="4">
        <v>0</v>
      </c>
      <c r="AC21" s="11">
        <v>0</v>
      </c>
      <c r="AD21" s="4">
        <v>110.13858695652173</v>
      </c>
      <c r="AE21" s="4">
        <v>4.3478260869565216E-2</v>
      </c>
      <c r="AF21" s="11">
        <v>3.9475956675137549E-4</v>
      </c>
      <c r="AG21" s="4">
        <v>31.817934782608695</v>
      </c>
      <c r="AH21" s="4">
        <v>0</v>
      </c>
      <c r="AI21" s="11">
        <v>0</v>
      </c>
      <c r="AJ21" s="4">
        <v>0</v>
      </c>
      <c r="AK21" s="4">
        <v>0</v>
      </c>
      <c r="AL21" s="11" t="s">
        <v>633</v>
      </c>
      <c r="AM21" s="1">
        <v>495258</v>
      </c>
      <c r="AN21" s="1">
        <v>3</v>
      </c>
      <c r="AX21"/>
      <c r="AY21"/>
    </row>
    <row r="22" spans="1:51" x14ac:dyDescent="0.25">
      <c r="A22" t="s">
        <v>329</v>
      </c>
      <c r="B22" t="s">
        <v>126</v>
      </c>
      <c r="C22" t="s">
        <v>482</v>
      </c>
      <c r="D22" t="s">
        <v>394</v>
      </c>
      <c r="E22" s="4">
        <v>104.55434782608695</v>
      </c>
      <c r="F22" s="4">
        <v>322.11836956521734</v>
      </c>
      <c r="G22" s="4">
        <v>68.91836956521739</v>
      </c>
      <c r="H22" s="11">
        <v>0.21395355272113381</v>
      </c>
      <c r="I22" s="4">
        <v>299.82217391304346</v>
      </c>
      <c r="J22" s="4">
        <v>68.91836956521739</v>
      </c>
      <c r="K22" s="11">
        <v>0.22986415135928398</v>
      </c>
      <c r="L22" s="4">
        <v>30.750108695652177</v>
      </c>
      <c r="M22" s="4">
        <v>1.6495652173913042</v>
      </c>
      <c r="N22" s="11">
        <v>5.3644207691029719E-2</v>
      </c>
      <c r="O22" s="4">
        <v>25.282717391304349</v>
      </c>
      <c r="P22" s="4">
        <v>1.6495652173913042</v>
      </c>
      <c r="Q22" s="9">
        <v>6.5244775387895998E-2</v>
      </c>
      <c r="R22" s="4">
        <v>0.42391304347826086</v>
      </c>
      <c r="S22" s="4">
        <v>0</v>
      </c>
      <c r="T22" s="11">
        <v>0</v>
      </c>
      <c r="U22" s="4">
        <v>5.0434782608695654</v>
      </c>
      <c r="V22" s="4">
        <v>0</v>
      </c>
      <c r="W22" s="11">
        <v>0</v>
      </c>
      <c r="X22" s="4">
        <v>88.805543478260859</v>
      </c>
      <c r="Y22" s="4">
        <v>23.639782608695647</v>
      </c>
      <c r="Z22" s="11">
        <v>0.26619715034436497</v>
      </c>
      <c r="AA22" s="4">
        <v>16.828804347826086</v>
      </c>
      <c r="AB22" s="4">
        <v>0</v>
      </c>
      <c r="AC22" s="11">
        <v>0</v>
      </c>
      <c r="AD22" s="4">
        <v>185.73391304347822</v>
      </c>
      <c r="AE22" s="4">
        <v>43.629021739130437</v>
      </c>
      <c r="AF22" s="11">
        <v>0.23490067604895273</v>
      </c>
      <c r="AG22" s="4">
        <v>0</v>
      </c>
      <c r="AH22" s="4">
        <v>0</v>
      </c>
      <c r="AI22" s="11" t="s">
        <v>633</v>
      </c>
      <c r="AJ22" s="4">
        <v>0</v>
      </c>
      <c r="AK22" s="4">
        <v>0</v>
      </c>
      <c r="AL22" s="11" t="s">
        <v>633</v>
      </c>
      <c r="AM22" s="1">
        <v>495252</v>
      </c>
      <c r="AN22" s="1">
        <v>3</v>
      </c>
      <c r="AX22"/>
      <c r="AY22"/>
    </row>
    <row r="23" spans="1:51" x14ac:dyDescent="0.25">
      <c r="A23" t="s">
        <v>329</v>
      </c>
      <c r="B23" t="s">
        <v>20</v>
      </c>
      <c r="C23" t="s">
        <v>517</v>
      </c>
      <c r="D23" t="s">
        <v>389</v>
      </c>
      <c r="E23" s="4">
        <v>80.706521739130437</v>
      </c>
      <c r="F23" s="4">
        <v>250.6108695652174</v>
      </c>
      <c r="G23" s="4">
        <v>123.04021739130434</v>
      </c>
      <c r="H23" s="11">
        <v>0.49096121650575547</v>
      </c>
      <c r="I23" s="4">
        <v>231.22717391304349</v>
      </c>
      <c r="J23" s="4">
        <v>123.04021739130434</v>
      </c>
      <c r="K23" s="11">
        <v>0.53211832895373923</v>
      </c>
      <c r="L23" s="4">
        <v>27.833695652173912</v>
      </c>
      <c r="M23" s="4">
        <v>5.160869565217391</v>
      </c>
      <c r="N23" s="11">
        <v>0.18541804975202092</v>
      </c>
      <c r="O23" s="4">
        <v>11.592391304347826</v>
      </c>
      <c r="P23" s="4">
        <v>5.160869565217391</v>
      </c>
      <c r="Q23" s="9">
        <v>0.44519456165025784</v>
      </c>
      <c r="R23" s="4">
        <v>10.999999999999998</v>
      </c>
      <c r="S23" s="4">
        <v>0</v>
      </c>
      <c r="T23" s="11">
        <v>0</v>
      </c>
      <c r="U23" s="4">
        <v>5.2413043478260875</v>
      </c>
      <c r="V23" s="4">
        <v>0</v>
      </c>
      <c r="W23" s="11">
        <v>0</v>
      </c>
      <c r="X23" s="4">
        <v>74.099999999999994</v>
      </c>
      <c r="Y23" s="4">
        <v>45.197826086956518</v>
      </c>
      <c r="Z23" s="11">
        <v>0.60995716716540516</v>
      </c>
      <c r="AA23" s="4">
        <v>3.1423913043478269</v>
      </c>
      <c r="AB23" s="4">
        <v>0</v>
      </c>
      <c r="AC23" s="11">
        <v>0</v>
      </c>
      <c r="AD23" s="4">
        <v>145.53478260869568</v>
      </c>
      <c r="AE23" s="4">
        <v>72.681521739130432</v>
      </c>
      <c r="AF23" s="11">
        <v>0.49940997221641309</v>
      </c>
      <c r="AG23" s="4">
        <v>0</v>
      </c>
      <c r="AH23" s="4">
        <v>0</v>
      </c>
      <c r="AI23" s="11" t="s">
        <v>633</v>
      </c>
      <c r="AJ23" s="4">
        <v>0</v>
      </c>
      <c r="AK23" s="4">
        <v>0</v>
      </c>
      <c r="AL23" s="11" t="s">
        <v>633</v>
      </c>
      <c r="AM23" s="1">
        <v>495086</v>
      </c>
      <c r="AN23" s="1">
        <v>3</v>
      </c>
      <c r="AX23"/>
      <c r="AY23"/>
    </row>
    <row r="24" spans="1:51" x14ac:dyDescent="0.25">
      <c r="A24" t="s">
        <v>329</v>
      </c>
      <c r="B24" t="s">
        <v>98</v>
      </c>
      <c r="C24" t="s">
        <v>517</v>
      </c>
      <c r="D24" t="s">
        <v>389</v>
      </c>
      <c r="E24" s="4">
        <v>52.619718309859152</v>
      </c>
      <c r="F24" s="4">
        <v>182.77732394366197</v>
      </c>
      <c r="G24" s="4">
        <v>74.93126760563382</v>
      </c>
      <c r="H24" s="11">
        <v>0.40995932093157311</v>
      </c>
      <c r="I24" s="4">
        <v>177.93957746478873</v>
      </c>
      <c r="J24" s="4">
        <v>72.185633802816909</v>
      </c>
      <c r="K24" s="11">
        <v>0.4056749759176046</v>
      </c>
      <c r="L24" s="4">
        <v>33.309295774647893</v>
      </c>
      <c r="M24" s="4">
        <v>4.55887323943662</v>
      </c>
      <c r="N24" s="11">
        <v>0.13686489412083078</v>
      </c>
      <c r="O24" s="4">
        <v>28.471549295774654</v>
      </c>
      <c r="P24" s="4">
        <v>1.813239436619718</v>
      </c>
      <c r="Q24" s="9">
        <v>6.3686012228664116E-2</v>
      </c>
      <c r="R24" s="4">
        <v>1.528732394366197</v>
      </c>
      <c r="S24" s="4">
        <v>0</v>
      </c>
      <c r="T24" s="11">
        <v>0</v>
      </c>
      <c r="U24" s="4">
        <v>3.3090140845070426</v>
      </c>
      <c r="V24" s="4">
        <v>2.7456338028169016</v>
      </c>
      <c r="W24" s="11">
        <v>0.8297437643653699</v>
      </c>
      <c r="X24" s="4">
        <v>54.914225352112666</v>
      </c>
      <c r="Y24" s="4">
        <v>28.550563380281687</v>
      </c>
      <c r="Z24" s="11">
        <v>0.5199119753982524</v>
      </c>
      <c r="AA24" s="4">
        <v>0</v>
      </c>
      <c r="AB24" s="4">
        <v>0</v>
      </c>
      <c r="AC24" s="11" t="s">
        <v>633</v>
      </c>
      <c r="AD24" s="4">
        <v>86.752957746478884</v>
      </c>
      <c r="AE24" s="4">
        <v>41.821830985915511</v>
      </c>
      <c r="AF24" s="11">
        <v>0.48207959788682792</v>
      </c>
      <c r="AG24" s="4">
        <v>7.8008450704225352</v>
      </c>
      <c r="AH24" s="4">
        <v>0</v>
      </c>
      <c r="AI24" s="11">
        <v>0</v>
      </c>
      <c r="AJ24" s="4">
        <v>0</v>
      </c>
      <c r="AK24" s="4">
        <v>0</v>
      </c>
      <c r="AL24" s="11" t="s">
        <v>633</v>
      </c>
      <c r="AM24" s="1">
        <v>495213</v>
      </c>
      <c r="AN24" s="1">
        <v>3</v>
      </c>
      <c r="AX24"/>
      <c r="AY24"/>
    </row>
    <row r="25" spans="1:51" x14ac:dyDescent="0.25">
      <c r="A25" t="s">
        <v>329</v>
      </c>
      <c r="B25" t="s">
        <v>137</v>
      </c>
      <c r="C25" t="s">
        <v>550</v>
      </c>
      <c r="D25" t="s">
        <v>425</v>
      </c>
      <c r="E25" s="4">
        <v>49.032608695652172</v>
      </c>
      <c r="F25" s="4">
        <v>161.22554347826087</v>
      </c>
      <c r="G25" s="4">
        <v>84.990760869565221</v>
      </c>
      <c r="H25" s="11">
        <v>0.52715443865770006</v>
      </c>
      <c r="I25" s="4">
        <v>149.23956521739132</v>
      </c>
      <c r="J25" s="4">
        <v>78.507065217391315</v>
      </c>
      <c r="K25" s="11">
        <v>0.52604726570352311</v>
      </c>
      <c r="L25" s="4">
        <v>15.152173913043477</v>
      </c>
      <c r="M25" s="4">
        <v>14.260869565217391</v>
      </c>
      <c r="N25" s="11">
        <v>0.94117647058823539</v>
      </c>
      <c r="O25" s="4">
        <v>7.8423913043478262</v>
      </c>
      <c r="P25" s="4">
        <v>7.8206521739130439</v>
      </c>
      <c r="Q25" s="9">
        <v>0.99722799722799726</v>
      </c>
      <c r="R25" s="4">
        <v>1.0434782608695652</v>
      </c>
      <c r="S25" s="4">
        <v>1.0434782608695652</v>
      </c>
      <c r="T25" s="11">
        <v>1</v>
      </c>
      <c r="U25" s="4">
        <v>6.2663043478260869</v>
      </c>
      <c r="V25" s="4">
        <v>5.3967391304347823</v>
      </c>
      <c r="W25" s="11">
        <v>0.86123156981786642</v>
      </c>
      <c r="X25" s="4">
        <v>43.845217391304352</v>
      </c>
      <c r="Y25" s="4">
        <v>40.626630434782612</v>
      </c>
      <c r="Z25" s="11">
        <v>0.92659206298837804</v>
      </c>
      <c r="AA25" s="4">
        <v>4.6761956521739139</v>
      </c>
      <c r="AB25" s="4">
        <v>4.3478260869565216E-2</v>
      </c>
      <c r="AC25" s="11">
        <v>9.2977848027707387E-3</v>
      </c>
      <c r="AD25" s="4">
        <v>97.551956521739143</v>
      </c>
      <c r="AE25" s="4">
        <v>30.059782608695652</v>
      </c>
      <c r="AF25" s="11">
        <v>0.3081412580586933</v>
      </c>
      <c r="AG25" s="4">
        <v>0</v>
      </c>
      <c r="AH25" s="4">
        <v>0</v>
      </c>
      <c r="AI25" s="11" t="s">
        <v>633</v>
      </c>
      <c r="AJ25" s="4">
        <v>0</v>
      </c>
      <c r="AK25" s="4">
        <v>0</v>
      </c>
      <c r="AL25" s="11" t="s">
        <v>633</v>
      </c>
      <c r="AM25" s="1">
        <v>495264</v>
      </c>
      <c r="AN25" s="1">
        <v>3</v>
      </c>
      <c r="AX25"/>
      <c r="AY25"/>
    </row>
    <row r="26" spans="1:51" x14ac:dyDescent="0.25">
      <c r="A26" t="s">
        <v>329</v>
      </c>
      <c r="B26" t="s">
        <v>134</v>
      </c>
      <c r="C26" t="s">
        <v>453</v>
      </c>
      <c r="D26" t="s">
        <v>424</v>
      </c>
      <c r="E26" s="4">
        <v>101.67605633802818</v>
      </c>
      <c r="F26" s="4">
        <v>271.85084507042257</v>
      </c>
      <c r="G26" s="4">
        <v>20.37323943661972</v>
      </c>
      <c r="H26" s="11">
        <v>7.4942711439216089E-2</v>
      </c>
      <c r="I26" s="4">
        <v>262.72408450704228</v>
      </c>
      <c r="J26" s="4">
        <v>20.37323943661972</v>
      </c>
      <c r="K26" s="11">
        <v>7.7546143037653698E-2</v>
      </c>
      <c r="L26" s="4">
        <v>41.811126760563397</v>
      </c>
      <c r="M26" s="4">
        <v>0.176056338028169</v>
      </c>
      <c r="N26" s="11">
        <v>4.2107532532279614E-3</v>
      </c>
      <c r="O26" s="4">
        <v>33.951971830985933</v>
      </c>
      <c r="P26" s="4">
        <v>0.176056338028169</v>
      </c>
      <c r="Q26" s="9">
        <v>5.1854525240708675E-3</v>
      </c>
      <c r="R26" s="4">
        <v>1.619718309859155</v>
      </c>
      <c r="S26" s="4">
        <v>0</v>
      </c>
      <c r="T26" s="11">
        <v>0</v>
      </c>
      <c r="U26" s="4">
        <v>6.23943661971831</v>
      </c>
      <c r="V26" s="4">
        <v>0</v>
      </c>
      <c r="W26" s="11">
        <v>0</v>
      </c>
      <c r="X26" s="4">
        <v>82.68126760563382</v>
      </c>
      <c r="Y26" s="4">
        <v>5.813380281690141</v>
      </c>
      <c r="Z26" s="11">
        <v>7.0310729988058665E-2</v>
      </c>
      <c r="AA26" s="4">
        <v>1.267605633802817</v>
      </c>
      <c r="AB26" s="4">
        <v>0</v>
      </c>
      <c r="AC26" s="11">
        <v>0</v>
      </c>
      <c r="AD26" s="4">
        <v>125.12239436619718</v>
      </c>
      <c r="AE26" s="4">
        <v>14.383802816901408</v>
      </c>
      <c r="AF26" s="11">
        <v>0.11495786097894005</v>
      </c>
      <c r="AG26" s="4">
        <v>20.968450704225351</v>
      </c>
      <c r="AH26" s="4">
        <v>0</v>
      </c>
      <c r="AI26" s="11">
        <v>0</v>
      </c>
      <c r="AJ26" s="4">
        <v>0</v>
      </c>
      <c r="AK26" s="4">
        <v>0</v>
      </c>
      <c r="AL26" s="11" t="s">
        <v>633</v>
      </c>
      <c r="AM26" s="1">
        <v>495260</v>
      </c>
      <c r="AN26" s="1">
        <v>3</v>
      </c>
      <c r="AX26"/>
      <c r="AY26"/>
    </row>
    <row r="27" spans="1:51" x14ac:dyDescent="0.25">
      <c r="A27" t="s">
        <v>329</v>
      </c>
      <c r="B27" t="s">
        <v>276</v>
      </c>
      <c r="C27" t="s">
        <v>472</v>
      </c>
      <c r="D27" t="s">
        <v>374</v>
      </c>
      <c r="E27" s="4">
        <v>64.206521739130437</v>
      </c>
      <c r="F27" s="4">
        <v>243.73369565217391</v>
      </c>
      <c r="G27" s="4">
        <v>4.3396739130434785</v>
      </c>
      <c r="H27" s="11">
        <v>1.7804981381140322E-2</v>
      </c>
      <c r="I27" s="4">
        <v>217.07608695652175</v>
      </c>
      <c r="J27" s="4">
        <v>4.3396739130434785</v>
      </c>
      <c r="K27" s="11">
        <v>1.9991487657102798E-2</v>
      </c>
      <c r="L27" s="4">
        <v>31.364130434782609</v>
      </c>
      <c r="M27" s="4">
        <v>0</v>
      </c>
      <c r="N27" s="11">
        <v>0</v>
      </c>
      <c r="O27" s="4">
        <v>10.225543478260869</v>
      </c>
      <c r="P27" s="4">
        <v>0</v>
      </c>
      <c r="Q27" s="9">
        <v>0</v>
      </c>
      <c r="R27" s="4">
        <v>16.225543478260871</v>
      </c>
      <c r="S27" s="4">
        <v>0</v>
      </c>
      <c r="T27" s="11">
        <v>0</v>
      </c>
      <c r="U27" s="4">
        <v>4.9130434782608692</v>
      </c>
      <c r="V27" s="4">
        <v>0</v>
      </c>
      <c r="W27" s="11">
        <v>0</v>
      </c>
      <c r="X27" s="4">
        <v>61.763586956521742</v>
      </c>
      <c r="Y27" s="4">
        <v>4.1331521739130439</v>
      </c>
      <c r="Z27" s="11">
        <v>6.6918914162523657E-2</v>
      </c>
      <c r="AA27" s="4">
        <v>5.5190217391304346</v>
      </c>
      <c r="AB27" s="4">
        <v>0</v>
      </c>
      <c r="AC27" s="11">
        <v>0</v>
      </c>
      <c r="AD27" s="4">
        <v>145.08695652173913</v>
      </c>
      <c r="AE27" s="4">
        <v>0.20652173913043478</v>
      </c>
      <c r="AF27" s="11">
        <v>1.4234342223554092E-3</v>
      </c>
      <c r="AG27" s="4">
        <v>0</v>
      </c>
      <c r="AH27" s="4">
        <v>0</v>
      </c>
      <c r="AI27" s="11" t="s">
        <v>633</v>
      </c>
      <c r="AJ27" s="4">
        <v>0</v>
      </c>
      <c r="AK27" s="4">
        <v>0</v>
      </c>
      <c r="AL27" s="11" t="s">
        <v>633</v>
      </c>
      <c r="AM27" s="7">
        <v>490000</v>
      </c>
      <c r="AN27" s="1">
        <v>3</v>
      </c>
      <c r="AX27"/>
      <c r="AY27"/>
    </row>
    <row r="28" spans="1:51" x14ac:dyDescent="0.25">
      <c r="A28" t="s">
        <v>329</v>
      </c>
      <c r="B28" t="s">
        <v>85</v>
      </c>
      <c r="C28" t="s">
        <v>536</v>
      </c>
      <c r="D28" t="s">
        <v>378</v>
      </c>
      <c r="E28" s="4">
        <v>33.880434782608695</v>
      </c>
      <c r="F28" s="4">
        <v>161.50130434782608</v>
      </c>
      <c r="G28" s="4">
        <v>12.266521739130436</v>
      </c>
      <c r="H28" s="11">
        <v>7.5953081547329007E-2</v>
      </c>
      <c r="I28" s="4">
        <v>156.89260869565217</v>
      </c>
      <c r="J28" s="4">
        <v>12.266521739130436</v>
      </c>
      <c r="K28" s="11">
        <v>7.8184191346614834E-2</v>
      </c>
      <c r="L28" s="4">
        <v>31.994021739130442</v>
      </c>
      <c r="M28" s="4">
        <v>0</v>
      </c>
      <c r="N28" s="11">
        <v>0</v>
      </c>
      <c r="O28" s="4">
        <v>27.385326086956528</v>
      </c>
      <c r="P28" s="4">
        <v>0</v>
      </c>
      <c r="Q28" s="9">
        <v>0</v>
      </c>
      <c r="R28" s="4">
        <v>0</v>
      </c>
      <c r="S28" s="4">
        <v>0</v>
      </c>
      <c r="T28" s="11" t="s">
        <v>633</v>
      </c>
      <c r="U28" s="4">
        <v>4.6086956521739131</v>
      </c>
      <c r="V28" s="4">
        <v>0</v>
      </c>
      <c r="W28" s="11">
        <v>0</v>
      </c>
      <c r="X28" s="4">
        <v>45.102173913043472</v>
      </c>
      <c r="Y28" s="4">
        <v>4.1479347826086954</v>
      </c>
      <c r="Z28" s="11">
        <v>9.1967513375427773E-2</v>
      </c>
      <c r="AA28" s="4">
        <v>0</v>
      </c>
      <c r="AB28" s="4">
        <v>0</v>
      </c>
      <c r="AC28" s="11" t="s">
        <v>633</v>
      </c>
      <c r="AD28" s="4">
        <v>84.405108695652174</v>
      </c>
      <c r="AE28" s="4">
        <v>8.1185869565217406</v>
      </c>
      <c r="AF28" s="11">
        <v>9.6185966489252803E-2</v>
      </c>
      <c r="AG28" s="4">
        <v>0</v>
      </c>
      <c r="AH28" s="4">
        <v>0</v>
      </c>
      <c r="AI28" s="11" t="s">
        <v>633</v>
      </c>
      <c r="AJ28" s="4">
        <v>0</v>
      </c>
      <c r="AK28" s="4">
        <v>0</v>
      </c>
      <c r="AL28" s="11" t="s">
        <v>633</v>
      </c>
      <c r="AM28" s="1">
        <v>495197</v>
      </c>
      <c r="AN28" s="1">
        <v>3</v>
      </c>
      <c r="AX28"/>
      <c r="AY28"/>
    </row>
    <row r="29" spans="1:51" x14ac:dyDescent="0.25">
      <c r="A29" t="s">
        <v>329</v>
      </c>
      <c r="B29" t="s">
        <v>157</v>
      </c>
      <c r="C29" t="s">
        <v>476</v>
      </c>
      <c r="D29" t="s">
        <v>430</v>
      </c>
      <c r="E29" s="4">
        <v>158.43661971830986</v>
      </c>
      <c r="F29" s="4">
        <v>497.10492957746453</v>
      </c>
      <c r="G29" s="4">
        <v>0</v>
      </c>
      <c r="H29" s="11">
        <v>0</v>
      </c>
      <c r="I29" s="4">
        <v>487.38183098591526</v>
      </c>
      <c r="J29" s="4">
        <v>0</v>
      </c>
      <c r="K29" s="11">
        <v>0</v>
      </c>
      <c r="L29" s="4">
        <v>70.785070422535213</v>
      </c>
      <c r="M29" s="4">
        <v>0</v>
      </c>
      <c r="N29" s="11">
        <v>0</v>
      </c>
      <c r="O29" s="4">
        <v>61.407042253521134</v>
      </c>
      <c r="P29" s="4">
        <v>0</v>
      </c>
      <c r="Q29" s="9">
        <v>0</v>
      </c>
      <c r="R29" s="4">
        <v>2.316901408450704</v>
      </c>
      <c r="S29" s="4">
        <v>0</v>
      </c>
      <c r="T29" s="11">
        <v>0</v>
      </c>
      <c r="U29" s="4">
        <v>7.0611267605633818</v>
      </c>
      <c r="V29" s="4">
        <v>0</v>
      </c>
      <c r="W29" s="11">
        <v>0</v>
      </c>
      <c r="X29" s="4">
        <v>144.2902816901408</v>
      </c>
      <c r="Y29" s="4">
        <v>0</v>
      </c>
      <c r="Z29" s="11">
        <v>0</v>
      </c>
      <c r="AA29" s="4">
        <v>0.34507042253521125</v>
      </c>
      <c r="AB29" s="4">
        <v>0</v>
      </c>
      <c r="AC29" s="11">
        <v>0</v>
      </c>
      <c r="AD29" s="4">
        <v>268.2808450704224</v>
      </c>
      <c r="AE29" s="4">
        <v>0</v>
      </c>
      <c r="AF29" s="11">
        <v>0</v>
      </c>
      <c r="AG29" s="4">
        <v>13.403661971830985</v>
      </c>
      <c r="AH29" s="4">
        <v>0</v>
      </c>
      <c r="AI29" s="11">
        <v>0</v>
      </c>
      <c r="AJ29" s="4">
        <v>0</v>
      </c>
      <c r="AK29" s="4">
        <v>0</v>
      </c>
      <c r="AL29" s="11" t="s">
        <v>633</v>
      </c>
      <c r="AM29" s="1">
        <v>495293</v>
      </c>
      <c r="AN29" s="1">
        <v>3</v>
      </c>
      <c r="AX29"/>
      <c r="AY29"/>
    </row>
    <row r="30" spans="1:51" x14ac:dyDescent="0.25">
      <c r="A30" t="s">
        <v>329</v>
      </c>
      <c r="B30" t="s">
        <v>176</v>
      </c>
      <c r="C30" t="s">
        <v>561</v>
      </c>
      <c r="D30" t="s">
        <v>371</v>
      </c>
      <c r="E30" s="4">
        <v>60.086956521739133</v>
      </c>
      <c r="F30" s="4">
        <v>158.03032608695651</v>
      </c>
      <c r="G30" s="4">
        <v>6.5027173913043477</v>
      </c>
      <c r="H30" s="11">
        <v>4.1148541247242723E-2</v>
      </c>
      <c r="I30" s="4">
        <v>146.27891304347824</v>
      </c>
      <c r="J30" s="4">
        <v>6.5027173913043477</v>
      </c>
      <c r="K30" s="11">
        <v>4.4454236472016684E-2</v>
      </c>
      <c r="L30" s="4">
        <v>27.425543478260863</v>
      </c>
      <c r="M30" s="4">
        <v>0</v>
      </c>
      <c r="N30" s="11">
        <v>0</v>
      </c>
      <c r="O30" s="4">
        <v>15.674130434782606</v>
      </c>
      <c r="P30" s="4">
        <v>0</v>
      </c>
      <c r="Q30" s="9">
        <v>0</v>
      </c>
      <c r="R30" s="4">
        <v>6.9688043478260866</v>
      </c>
      <c r="S30" s="4">
        <v>0</v>
      </c>
      <c r="T30" s="11">
        <v>0</v>
      </c>
      <c r="U30" s="4">
        <v>4.7826086956521738</v>
      </c>
      <c r="V30" s="4">
        <v>0</v>
      </c>
      <c r="W30" s="11">
        <v>0</v>
      </c>
      <c r="X30" s="4">
        <v>47.280760869565214</v>
      </c>
      <c r="Y30" s="4">
        <v>1.0217391304347827</v>
      </c>
      <c r="Z30" s="11">
        <v>2.1610039932595072E-2</v>
      </c>
      <c r="AA30" s="4">
        <v>0</v>
      </c>
      <c r="AB30" s="4">
        <v>0</v>
      </c>
      <c r="AC30" s="11" t="s">
        <v>633</v>
      </c>
      <c r="AD30" s="4">
        <v>76.709891304347835</v>
      </c>
      <c r="AE30" s="4">
        <v>5.4809782608695654</v>
      </c>
      <c r="AF30" s="11">
        <v>7.1450736895502673E-2</v>
      </c>
      <c r="AG30" s="4">
        <v>6.6141304347826084</v>
      </c>
      <c r="AH30" s="4">
        <v>0</v>
      </c>
      <c r="AI30" s="11">
        <v>0</v>
      </c>
      <c r="AJ30" s="4">
        <v>0</v>
      </c>
      <c r="AK30" s="4">
        <v>0</v>
      </c>
      <c r="AL30" s="11" t="s">
        <v>633</v>
      </c>
      <c r="AM30" s="1">
        <v>495318</v>
      </c>
      <c r="AN30" s="1">
        <v>3</v>
      </c>
      <c r="AX30"/>
      <c r="AY30"/>
    </row>
    <row r="31" spans="1:51" x14ac:dyDescent="0.25">
      <c r="A31" t="s">
        <v>329</v>
      </c>
      <c r="B31" t="s">
        <v>75</v>
      </c>
      <c r="C31" t="s">
        <v>517</v>
      </c>
      <c r="D31" t="s">
        <v>389</v>
      </c>
      <c r="E31" s="4">
        <v>101.67391304347827</v>
      </c>
      <c r="F31" s="4">
        <v>513.80108695652189</v>
      </c>
      <c r="G31" s="4">
        <v>1.1032608695652173</v>
      </c>
      <c r="H31" s="11">
        <v>2.1472528913870823E-3</v>
      </c>
      <c r="I31" s="4">
        <v>468.28750000000014</v>
      </c>
      <c r="J31" s="4">
        <v>1.1032608695652173</v>
      </c>
      <c r="K31" s="11">
        <v>2.3559477234929758E-3</v>
      </c>
      <c r="L31" s="4">
        <v>36.589565217391304</v>
      </c>
      <c r="M31" s="4">
        <v>0</v>
      </c>
      <c r="N31" s="11">
        <v>0</v>
      </c>
      <c r="O31" s="4">
        <v>10.233586956521739</v>
      </c>
      <c r="P31" s="4">
        <v>0</v>
      </c>
      <c r="Q31" s="9">
        <v>0</v>
      </c>
      <c r="R31" s="4">
        <v>22.361413043478262</v>
      </c>
      <c r="S31" s="4">
        <v>0</v>
      </c>
      <c r="T31" s="11">
        <v>0</v>
      </c>
      <c r="U31" s="4">
        <v>3.9945652173913042</v>
      </c>
      <c r="V31" s="4">
        <v>0</v>
      </c>
      <c r="W31" s="11">
        <v>0</v>
      </c>
      <c r="X31" s="4">
        <v>132.52086956521742</v>
      </c>
      <c r="Y31" s="4">
        <v>0</v>
      </c>
      <c r="Z31" s="11">
        <v>0</v>
      </c>
      <c r="AA31" s="4">
        <v>19.157608695652176</v>
      </c>
      <c r="AB31" s="4">
        <v>0</v>
      </c>
      <c r="AC31" s="11">
        <v>0</v>
      </c>
      <c r="AD31" s="4">
        <v>317.65576086956537</v>
      </c>
      <c r="AE31" s="4">
        <v>1.1032608695652173</v>
      </c>
      <c r="AF31" s="11">
        <v>3.4731335158068618E-3</v>
      </c>
      <c r="AG31" s="4">
        <v>7.8772826086956504</v>
      </c>
      <c r="AH31" s="4">
        <v>0</v>
      </c>
      <c r="AI31" s="11">
        <v>0</v>
      </c>
      <c r="AJ31" s="4">
        <v>0</v>
      </c>
      <c r="AK31" s="4">
        <v>0</v>
      </c>
      <c r="AL31" s="11" t="s">
        <v>633</v>
      </c>
      <c r="AM31" s="1">
        <v>495186</v>
      </c>
      <c r="AN31" s="1">
        <v>3</v>
      </c>
      <c r="AX31"/>
      <c r="AY31"/>
    </row>
    <row r="32" spans="1:51" x14ac:dyDescent="0.25">
      <c r="A32" t="s">
        <v>329</v>
      </c>
      <c r="B32" t="s">
        <v>156</v>
      </c>
      <c r="C32" t="s">
        <v>453</v>
      </c>
      <c r="D32" t="s">
        <v>384</v>
      </c>
      <c r="E32" s="4">
        <v>119.6195652173913</v>
      </c>
      <c r="F32" s="4">
        <v>342.87771739130437</v>
      </c>
      <c r="G32" s="4">
        <v>99.883152173913047</v>
      </c>
      <c r="H32" s="11">
        <v>0.29130837936582155</v>
      </c>
      <c r="I32" s="4">
        <v>306.92119565217388</v>
      </c>
      <c r="J32" s="4">
        <v>99.883152173913047</v>
      </c>
      <c r="K32" s="11">
        <v>0.32543582388199782</v>
      </c>
      <c r="L32" s="4">
        <v>39.739130434782609</v>
      </c>
      <c r="M32" s="4">
        <v>2.5706521739130435</v>
      </c>
      <c r="N32" s="11">
        <v>6.468818380743982E-2</v>
      </c>
      <c r="O32" s="4">
        <v>22.304347826086957</v>
      </c>
      <c r="P32" s="4">
        <v>2.5706521739130435</v>
      </c>
      <c r="Q32" s="9">
        <v>0.11525341130604289</v>
      </c>
      <c r="R32" s="4">
        <v>17.434782608695652</v>
      </c>
      <c r="S32" s="4">
        <v>0</v>
      </c>
      <c r="T32" s="11">
        <v>0</v>
      </c>
      <c r="U32" s="4">
        <v>0</v>
      </c>
      <c r="V32" s="4">
        <v>0</v>
      </c>
      <c r="W32" s="11" t="s">
        <v>633</v>
      </c>
      <c r="X32" s="4">
        <v>103.92391304347827</v>
      </c>
      <c r="Y32" s="4">
        <v>41.668478260869563</v>
      </c>
      <c r="Z32" s="11">
        <v>0.40095178328626707</v>
      </c>
      <c r="AA32" s="4">
        <v>18.521739130434781</v>
      </c>
      <c r="AB32" s="4">
        <v>0</v>
      </c>
      <c r="AC32" s="11">
        <v>0</v>
      </c>
      <c r="AD32" s="4">
        <v>180.69293478260869</v>
      </c>
      <c r="AE32" s="4">
        <v>55.644021739130437</v>
      </c>
      <c r="AF32" s="11">
        <v>0.30794796601248214</v>
      </c>
      <c r="AG32" s="4">
        <v>0</v>
      </c>
      <c r="AH32" s="4">
        <v>0</v>
      </c>
      <c r="AI32" s="11" t="s">
        <v>633</v>
      </c>
      <c r="AJ32" s="4">
        <v>0</v>
      </c>
      <c r="AK32" s="4">
        <v>0</v>
      </c>
      <c r="AL32" s="11" t="s">
        <v>633</v>
      </c>
      <c r="AM32" s="1">
        <v>495291</v>
      </c>
      <c r="AN32" s="1">
        <v>3</v>
      </c>
      <c r="AX32"/>
      <c r="AY32"/>
    </row>
    <row r="33" spans="1:51" x14ac:dyDescent="0.25">
      <c r="A33" t="s">
        <v>329</v>
      </c>
      <c r="B33" t="s">
        <v>55</v>
      </c>
      <c r="C33" t="s">
        <v>517</v>
      </c>
      <c r="D33" t="s">
        <v>389</v>
      </c>
      <c r="E33" s="4">
        <v>75.891304347826093</v>
      </c>
      <c r="F33" s="4">
        <v>262.99565217391302</v>
      </c>
      <c r="G33" s="4">
        <v>78.589130434782618</v>
      </c>
      <c r="H33" s="11">
        <v>0.29882292648250103</v>
      </c>
      <c r="I33" s="4">
        <v>237.50760869565215</v>
      </c>
      <c r="J33" s="4">
        <v>78.589130434782618</v>
      </c>
      <c r="K33" s="11">
        <v>0.33089100120362286</v>
      </c>
      <c r="L33" s="4">
        <v>17.661956521739132</v>
      </c>
      <c r="M33" s="4">
        <v>0</v>
      </c>
      <c r="N33" s="11">
        <v>0</v>
      </c>
      <c r="O33" s="4">
        <v>6.3695652173913047</v>
      </c>
      <c r="P33" s="4">
        <v>0</v>
      </c>
      <c r="Q33" s="9">
        <v>0</v>
      </c>
      <c r="R33" s="4">
        <v>6.8576086956521749</v>
      </c>
      <c r="S33" s="4">
        <v>0</v>
      </c>
      <c r="T33" s="11">
        <v>0</v>
      </c>
      <c r="U33" s="4">
        <v>4.4347826086956523</v>
      </c>
      <c r="V33" s="4">
        <v>0</v>
      </c>
      <c r="W33" s="11">
        <v>0</v>
      </c>
      <c r="X33" s="4">
        <v>74.264130434782615</v>
      </c>
      <c r="Y33" s="4">
        <v>30.335869565217397</v>
      </c>
      <c r="Z33" s="11">
        <v>0.40848616132195603</v>
      </c>
      <c r="AA33" s="4">
        <v>14.195652173913047</v>
      </c>
      <c r="AB33" s="4">
        <v>0</v>
      </c>
      <c r="AC33" s="11">
        <v>0</v>
      </c>
      <c r="AD33" s="4">
        <v>156.87391304347824</v>
      </c>
      <c r="AE33" s="4">
        <v>48.253260869565217</v>
      </c>
      <c r="AF33" s="11">
        <v>0.30759263878495613</v>
      </c>
      <c r="AG33" s="4">
        <v>0</v>
      </c>
      <c r="AH33" s="4">
        <v>0</v>
      </c>
      <c r="AI33" s="11" t="s">
        <v>633</v>
      </c>
      <c r="AJ33" s="4">
        <v>0</v>
      </c>
      <c r="AK33" s="4">
        <v>0</v>
      </c>
      <c r="AL33" s="11" t="s">
        <v>633</v>
      </c>
      <c r="AM33" s="1">
        <v>495150</v>
      </c>
      <c r="AN33" s="1">
        <v>3</v>
      </c>
      <c r="AX33"/>
      <c r="AY33"/>
    </row>
    <row r="34" spans="1:51" x14ac:dyDescent="0.25">
      <c r="A34" t="s">
        <v>329</v>
      </c>
      <c r="B34" t="s">
        <v>239</v>
      </c>
      <c r="C34" t="s">
        <v>514</v>
      </c>
      <c r="D34" t="s">
        <v>383</v>
      </c>
      <c r="E34" s="4">
        <v>139.65217391304347</v>
      </c>
      <c r="F34" s="4">
        <v>560.95847826086947</v>
      </c>
      <c r="G34" s="4">
        <v>0</v>
      </c>
      <c r="H34" s="11">
        <v>0</v>
      </c>
      <c r="I34" s="4">
        <v>483.17467391304331</v>
      </c>
      <c r="J34" s="4">
        <v>0</v>
      </c>
      <c r="K34" s="11">
        <v>0</v>
      </c>
      <c r="L34" s="4">
        <v>99.932173913043485</v>
      </c>
      <c r="M34" s="4">
        <v>0</v>
      </c>
      <c r="N34" s="11">
        <v>0</v>
      </c>
      <c r="O34" s="4">
        <v>27.202717391304343</v>
      </c>
      <c r="P34" s="4">
        <v>0</v>
      </c>
      <c r="Q34" s="9">
        <v>0</v>
      </c>
      <c r="R34" s="4">
        <v>68.082717391304357</v>
      </c>
      <c r="S34" s="4">
        <v>0</v>
      </c>
      <c r="T34" s="11">
        <v>0</v>
      </c>
      <c r="U34" s="4">
        <v>4.6467391304347823</v>
      </c>
      <c r="V34" s="4">
        <v>0</v>
      </c>
      <c r="W34" s="11">
        <v>0</v>
      </c>
      <c r="X34" s="4">
        <v>146.39891304347822</v>
      </c>
      <c r="Y34" s="4">
        <v>0</v>
      </c>
      <c r="Z34" s="11">
        <v>0</v>
      </c>
      <c r="AA34" s="4">
        <v>5.0543478260869561</v>
      </c>
      <c r="AB34" s="4">
        <v>0</v>
      </c>
      <c r="AC34" s="11">
        <v>0</v>
      </c>
      <c r="AD34" s="4">
        <v>309.57304347826079</v>
      </c>
      <c r="AE34" s="4">
        <v>0</v>
      </c>
      <c r="AF34" s="11">
        <v>0</v>
      </c>
      <c r="AG34" s="4">
        <v>0</v>
      </c>
      <c r="AH34" s="4">
        <v>0</v>
      </c>
      <c r="AI34" s="11" t="s">
        <v>633</v>
      </c>
      <c r="AJ34" s="4">
        <v>0</v>
      </c>
      <c r="AK34" s="4">
        <v>0</v>
      </c>
      <c r="AL34" s="11" t="s">
        <v>633</v>
      </c>
      <c r="AM34" s="1">
        <v>495390</v>
      </c>
      <c r="AN34" s="1">
        <v>3</v>
      </c>
      <c r="AX34"/>
      <c r="AY34"/>
    </row>
    <row r="35" spans="1:51" x14ac:dyDescent="0.25">
      <c r="A35" t="s">
        <v>329</v>
      </c>
      <c r="B35" t="s">
        <v>80</v>
      </c>
      <c r="C35" t="s">
        <v>533</v>
      </c>
      <c r="D35" t="s">
        <v>412</v>
      </c>
      <c r="E35" s="4">
        <v>51.565217391304351</v>
      </c>
      <c r="F35" s="4">
        <v>212.33804347826089</v>
      </c>
      <c r="G35" s="4">
        <v>4.8284782608695647</v>
      </c>
      <c r="H35" s="11">
        <v>2.2739581573680192E-2</v>
      </c>
      <c r="I35" s="4">
        <v>186.02826086956526</v>
      </c>
      <c r="J35" s="4">
        <v>4.8284782608695647</v>
      </c>
      <c r="K35" s="11">
        <v>2.5955616841760829E-2</v>
      </c>
      <c r="L35" s="4">
        <v>53.8125</v>
      </c>
      <c r="M35" s="4">
        <v>4.2018478260869561</v>
      </c>
      <c r="N35" s="11">
        <v>7.8083118719385947E-2</v>
      </c>
      <c r="O35" s="4">
        <v>32.459239130434781</v>
      </c>
      <c r="P35" s="4">
        <v>4.2018478260869561</v>
      </c>
      <c r="Q35" s="9">
        <v>0.12944997907074088</v>
      </c>
      <c r="R35" s="4">
        <v>15.875</v>
      </c>
      <c r="S35" s="4">
        <v>0</v>
      </c>
      <c r="T35" s="11">
        <v>0</v>
      </c>
      <c r="U35" s="4">
        <v>5.4782608695652177</v>
      </c>
      <c r="V35" s="4">
        <v>0</v>
      </c>
      <c r="W35" s="11">
        <v>0</v>
      </c>
      <c r="X35" s="4">
        <v>39.701413043478269</v>
      </c>
      <c r="Y35" s="4">
        <v>0.62663043478260871</v>
      </c>
      <c r="Z35" s="11">
        <v>1.5783580148554559E-2</v>
      </c>
      <c r="AA35" s="4">
        <v>4.9565217391304346</v>
      </c>
      <c r="AB35" s="4">
        <v>0</v>
      </c>
      <c r="AC35" s="11">
        <v>0</v>
      </c>
      <c r="AD35" s="4">
        <v>113.86760869565219</v>
      </c>
      <c r="AE35" s="4">
        <v>0</v>
      </c>
      <c r="AF35" s="11">
        <v>0</v>
      </c>
      <c r="AG35" s="4">
        <v>0</v>
      </c>
      <c r="AH35" s="4">
        <v>0</v>
      </c>
      <c r="AI35" s="11" t="s">
        <v>633</v>
      </c>
      <c r="AJ35" s="4">
        <v>0</v>
      </c>
      <c r="AK35" s="4">
        <v>0</v>
      </c>
      <c r="AL35" s="11" t="s">
        <v>633</v>
      </c>
      <c r="AM35" s="1">
        <v>495191</v>
      </c>
      <c r="AN35" s="1">
        <v>3</v>
      </c>
      <c r="AX35"/>
      <c r="AY35"/>
    </row>
    <row r="36" spans="1:51" x14ac:dyDescent="0.25">
      <c r="A36" t="s">
        <v>329</v>
      </c>
      <c r="B36" t="s">
        <v>168</v>
      </c>
      <c r="C36" t="s">
        <v>461</v>
      </c>
      <c r="D36" t="s">
        <v>434</v>
      </c>
      <c r="E36" s="4">
        <v>137.67391304347825</v>
      </c>
      <c r="F36" s="4">
        <v>409.88586956521738</v>
      </c>
      <c r="G36" s="4">
        <v>25.252173913043471</v>
      </c>
      <c r="H36" s="11">
        <v>6.1607817658680161E-2</v>
      </c>
      <c r="I36" s="4">
        <v>357.59347826086957</v>
      </c>
      <c r="J36" s="4">
        <v>25.252173913043471</v>
      </c>
      <c r="K36" s="11">
        <v>7.0616986741077109E-2</v>
      </c>
      <c r="L36" s="4">
        <v>59.886956521739123</v>
      </c>
      <c r="M36" s="4">
        <v>0</v>
      </c>
      <c r="N36" s="11">
        <v>0</v>
      </c>
      <c r="O36" s="4">
        <v>17.333695652173905</v>
      </c>
      <c r="P36" s="4">
        <v>0</v>
      </c>
      <c r="Q36" s="9">
        <v>0</v>
      </c>
      <c r="R36" s="4">
        <v>37.509782608695659</v>
      </c>
      <c r="S36" s="4">
        <v>0</v>
      </c>
      <c r="T36" s="11">
        <v>0</v>
      </c>
      <c r="U36" s="4">
        <v>5.0434782608695654</v>
      </c>
      <c r="V36" s="4">
        <v>0</v>
      </c>
      <c r="W36" s="11">
        <v>0</v>
      </c>
      <c r="X36" s="4">
        <v>110.73804347826085</v>
      </c>
      <c r="Y36" s="4">
        <v>11.042391304347824</v>
      </c>
      <c r="Z36" s="11">
        <v>9.9716330156361957E-2</v>
      </c>
      <c r="AA36" s="4">
        <v>9.7391304347826093</v>
      </c>
      <c r="AB36" s="4">
        <v>0</v>
      </c>
      <c r="AC36" s="11">
        <v>0</v>
      </c>
      <c r="AD36" s="4">
        <v>180.45326086956521</v>
      </c>
      <c r="AE36" s="4">
        <v>14.209782608695649</v>
      </c>
      <c r="AF36" s="11">
        <v>7.874494780654992E-2</v>
      </c>
      <c r="AG36" s="4">
        <v>49.068478260869568</v>
      </c>
      <c r="AH36" s="4">
        <v>0</v>
      </c>
      <c r="AI36" s="11">
        <v>0</v>
      </c>
      <c r="AJ36" s="4">
        <v>0</v>
      </c>
      <c r="AK36" s="4">
        <v>0</v>
      </c>
      <c r="AL36" s="11" t="s">
        <v>633</v>
      </c>
      <c r="AM36" s="1">
        <v>495306</v>
      </c>
      <c r="AN36" s="1">
        <v>3</v>
      </c>
      <c r="AX36"/>
      <c r="AY36"/>
    </row>
    <row r="37" spans="1:51" x14ac:dyDescent="0.25">
      <c r="A37" t="s">
        <v>329</v>
      </c>
      <c r="B37" t="s">
        <v>270</v>
      </c>
      <c r="C37" t="s">
        <v>453</v>
      </c>
      <c r="D37" t="s">
        <v>424</v>
      </c>
      <c r="E37" s="4">
        <v>136.92391304347825</v>
      </c>
      <c r="F37" s="4">
        <v>348.81532608695659</v>
      </c>
      <c r="G37" s="4">
        <v>12.30478260869565</v>
      </c>
      <c r="H37" s="11">
        <v>3.527592307004359E-2</v>
      </c>
      <c r="I37" s="4">
        <v>318.98923913043484</v>
      </c>
      <c r="J37" s="4">
        <v>12.043913043478259</v>
      </c>
      <c r="K37" s="11">
        <v>3.7756486947051832E-2</v>
      </c>
      <c r="L37" s="4">
        <v>41.919891304347829</v>
      </c>
      <c r="M37" s="4">
        <v>1.0546739130434781</v>
      </c>
      <c r="N37" s="11">
        <v>2.5159271177167625E-2</v>
      </c>
      <c r="O37" s="4">
        <v>17.572065217391302</v>
      </c>
      <c r="P37" s="4">
        <v>0.79380434782608678</v>
      </c>
      <c r="Q37" s="9">
        <v>4.5174220446236923E-2</v>
      </c>
      <c r="R37" s="4">
        <v>18.608695652173914</v>
      </c>
      <c r="S37" s="4">
        <v>0.2608695652173913</v>
      </c>
      <c r="T37" s="11">
        <v>1.4018691588785045E-2</v>
      </c>
      <c r="U37" s="4">
        <v>5.7391304347826084</v>
      </c>
      <c r="V37" s="4">
        <v>0</v>
      </c>
      <c r="W37" s="11">
        <v>0</v>
      </c>
      <c r="X37" s="4">
        <v>126.93771739130435</v>
      </c>
      <c r="Y37" s="4">
        <v>4.411956521739131</v>
      </c>
      <c r="Z37" s="11">
        <v>3.4756860391136707E-2</v>
      </c>
      <c r="AA37" s="4">
        <v>5.4782608695652177</v>
      </c>
      <c r="AB37" s="4">
        <v>0</v>
      </c>
      <c r="AC37" s="11">
        <v>0</v>
      </c>
      <c r="AD37" s="4">
        <v>143.89923913043481</v>
      </c>
      <c r="AE37" s="4">
        <v>6.8381521739130413</v>
      </c>
      <c r="AF37" s="11">
        <v>4.7520419254717006E-2</v>
      </c>
      <c r="AG37" s="4">
        <v>30.580217391304338</v>
      </c>
      <c r="AH37" s="4">
        <v>0</v>
      </c>
      <c r="AI37" s="11">
        <v>0</v>
      </c>
      <c r="AJ37" s="4">
        <v>0</v>
      </c>
      <c r="AK37" s="4">
        <v>0</v>
      </c>
      <c r="AL37" s="11" t="s">
        <v>633</v>
      </c>
      <c r="AM37" s="1">
        <v>495423</v>
      </c>
      <c r="AN37" s="1">
        <v>3</v>
      </c>
      <c r="AX37"/>
      <c r="AY37"/>
    </row>
    <row r="38" spans="1:51" x14ac:dyDescent="0.25">
      <c r="A38" t="s">
        <v>329</v>
      </c>
      <c r="B38" t="s">
        <v>161</v>
      </c>
      <c r="C38" t="s">
        <v>492</v>
      </c>
      <c r="D38" t="s">
        <v>363</v>
      </c>
      <c r="E38" s="4">
        <v>110.21126760563381</v>
      </c>
      <c r="F38" s="4">
        <v>395.90070422535211</v>
      </c>
      <c r="G38" s="4">
        <v>0</v>
      </c>
      <c r="H38" s="11">
        <v>0</v>
      </c>
      <c r="I38" s="4">
        <v>386.36464788732394</v>
      </c>
      <c r="J38" s="4">
        <v>0</v>
      </c>
      <c r="K38" s="11">
        <v>0</v>
      </c>
      <c r="L38" s="4">
        <v>59.473239436619721</v>
      </c>
      <c r="M38" s="4">
        <v>0</v>
      </c>
      <c r="N38" s="11">
        <v>0</v>
      </c>
      <c r="O38" s="4">
        <v>51.490000000000009</v>
      </c>
      <c r="P38" s="4">
        <v>0</v>
      </c>
      <c r="Q38" s="9">
        <v>0</v>
      </c>
      <c r="R38" s="4">
        <v>1.1267605633802817</v>
      </c>
      <c r="S38" s="4">
        <v>0</v>
      </c>
      <c r="T38" s="11">
        <v>0</v>
      </c>
      <c r="U38" s="4">
        <v>6.8564788732394346</v>
      </c>
      <c r="V38" s="4">
        <v>0</v>
      </c>
      <c r="W38" s="11">
        <v>0</v>
      </c>
      <c r="X38" s="4">
        <v>103.0343661971831</v>
      </c>
      <c r="Y38" s="4">
        <v>0</v>
      </c>
      <c r="Z38" s="11">
        <v>0</v>
      </c>
      <c r="AA38" s="4">
        <v>1.5528169014084507</v>
      </c>
      <c r="AB38" s="4">
        <v>0</v>
      </c>
      <c r="AC38" s="11">
        <v>0</v>
      </c>
      <c r="AD38" s="4">
        <v>221.15957746478873</v>
      </c>
      <c r="AE38" s="4">
        <v>0</v>
      </c>
      <c r="AF38" s="11">
        <v>0</v>
      </c>
      <c r="AG38" s="4">
        <v>10.680704225352113</v>
      </c>
      <c r="AH38" s="4">
        <v>0</v>
      </c>
      <c r="AI38" s="11">
        <v>0</v>
      </c>
      <c r="AJ38" s="4">
        <v>0</v>
      </c>
      <c r="AK38" s="4">
        <v>0</v>
      </c>
      <c r="AL38" s="11" t="s">
        <v>633</v>
      </c>
      <c r="AM38" s="1">
        <v>495297</v>
      </c>
      <c r="AN38" s="1">
        <v>3</v>
      </c>
      <c r="AX38"/>
      <c r="AY38"/>
    </row>
    <row r="39" spans="1:51" x14ac:dyDescent="0.25">
      <c r="A39" t="s">
        <v>329</v>
      </c>
      <c r="B39" t="s">
        <v>224</v>
      </c>
      <c r="C39" t="s">
        <v>445</v>
      </c>
      <c r="D39" t="s">
        <v>430</v>
      </c>
      <c r="E39" s="4">
        <v>43.010869565217391</v>
      </c>
      <c r="F39" s="4">
        <v>248.65489130434781</v>
      </c>
      <c r="G39" s="4">
        <v>15.690217391304348</v>
      </c>
      <c r="H39" s="11">
        <v>6.3100377028577681E-2</v>
      </c>
      <c r="I39" s="4">
        <v>222.66847826086956</v>
      </c>
      <c r="J39" s="4">
        <v>15.690217391304348</v>
      </c>
      <c r="K39" s="11">
        <v>7.0464474872470775E-2</v>
      </c>
      <c r="L39" s="4">
        <v>29.478260869565219</v>
      </c>
      <c r="M39" s="4">
        <v>0.53260869565217395</v>
      </c>
      <c r="N39" s="11">
        <v>1.8067846607669618E-2</v>
      </c>
      <c r="O39" s="4">
        <v>14.277173913043478</v>
      </c>
      <c r="P39" s="4">
        <v>0.53260869565217395</v>
      </c>
      <c r="Q39" s="9">
        <v>3.7304910544347168E-2</v>
      </c>
      <c r="R39" s="4">
        <v>10.331521739130435</v>
      </c>
      <c r="S39" s="4">
        <v>0</v>
      </c>
      <c r="T39" s="11">
        <v>0</v>
      </c>
      <c r="U39" s="4">
        <v>4.8695652173913047</v>
      </c>
      <c r="V39" s="4">
        <v>0</v>
      </c>
      <c r="W39" s="11">
        <v>0</v>
      </c>
      <c r="X39" s="4">
        <v>73.467391304347828</v>
      </c>
      <c r="Y39" s="4">
        <v>10.016304347826088</v>
      </c>
      <c r="Z39" s="11">
        <v>0.13633673620358042</v>
      </c>
      <c r="AA39" s="4">
        <v>10.785326086956522</v>
      </c>
      <c r="AB39" s="4">
        <v>0</v>
      </c>
      <c r="AC39" s="11">
        <v>0</v>
      </c>
      <c r="AD39" s="4">
        <v>134.92391304347825</v>
      </c>
      <c r="AE39" s="4">
        <v>5.1413043478260869</v>
      </c>
      <c r="AF39" s="11">
        <v>3.8105212277451062E-2</v>
      </c>
      <c r="AG39" s="4">
        <v>0</v>
      </c>
      <c r="AH39" s="4">
        <v>0</v>
      </c>
      <c r="AI39" s="11" t="s">
        <v>633</v>
      </c>
      <c r="AJ39" s="4">
        <v>0</v>
      </c>
      <c r="AK39" s="4">
        <v>0</v>
      </c>
      <c r="AL39" s="11" t="s">
        <v>633</v>
      </c>
      <c r="AM39" s="1">
        <v>495373</v>
      </c>
      <c r="AN39" s="1">
        <v>3</v>
      </c>
      <c r="AX39"/>
      <c r="AY39"/>
    </row>
    <row r="40" spans="1:51" x14ac:dyDescent="0.25">
      <c r="A40" t="s">
        <v>329</v>
      </c>
      <c r="B40" t="s">
        <v>103</v>
      </c>
      <c r="C40" t="s">
        <v>541</v>
      </c>
      <c r="D40" t="s">
        <v>417</v>
      </c>
      <c r="E40" s="4">
        <v>45.293478260869563</v>
      </c>
      <c r="F40" s="4">
        <v>230.51499999999999</v>
      </c>
      <c r="G40" s="4">
        <v>64.735217391304346</v>
      </c>
      <c r="H40" s="11">
        <v>0.28082865493050063</v>
      </c>
      <c r="I40" s="4">
        <v>209.58510869565214</v>
      </c>
      <c r="J40" s="4">
        <v>64.735217391304346</v>
      </c>
      <c r="K40" s="11">
        <v>0.30887317230781525</v>
      </c>
      <c r="L40" s="4">
        <v>49.708152173913064</v>
      </c>
      <c r="M40" s="4">
        <v>2.2388043478260871</v>
      </c>
      <c r="N40" s="11">
        <v>4.5038977510031365E-2</v>
      </c>
      <c r="O40" s="4">
        <v>34.017391304347839</v>
      </c>
      <c r="P40" s="4">
        <v>2.2388043478260871</v>
      </c>
      <c r="Q40" s="9">
        <v>6.5813522494887505E-2</v>
      </c>
      <c r="R40" s="4">
        <v>11.495108695652174</v>
      </c>
      <c r="S40" s="4">
        <v>0</v>
      </c>
      <c r="T40" s="11">
        <v>0</v>
      </c>
      <c r="U40" s="4">
        <v>4.1956521739130439</v>
      </c>
      <c r="V40" s="4">
        <v>0</v>
      </c>
      <c r="W40" s="11">
        <v>0</v>
      </c>
      <c r="X40" s="4">
        <v>61.675217391304344</v>
      </c>
      <c r="Y40" s="4">
        <v>35.021086956521735</v>
      </c>
      <c r="Z40" s="11">
        <v>0.56783078257068931</v>
      </c>
      <c r="AA40" s="4">
        <v>5.2391304347826084</v>
      </c>
      <c r="AB40" s="4">
        <v>0</v>
      </c>
      <c r="AC40" s="11">
        <v>0</v>
      </c>
      <c r="AD40" s="4">
        <v>113.89249999999997</v>
      </c>
      <c r="AE40" s="4">
        <v>27.475326086956521</v>
      </c>
      <c r="AF40" s="11">
        <v>0.24123911659640915</v>
      </c>
      <c r="AG40" s="4">
        <v>0</v>
      </c>
      <c r="AH40" s="4">
        <v>0</v>
      </c>
      <c r="AI40" s="11" t="s">
        <v>633</v>
      </c>
      <c r="AJ40" s="4">
        <v>0</v>
      </c>
      <c r="AK40" s="4">
        <v>0</v>
      </c>
      <c r="AL40" s="11" t="s">
        <v>633</v>
      </c>
      <c r="AM40" s="1">
        <v>495218</v>
      </c>
      <c r="AN40" s="1">
        <v>3</v>
      </c>
      <c r="AX40"/>
      <c r="AY40"/>
    </row>
    <row r="41" spans="1:51" x14ac:dyDescent="0.25">
      <c r="A41" t="s">
        <v>329</v>
      </c>
      <c r="B41" t="s">
        <v>221</v>
      </c>
      <c r="C41" t="s">
        <v>499</v>
      </c>
      <c r="D41" t="s">
        <v>366</v>
      </c>
      <c r="E41" s="4">
        <v>117.1195652173913</v>
      </c>
      <c r="F41" s="4">
        <v>534.24619565217392</v>
      </c>
      <c r="G41" s="4">
        <v>0</v>
      </c>
      <c r="H41" s="11">
        <v>0</v>
      </c>
      <c r="I41" s="4">
        <v>482.49184782608688</v>
      </c>
      <c r="J41" s="4">
        <v>0</v>
      </c>
      <c r="K41" s="11">
        <v>0</v>
      </c>
      <c r="L41" s="4">
        <v>82.708152173913035</v>
      </c>
      <c r="M41" s="4">
        <v>0</v>
      </c>
      <c r="N41" s="11">
        <v>0</v>
      </c>
      <c r="O41" s="4">
        <v>62.328804347826086</v>
      </c>
      <c r="P41" s="4">
        <v>0</v>
      </c>
      <c r="Q41" s="9">
        <v>0</v>
      </c>
      <c r="R41" s="4">
        <v>15.43913043478261</v>
      </c>
      <c r="S41" s="4">
        <v>0</v>
      </c>
      <c r="T41" s="11">
        <v>0</v>
      </c>
      <c r="U41" s="4">
        <v>4.9402173913043477</v>
      </c>
      <c r="V41" s="4">
        <v>0</v>
      </c>
      <c r="W41" s="11">
        <v>0</v>
      </c>
      <c r="X41" s="4">
        <v>71.836956521739125</v>
      </c>
      <c r="Y41" s="4">
        <v>0</v>
      </c>
      <c r="Z41" s="11">
        <v>0</v>
      </c>
      <c r="AA41" s="4">
        <v>31.375</v>
      </c>
      <c r="AB41" s="4">
        <v>0</v>
      </c>
      <c r="AC41" s="11">
        <v>0</v>
      </c>
      <c r="AD41" s="4">
        <v>308.32880434782606</v>
      </c>
      <c r="AE41" s="4">
        <v>0</v>
      </c>
      <c r="AF41" s="11">
        <v>0</v>
      </c>
      <c r="AG41" s="4">
        <v>39.997282608695649</v>
      </c>
      <c r="AH41" s="4">
        <v>0</v>
      </c>
      <c r="AI41" s="11">
        <v>0</v>
      </c>
      <c r="AJ41" s="4">
        <v>0</v>
      </c>
      <c r="AK41" s="4">
        <v>0</v>
      </c>
      <c r="AL41" s="11" t="s">
        <v>633</v>
      </c>
      <c r="AM41" s="1">
        <v>495370</v>
      </c>
      <c r="AN41" s="1">
        <v>3</v>
      </c>
      <c r="AX41"/>
      <c r="AY41"/>
    </row>
    <row r="42" spans="1:51" x14ac:dyDescent="0.25">
      <c r="A42" t="s">
        <v>329</v>
      </c>
      <c r="B42" t="s">
        <v>139</v>
      </c>
      <c r="C42" t="s">
        <v>463</v>
      </c>
      <c r="D42" t="s">
        <v>419</v>
      </c>
      <c r="E42" s="4">
        <v>111.73913043478261</v>
      </c>
      <c r="F42" s="4">
        <v>178.60869565217394</v>
      </c>
      <c r="G42" s="4">
        <v>19.806521739130424</v>
      </c>
      <c r="H42" s="11">
        <v>0.11089337877312554</v>
      </c>
      <c r="I42" s="4">
        <v>157.46739130434784</v>
      </c>
      <c r="J42" s="4">
        <v>19.806521739130424</v>
      </c>
      <c r="K42" s="11">
        <v>0.12578173534893344</v>
      </c>
      <c r="L42" s="4">
        <v>26.733695652173903</v>
      </c>
      <c r="M42" s="4">
        <v>0</v>
      </c>
      <c r="N42" s="11">
        <v>0</v>
      </c>
      <c r="O42" s="4">
        <v>5.5923913043478288</v>
      </c>
      <c r="P42" s="4">
        <v>0</v>
      </c>
      <c r="Q42" s="9">
        <v>0</v>
      </c>
      <c r="R42" s="4">
        <v>16.092391304347814</v>
      </c>
      <c r="S42" s="4">
        <v>0</v>
      </c>
      <c r="T42" s="11">
        <v>0</v>
      </c>
      <c r="U42" s="4">
        <v>5.0489130434782608</v>
      </c>
      <c r="V42" s="4">
        <v>0</v>
      </c>
      <c r="W42" s="11">
        <v>0</v>
      </c>
      <c r="X42" s="4">
        <v>50.907608695652186</v>
      </c>
      <c r="Y42" s="4">
        <v>6.089130434782609</v>
      </c>
      <c r="Z42" s="11">
        <v>0.11961140172947579</v>
      </c>
      <c r="AA42" s="4">
        <v>0</v>
      </c>
      <c r="AB42" s="4">
        <v>0</v>
      </c>
      <c r="AC42" s="11" t="s">
        <v>633</v>
      </c>
      <c r="AD42" s="4">
        <v>100.96739130434783</v>
      </c>
      <c r="AE42" s="4">
        <v>13.717391304347816</v>
      </c>
      <c r="AF42" s="11">
        <v>0.13585961890407999</v>
      </c>
      <c r="AG42" s="4">
        <v>0</v>
      </c>
      <c r="AH42" s="4">
        <v>0</v>
      </c>
      <c r="AI42" s="11" t="s">
        <v>633</v>
      </c>
      <c r="AJ42" s="4">
        <v>0</v>
      </c>
      <c r="AK42" s="4">
        <v>0</v>
      </c>
      <c r="AL42" s="11" t="s">
        <v>633</v>
      </c>
      <c r="AM42" s="1">
        <v>495267</v>
      </c>
      <c r="AN42" s="1">
        <v>3</v>
      </c>
      <c r="AX42"/>
      <c r="AY42"/>
    </row>
    <row r="43" spans="1:51" x14ac:dyDescent="0.25">
      <c r="A43" t="s">
        <v>329</v>
      </c>
      <c r="B43" t="s">
        <v>123</v>
      </c>
      <c r="C43" t="s">
        <v>547</v>
      </c>
      <c r="D43" t="s">
        <v>378</v>
      </c>
      <c r="E43" s="4">
        <v>97.464788732394368</v>
      </c>
      <c r="F43" s="4">
        <v>381.27676056338026</v>
      </c>
      <c r="G43" s="4">
        <v>0</v>
      </c>
      <c r="H43" s="11">
        <v>0</v>
      </c>
      <c r="I43" s="4">
        <v>371.42774647887319</v>
      </c>
      <c r="J43" s="4">
        <v>0</v>
      </c>
      <c r="K43" s="11">
        <v>0</v>
      </c>
      <c r="L43" s="4">
        <v>87.866056338028145</v>
      </c>
      <c r="M43" s="4">
        <v>0</v>
      </c>
      <c r="N43" s="11">
        <v>0</v>
      </c>
      <c r="O43" s="4">
        <v>78.017042253521112</v>
      </c>
      <c r="P43" s="4">
        <v>0</v>
      </c>
      <c r="Q43" s="9">
        <v>0</v>
      </c>
      <c r="R43" s="4">
        <v>3.3380281690140845</v>
      </c>
      <c r="S43" s="4">
        <v>0</v>
      </c>
      <c r="T43" s="11">
        <v>0</v>
      </c>
      <c r="U43" s="4">
        <v>6.5109859154929586</v>
      </c>
      <c r="V43" s="4">
        <v>0</v>
      </c>
      <c r="W43" s="11">
        <v>0</v>
      </c>
      <c r="X43" s="4">
        <v>85.087605633802838</v>
      </c>
      <c r="Y43" s="4">
        <v>0</v>
      </c>
      <c r="Z43" s="11">
        <v>0</v>
      </c>
      <c r="AA43" s="4">
        <v>0</v>
      </c>
      <c r="AB43" s="4">
        <v>0</v>
      </c>
      <c r="AC43" s="11" t="s">
        <v>633</v>
      </c>
      <c r="AD43" s="4">
        <v>191.75295774647887</v>
      </c>
      <c r="AE43" s="4">
        <v>0</v>
      </c>
      <c r="AF43" s="11">
        <v>0</v>
      </c>
      <c r="AG43" s="4">
        <v>16.570140845070419</v>
      </c>
      <c r="AH43" s="4">
        <v>0</v>
      </c>
      <c r="AI43" s="11">
        <v>0</v>
      </c>
      <c r="AJ43" s="4">
        <v>0</v>
      </c>
      <c r="AK43" s="4">
        <v>0</v>
      </c>
      <c r="AL43" s="11" t="s">
        <v>633</v>
      </c>
      <c r="AM43" s="1">
        <v>495248</v>
      </c>
      <c r="AN43" s="1">
        <v>3</v>
      </c>
      <c r="AX43"/>
      <c r="AY43"/>
    </row>
    <row r="44" spans="1:51" x14ac:dyDescent="0.25">
      <c r="A44" t="s">
        <v>329</v>
      </c>
      <c r="B44" t="s">
        <v>143</v>
      </c>
      <c r="C44" t="s">
        <v>453</v>
      </c>
      <c r="D44" t="s">
        <v>420</v>
      </c>
      <c r="E44" s="4">
        <v>175.7391304347826</v>
      </c>
      <c r="F44" s="4">
        <v>456.26358695652175</v>
      </c>
      <c r="G44" s="4">
        <v>20.989130434782609</v>
      </c>
      <c r="H44" s="11">
        <v>4.6002203627051014E-2</v>
      </c>
      <c r="I44" s="4">
        <v>378.24728260869568</v>
      </c>
      <c r="J44" s="4">
        <v>2.1195652173913042</v>
      </c>
      <c r="K44" s="11">
        <v>5.603649556377743E-3</v>
      </c>
      <c r="L44" s="4">
        <v>69.459239130434781</v>
      </c>
      <c r="M44" s="4">
        <v>18.869565217391305</v>
      </c>
      <c r="N44" s="11">
        <v>0.27166386291616135</v>
      </c>
      <c r="O44" s="4">
        <v>12.725543478260869</v>
      </c>
      <c r="P44" s="4">
        <v>0</v>
      </c>
      <c r="Q44" s="9">
        <v>0</v>
      </c>
      <c r="R44" s="4">
        <v>51.429347826086953</v>
      </c>
      <c r="S44" s="4">
        <v>18.869565217391305</v>
      </c>
      <c r="T44" s="11">
        <v>0.36690267357074924</v>
      </c>
      <c r="U44" s="4">
        <v>5.3043478260869561</v>
      </c>
      <c r="V44" s="4">
        <v>0</v>
      </c>
      <c r="W44" s="11">
        <v>0</v>
      </c>
      <c r="X44" s="4">
        <v>132.58695652173913</v>
      </c>
      <c r="Y44" s="4">
        <v>0</v>
      </c>
      <c r="Z44" s="11">
        <v>0</v>
      </c>
      <c r="AA44" s="4">
        <v>21.282608695652176</v>
      </c>
      <c r="AB44" s="4">
        <v>0</v>
      </c>
      <c r="AC44" s="11">
        <v>0</v>
      </c>
      <c r="AD44" s="4">
        <v>193.36956521739131</v>
      </c>
      <c r="AE44" s="4">
        <v>2.1195652173913042</v>
      </c>
      <c r="AF44" s="11">
        <v>1.0961214165261381E-2</v>
      </c>
      <c r="AG44" s="4">
        <v>39.565217391304351</v>
      </c>
      <c r="AH44" s="4">
        <v>0</v>
      </c>
      <c r="AI44" s="11">
        <v>0</v>
      </c>
      <c r="AJ44" s="4">
        <v>0</v>
      </c>
      <c r="AK44" s="4">
        <v>0</v>
      </c>
      <c r="AL44" s="11" t="s">
        <v>633</v>
      </c>
      <c r="AM44" s="1">
        <v>495272</v>
      </c>
      <c r="AN44" s="1">
        <v>3</v>
      </c>
      <c r="AX44"/>
      <c r="AY44"/>
    </row>
    <row r="45" spans="1:51" x14ac:dyDescent="0.25">
      <c r="A45" t="s">
        <v>329</v>
      </c>
      <c r="B45" t="s">
        <v>245</v>
      </c>
      <c r="C45" t="s">
        <v>513</v>
      </c>
      <c r="D45" t="s">
        <v>421</v>
      </c>
      <c r="E45" s="4">
        <v>116.65217391304348</v>
      </c>
      <c r="F45" s="4">
        <v>439.29293478260871</v>
      </c>
      <c r="G45" s="4">
        <v>18.703260869565216</v>
      </c>
      <c r="H45" s="11">
        <v>4.2575828993973761E-2</v>
      </c>
      <c r="I45" s="4">
        <v>377.52989130434781</v>
      </c>
      <c r="J45" s="4">
        <v>15.576086956521738</v>
      </c>
      <c r="K45" s="11">
        <v>4.1257890607567786E-2</v>
      </c>
      <c r="L45" s="4">
        <v>66.65978260869565</v>
      </c>
      <c r="M45" s="4">
        <v>3.1271739130434781</v>
      </c>
      <c r="N45" s="11">
        <v>4.6912452916333752E-2</v>
      </c>
      <c r="O45" s="4">
        <v>38.611413043478258</v>
      </c>
      <c r="P45" s="4">
        <v>0</v>
      </c>
      <c r="Q45" s="9">
        <v>0</v>
      </c>
      <c r="R45" s="4">
        <v>23.004891304347833</v>
      </c>
      <c r="S45" s="4">
        <v>3.1271739130434781</v>
      </c>
      <c r="T45" s="11">
        <v>0.13593517446667763</v>
      </c>
      <c r="U45" s="4">
        <v>5.0434782608695654</v>
      </c>
      <c r="V45" s="4">
        <v>0</v>
      </c>
      <c r="W45" s="11">
        <v>0</v>
      </c>
      <c r="X45" s="4">
        <v>92.855978260869563</v>
      </c>
      <c r="Y45" s="4">
        <v>10.494565217391305</v>
      </c>
      <c r="Z45" s="11">
        <v>0.11301981212138949</v>
      </c>
      <c r="AA45" s="4">
        <v>33.714673913043477</v>
      </c>
      <c r="AB45" s="4">
        <v>0</v>
      </c>
      <c r="AC45" s="11">
        <v>0</v>
      </c>
      <c r="AD45" s="4">
        <v>197.95652173913044</v>
      </c>
      <c r="AE45" s="4">
        <v>5.0815217391304346</v>
      </c>
      <c r="AF45" s="11">
        <v>2.5669887985943333E-2</v>
      </c>
      <c r="AG45" s="4">
        <v>48.105978260869563</v>
      </c>
      <c r="AH45" s="4">
        <v>0</v>
      </c>
      <c r="AI45" s="11">
        <v>0</v>
      </c>
      <c r="AJ45" s="4">
        <v>0</v>
      </c>
      <c r="AK45" s="4">
        <v>0</v>
      </c>
      <c r="AL45" s="11" t="s">
        <v>633</v>
      </c>
      <c r="AM45" s="1">
        <v>495396</v>
      </c>
      <c r="AN45" s="1">
        <v>3</v>
      </c>
      <c r="AX45"/>
      <c r="AY45"/>
    </row>
    <row r="46" spans="1:51" x14ac:dyDescent="0.25">
      <c r="A46" t="s">
        <v>329</v>
      </c>
      <c r="B46" t="s">
        <v>235</v>
      </c>
      <c r="C46" t="s">
        <v>578</v>
      </c>
      <c r="D46" t="s">
        <v>417</v>
      </c>
      <c r="E46" s="4">
        <v>79.576086956521735</v>
      </c>
      <c r="F46" s="4">
        <v>226.76717391304348</v>
      </c>
      <c r="G46" s="4">
        <v>39.606847826086955</v>
      </c>
      <c r="H46" s="11">
        <v>0.17465864720470814</v>
      </c>
      <c r="I46" s="4">
        <v>212.31880434782607</v>
      </c>
      <c r="J46" s="4">
        <v>39.606847826086955</v>
      </c>
      <c r="K46" s="11">
        <v>0.18654422978570476</v>
      </c>
      <c r="L46" s="4">
        <v>21.377717391304348</v>
      </c>
      <c r="M46" s="4">
        <v>0.13043478260869565</v>
      </c>
      <c r="N46" s="11">
        <v>6.1014363798144143E-3</v>
      </c>
      <c r="O46" s="4">
        <v>11.176630434782609</v>
      </c>
      <c r="P46" s="4">
        <v>0.13043478260869565</v>
      </c>
      <c r="Q46" s="9">
        <v>1.1670313639679065E-2</v>
      </c>
      <c r="R46" s="4">
        <v>7.0788043478260869</v>
      </c>
      <c r="S46" s="4">
        <v>0</v>
      </c>
      <c r="T46" s="11">
        <v>0</v>
      </c>
      <c r="U46" s="4">
        <v>3.1222826086956523</v>
      </c>
      <c r="V46" s="4">
        <v>0</v>
      </c>
      <c r="W46" s="11">
        <v>0</v>
      </c>
      <c r="X46" s="4">
        <v>77.440217391304344</v>
      </c>
      <c r="Y46" s="4">
        <v>26.540760869565219</v>
      </c>
      <c r="Z46" s="11">
        <v>0.34272580531967156</v>
      </c>
      <c r="AA46" s="4">
        <v>4.2472826086956523</v>
      </c>
      <c r="AB46" s="4">
        <v>0</v>
      </c>
      <c r="AC46" s="11">
        <v>0</v>
      </c>
      <c r="AD46" s="4">
        <v>123.70195652173913</v>
      </c>
      <c r="AE46" s="4">
        <v>12.935652173913043</v>
      </c>
      <c r="AF46" s="11">
        <v>0.10457112027682244</v>
      </c>
      <c r="AG46" s="4">
        <v>0</v>
      </c>
      <c r="AH46" s="4">
        <v>0</v>
      </c>
      <c r="AI46" s="11" t="s">
        <v>633</v>
      </c>
      <c r="AJ46" s="4">
        <v>0</v>
      </c>
      <c r="AK46" s="4">
        <v>0</v>
      </c>
      <c r="AL46" s="11" t="s">
        <v>633</v>
      </c>
      <c r="AM46" s="1">
        <v>495386</v>
      </c>
      <c r="AN46" s="1">
        <v>3</v>
      </c>
      <c r="AX46"/>
      <c r="AY46"/>
    </row>
    <row r="47" spans="1:51" x14ac:dyDescent="0.25">
      <c r="A47" t="s">
        <v>329</v>
      </c>
      <c r="B47" t="s">
        <v>202</v>
      </c>
      <c r="C47" t="s">
        <v>527</v>
      </c>
      <c r="D47" t="s">
        <v>406</v>
      </c>
      <c r="E47" s="4">
        <v>99.532608695652172</v>
      </c>
      <c r="F47" s="4">
        <v>295.57728260869567</v>
      </c>
      <c r="G47" s="4">
        <v>35.713152173913045</v>
      </c>
      <c r="H47" s="11">
        <v>0.12082509135586184</v>
      </c>
      <c r="I47" s="4">
        <v>275.49847826086955</v>
      </c>
      <c r="J47" s="4">
        <v>35.713152173913045</v>
      </c>
      <c r="K47" s="11">
        <v>0.12963103244474641</v>
      </c>
      <c r="L47" s="4">
        <v>19.160326086956523</v>
      </c>
      <c r="M47" s="4">
        <v>0</v>
      </c>
      <c r="N47" s="11">
        <v>0</v>
      </c>
      <c r="O47" s="4">
        <v>8.3858695652173907</v>
      </c>
      <c r="P47" s="4">
        <v>0</v>
      </c>
      <c r="Q47" s="9">
        <v>0</v>
      </c>
      <c r="R47" s="4">
        <v>6.1657608695652177</v>
      </c>
      <c r="S47" s="4">
        <v>0</v>
      </c>
      <c r="T47" s="11">
        <v>0</v>
      </c>
      <c r="U47" s="4">
        <v>4.6086956521739131</v>
      </c>
      <c r="V47" s="4">
        <v>0</v>
      </c>
      <c r="W47" s="11">
        <v>0</v>
      </c>
      <c r="X47" s="4">
        <v>109.96195652173913</v>
      </c>
      <c r="Y47" s="4">
        <v>15.133152173913043</v>
      </c>
      <c r="Z47" s="11">
        <v>0.13762170711214353</v>
      </c>
      <c r="AA47" s="4">
        <v>9.304347826086957</v>
      </c>
      <c r="AB47" s="4">
        <v>0</v>
      </c>
      <c r="AC47" s="11">
        <v>0</v>
      </c>
      <c r="AD47" s="4">
        <v>157.15065217391302</v>
      </c>
      <c r="AE47" s="4">
        <v>20.58</v>
      </c>
      <c r="AF47" s="11">
        <v>0.13095714026833849</v>
      </c>
      <c r="AG47" s="4">
        <v>0</v>
      </c>
      <c r="AH47" s="4">
        <v>0</v>
      </c>
      <c r="AI47" s="11" t="s">
        <v>633</v>
      </c>
      <c r="AJ47" s="4">
        <v>0</v>
      </c>
      <c r="AK47" s="4">
        <v>0</v>
      </c>
      <c r="AL47" s="11" t="s">
        <v>633</v>
      </c>
      <c r="AM47" s="1">
        <v>495349</v>
      </c>
      <c r="AN47" s="1">
        <v>3</v>
      </c>
      <c r="AX47"/>
      <c r="AY47"/>
    </row>
    <row r="48" spans="1:51" x14ac:dyDescent="0.25">
      <c r="A48" t="s">
        <v>329</v>
      </c>
      <c r="B48" t="s">
        <v>185</v>
      </c>
      <c r="C48" t="s">
        <v>565</v>
      </c>
      <c r="D48" t="s">
        <v>364</v>
      </c>
      <c r="E48" s="4">
        <v>45.054347826086953</v>
      </c>
      <c r="F48" s="4">
        <v>144.87228260869566</v>
      </c>
      <c r="G48" s="4">
        <v>0</v>
      </c>
      <c r="H48" s="11">
        <v>0</v>
      </c>
      <c r="I48" s="4">
        <v>133.3125</v>
      </c>
      <c r="J48" s="4">
        <v>0</v>
      </c>
      <c r="K48" s="11">
        <v>0</v>
      </c>
      <c r="L48" s="4">
        <v>21.842391304347824</v>
      </c>
      <c r="M48" s="4">
        <v>0</v>
      </c>
      <c r="N48" s="11">
        <v>0</v>
      </c>
      <c r="O48" s="4">
        <v>12.834239130434783</v>
      </c>
      <c r="P48" s="4">
        <v>0</v>
      </c>
      <c r="Q48" s="9">
        <v>0</v>
      </c>
      <c r="R48" s="4">
        <v>4.875</v>
      </c>
      <c r="S48" s="4">
        <v>0</v>
      </c>
      <c r="T48" s="11">
        <v>0</v>
      </c>
      <c r="U48" s="4">
        <v>4.1331521739130439</v>
      </c>
      <c r="V48" s="4">
        <v>0</v>
      </c>
      <c r="W48" s="11">
        <v>0</v>
      </c>
      <c r="X48" s="4">
        <v>34.896739130434781</v>
      </c>
      <c r="Y48" s="4">
        <v>0</v>
      </c>
      <c r="Z48" s="11">
        <v>0</v>
      </c>
      <c r="AA48" s="4">
        <v>2.5516304347826089</v>
      </c>
      <c r="AB48" s="4">
        <v>0</v>
      </c>
      <c r="AC48" s="11">
        <v>0</v>
      </c>
      <c r="AD48" s="4">
        <v>85.581521739130437</v>
      </c>
      <c r="AE48" s="4">
        <v>0</v>
      </c>
      <c r="AF48" s="11">
        <v>0</v>
      </c>
      <c r="AG48" s="4">
        <v>0</v>
      </c>
      <c r="AH48" s="4">
        <v>0</v>
      </c>
      <c r="AI48" s="11" t="s">
        <v>633</v>
      </c>
      <c r="AJ48" s="4">
        <v>0</v>
      </c>
      <c r="AK48" s="4">
        <v>0</v>
      </c>
      <c r="AL48" s="11" t="s">
        <v>633</v>
      </c>
      <c r="AM48" s="1">
        <v>495328</v>
      </c>
      <c r="AN48" s="1">
        <v>3</v>
      </c>
      <c r="AX48"/>
      <c r="AY48"/>
    </row>
    <row r="49" spans="1:51" x14ac:dyDescent="0.25">
      <c r="A49" t="s">
        <v>329</v>
      </c>
      <c r="B49" t="s">
        <v>2</v>
      </c>
      <c r="C49" t="s">
        <v>526</v>
      </c>
      <c r="D49" t="s">
        <v>404</v>
      </c>
      <c r="E49" s="4">
        <v>128.97826086956522</v>
      </c>
      <c r="F49" s="4">
        <v>393.28489130434781</v>
      </c>
      <c r="G49" s="4">
        <v>2.1307608695652176</v>
      </c>
      <c r="H49" s="11">
        <v>5.4178559021132219E-3</v>
      </c>
      <c r="I49" s="4">
        <v>364.87456521739125</v>
      </c>
      <c r="J49" s="4">
        <v>2.1307608695652176</v>
      </c>
      <c r="K49" s="11">
        <v>5.8397078686362154E-3</v>
      </c>
      <c r="L49" s="4">
        <v>57.255217391304349</v>
      </c>
      <c r="M49" s="4">
        <v>0</v>
      </c>
      <c r="N49" s="11">
        <v>0</v>
      </c>
      <c r="O49" s="4">
        <v>51.711739130434779</v>
      </c>
      <c r="P49" s="4">
        <v>0</v>
      </c>
      <c r="Q49" s="9">
        <v>0</v>
      </c>
      <c r="R49" s="4">
        <v>6.5217391304347824E-2</v>
      </c>
      <c r="S49" s="4">
        <v>0</v>
      </c>
      <c r="T49" s="11">
        <v>0</v>
      </c>
      <c r="U49" s="4">
        <v>5.4782608695652177</v>
      </c>
      <c r="V49" s="4">
        <v>0</v>
      </c>
      <c r="W49" s="11">
        <v>0</v>
      </c>
      <c r="X49" s="4">
        <v>106.14510869565216</v>
      </c>
      <c r="Y49" s="4">
        <v>0.89043478260869569</v>
      </c>
      <c r="Z49" s="11">
        <v>8.3888442298535142E-3</v>
      </c>
      <c r="AA49" s="4">
        <v>22.866847826086957</v>
      </c>
      <c r="AB49" s="4">
        <v>0</v>
      </c>
      <c r="AC49" s="11">
        <v>0</v>
      </c>
      <c r="AD49" s="4">
        <v>207.01771739130433</v>
      </c>
      <c r="AE49" s="4">
        <v>1.2403260869565218</v>
      </c>
      <c r="AF49" s="11">
        <v>5.9914006520130876E-3</v>
      </c>
      <c r="AG49" s="4">
        <v>0</v>
      </c>
      <c r="AH49" s="4">
        <v>0</v>
      </c>
      <c r="AI49" s="11" t="s">
        <v>633</v>
      </c>
      <c r="AJ49" s="4">
        <v>0</v>
      </c>
      <c r="AK49" s="4">
        <v>0</v>
      </c>
      <c r="AL49" s="11" t="s">
        <v>633</v>
      </c>
      <c r="AM49" s="1">
        <v>495153</v>
      </c>
      <c r="AN49" s="1">
        <v>3</v>
      </c>
      <c r="AX49"/>
      <c r="AY49"/>
    </row>
    <row r="50" spans="1:51" x14ac:dyDescent="0.25">
      <c r="A50" t="s">
        <v>329</v>
      </c>
      <c r="B50" t="s">
        <v>70</v>
      </c>
      <c r="C50" t="s">
        <v>526</v>
      </c>
      <c r="D50" t="s">
        <v>408</v>
      </c>
      <c r="E50" s="4">
        <v>91.549295774647888</v>
      </c>
      <c r="F50" s="4">
        <v>278.32887323943658</v>
      </c>
      <c r="G50" s="4">
        <v>2.3184507042253522</v>
      </c>
      <c r="H50" s="11">
        <v>8.32989648986532E-3</v>
      </c>
      <c r="I50" s="4">
        <v>271.01056338028161</v>
      </c>
      <c r="J50" s="4">
        <v>2.3184507042253522</v>
      </c>
      <c r="K50" s="11">
        <v>8.5548351891070219E-3</v>
      </c>
      <c r="L50" s="4">
        <v>44.327183098591554</v>
      </c>
      <c r="M50" s="4">
        <v>0</v>
      </c>
      <c r="N50" s="11">
        <v>0</v>
      </c>
      <c r="O50" s="4">
        <v>37.572253521126761</v>
      </c>
      <c r="P50" s="4">
        <v>0</v>
      </c>
      <c r="Q50" s="9">
        <v>0</v>
      </c>
      <c r="R50" s="4">
        <v>1.2161971830985916</v>
      </c>
      <c r="S50" s="4">
        <v>0</v>
      </c>
      <c r="T50" s="11">
        <v>0</v>
      </c>
      <c r="U50" s="4">
        <v>5.5387323943661979</v>
      </c>
      <c r="V50" s="4">
        <v>0</v>
      </c>
      <c r="W50" s="11">
        <v>0</v>
      </c>
      <c r="X50" s="4">
        <v>71.810985915492964</v>
      </c>
      <c r="Y50" s="4">
        <v>0</v>
      </c>
      <c r="Z50" s="11">
        <v>0</v>
      </c>
      <c r="AA50" s="4">
        <v>0.56338028169014087</v>
      </c>
      <c r="AB50" s="4">
        <v>0</v>
      </c>
      <c r="AC50" s="11">
        <v>0</v>
      </c>
      <c r="AD50" s="4">
        <v>160.70478873239432</v>
      </c>
      <c r="AE50" s="4">
        <v>2.3184507042253522</v>
      </c>
      <c r="AF50" s="11">
        <v>1.4426768004319008E-2</v>
      </c>
      <c r="AG50" s="4">
        <v>0.92253521126760563</v>
      </c>
      <c r="AH50" s="4">
        <v>0</v>
      </c>
      <c r="AI50" s="11">
        <v>0</v>
      </c>
      <c r="AJ50" s="4">
        <v>0</v>
      </c>
      <c r="AK50" s="4">
        <v>0</v>
      </c>
      <c r="AL50" s="11" t="s">
        <v>633</v>
      </c>
      <c r="AM50" s="1">
        <v>495178</v>
      </c>
      <c r="AN50" s="1">
        <v>3</v>
      </c>
      <c r="AX50"/>
      <c r="AY50"/>
    </row>
    <row r="51" spans="1:51" x14ac:dyDescent="0.25">
      <c r="A51" t="s">
        <v>329</v>
      </c>
      <c r="B51" t="s">
        <v>230</v>
      </c>
      <c r="C51" t="s">
        <v>577</v>
      </c>
      <c r="D51" t="s">
        <v>368</v>
      </c>
      <c r="E51" s="4">
        <v>103.18478260869566</v>
      </c>
      <c r="F51" s="4">
        <v>301.35326086956519</v>
      </c>
      <c r="G51" s="4">
        <v>56.388586956521735</v>
      </c>
      <c r="H51" s="11">
        <v>0.18711789211708058</v>
      </c>
      <c r="I51" s="4">
        <v>273.77989130434781</v>
      </c>
      <c r="J51" s="4">
        <v>56.388586956521735</v>
      </c>
      <c r="K51" s="11">
        <v>0.20596321624599259</v>
      </c>
      <c r="L51" s="4">
        <v>15.654891304347826</v>
      </c>
      <c r="M51" s="4">
        <v>0</v>
      </c>
      <c r="N51" s="11">
        <v>0</v>
      </c>
      <c r="O51" s="4">
        <v>0.75815217391304346</v>
      </c>
      <c r="P51" s="4">
        <v>0</v>
      </c>
      <c r="Q51" s="9">
        <v>0</v>
      </c>
      <c r="R51" s="4">
        <v>9.679347826086957</v>
      </c>
      <c r="S51" s="4">
        <v>0</v>
      </c>
      <c r="T51" s="11">
        <v>0</v>
      </c>
      <c r="U51" s="4">
        <v>5.2173913043478262</v>
      </c>
      <c r="V51" s="4">
        <v>0</v>
      </c>
      <c r="W51" s="11">
        <v>0</v>
      </c>
      <c r="X51" s="4">
        <v>93.597826086956516</v>
      </c>
      <c r="Y51" s="4">
        <v>26.497282608695652</v>
      </c>
      <c r="Z51" s="11">
        <v>0.28309720125420973</v>
      </c>
      <c r="AA51" s="4">
        <v>12.676630434782609</v>
      </c>
      <c r="AB51" s="4">
        <v>0</v>
      </c>
      <c r="AC51" s="11">
        <v>0</v>
      </c>
      <c r="AD51" s="4">
        <v>158.58152173913044</v>
      </c>
      <c r="AE51" s="4">
        <v>29.891304347826086</v>
      </c>
      <c r="AF51" s="11">
        <v>0.18849172349977722</v>
      </c>
      <c r="AG51" s="4">
        <v>20.842391304347824</v>
      </c>
      <c r="AH51" s="4">
        <v>0</v>
      </c>
      <c r="AI51" s="11">
        <v>0</v>
      </c>
      <c r="AJ51" s="4">
        <v>0</v>
      </c>
      <c r="AK51" s="4">
        <v>0</v>
      </c>
      <c r="AL51" s="11" t="s">
        <v>633</v>
      </c>
      <c r="AM51" s="1">
        <v>495380</v>
      </c>
      <c r="AN51" s="1">
        <v>3</v>
      </c>
      <c r="AX51"/>
      <c r="AY51"/>
    </row>
    <row r="52" spans="1:51" x14ac:dyDescent="0.25">
      <c r="A52" t="s">
        <v>329</v>
      </c>
      <c r="B52" t="s">
        <v>248</v>
      </c>
      <c r="C52" t="s">
        <v>507</v>
      </c>
      <c r="D52" t="s">
        <v>414</v>
      </c>
      <c r="E52" s="4">
        <v>58.728260869565219</v>
      </c>
      <c r="F52" s="4">
        <v>174.73152173913044</v>
      </c>
      <c r="G52" s="4">
        <v>56.989673913043461</v>
      </c>
      <c r="H52" s="11">
        <v>0.32615565494889664</v>
      </c>
      <c r="I52" s="4">
        <v>158.32934782608694</v>
      </c>
      <c r="J52" s="4">
        <v>56.794021739130422</v>
      </c>
      <c r="K52" s="11">
        <v>0.35870811393421798</v>
      </c>
      <c r="L52" s="4">
        <v>32.798152173913046</v>
      </c>
      <c r="M52" s="4">
        <v>0.76826086956521744</v>
      </c>
      <c r="N52" s="11">
        <v>2.3423907099750448E-2</v>
      </c>
      <c r="O52" s="4">
        <v>19.819891304347831</v>
      </c>
      <c r="P52" s="4">
        <v>0.57260869565217398</v>
      </c>
      <c r="Q52" s="9">
        <v>2.8890607262137834E-2</v>
      </c>
      <c r="R52" s="4">
        <v>7.1304347826086953</v>
      </c>
      <c r="S52" s="4">
        <v>0</v>
      </c>
      <c r="T52" s="11">
        <v>0</v>
      </c>
      <c r="U52" s="4">
        <v>5.8478260869565215</v>
      </c>
      <c r="V52" s="4">
        <v>0.19565217391304349</v>
      </c>
      <c r="W52" s="11">
        <v>3.3457249070631974E-2</v>
      </c>
      <c r="X52" s="4">
        <v>32.324130434782617</v>
      </c>
      <c r="Y52" s="4">
        <v>9.2643478260869578</v>
      </c>
      <c r="Z52" s="11">
        <v>0.28660779737845593</v>
      </c>
      <c r="AA52" s="4">
        <v>3.4239130434782608</v>
      </c>
      <c r="AB52" s="4">
        <v>0</v>
      </c>
      <c r="AC52" s="11">
        <v>0</v>
      </c>
      <c r="AD52" s="4">
        <v>94.788586956521726</v>
      </c>
      <c r="AE52" s="4">
        <v>46.552173913043461</v>
      </c>
      <c r="AF52" s="11">
        <v>0.49111581264943138</v>
      </c>
      <c r="AG52" s="4">
        <v>11.396739130434783</v>
      </c>
      <c r="AH52" s="4">
        <v>0.40489130434782611</v>
      </c>
      <c r="AI52" s="11">
        <v>3.5526943252265138E-2</v>
      </c>
      <c r="AJ52" s="4">
        <v>0</v>
      </c>
      <c r="AK52" s="4">
        <v>0</v>
      </c>
      <c r="AL52" s="11" t="s">
        <v>633</v>
      </c>
      <c r="AM52" s="1">
        <v>495399</v>
      </c>
      <c r="AN52" s="1">
        <v>3</v>
      </c>
      <c r="AX52"/>
      <c r="AY52"/>
    </row>
    <row r="53" spans="1:51" x14ac:dyDescent="0.25">
      <c r="A53" t="s">
        <v>329</v>
      </c>
      <c r="B53" t="s">
        <v>39</v>
      </c>
      <c r="C53" t="s">
        <v>498</v>
      </c>
      <c r="D53" t="s">
        <v>392</v>
      </c>
      <c r="E53" s="4">
        <v>166.36619718309859</v>
      </c>
      <c r="F53" s="4">
        <v>529.26267605633802</v>
      </c>
      <c r="G53" s="4">
        <v>0</v>
      </c>
      <c r="H53" s="11">
        <v>0</v>
      </c>
      <c r="I53" s="4">
        <v>520.3942253521127</v>
      </c>
      <c r="J53" s="4">
        <v>0</v>
      </c>
      <c r="K53" s="11">
        <v>0</v>
      </c>
      <c r="L53" s="4">
        <v>74.035633802816889</v>
      </c>
      <c r="M53" s="4">
        <v>0</v>
      </c>
      <c r="N53" s="11">
        <v>0</v>
      </c>
      <c r="O53" s="4">
        <v>66.293943661971824</v>
      </c>
      <c r="P53" s="4">
        <v>0</v>
      </c>
      <c r="Q53" s="9">
        <v>0</v>
      </c>
      <c r="R53" s="4">
        <v>2.1161971830985915</v>
      </c>
      <c r="S53" s="4">
        <v>0</v>
      </c>
      <c r="T53" s="11">
        <v>0</v>
      </c>
      <c r="U53" s="4">
        <v>5.6254929577464798</v>
      </c>
      <c r="V53" s="4">
        <v>0</v>
      </c>
      <c r="W53" s="11">
        <v>0</v>
      </c>
      <c r="X53" s="4">
        <v>166.47971830985915</v>
      </c>
      <c r="Y53" s="4">
        <v>0</v>
      </c>
      <c r="Z53" s="11">
        <v>0</v>
      </c>
      <c r="AA53" s="4">
        <v>1.1267605633802817</v>
      </c>
      <c r="AB53" s="4">
        <v>0</v>
      </c>
      <c r="AC53" s="11">
        <v>0</v>
      </c>
      <c r="AD53" s="4">
        <v>272.52478873239437</v>
      </c>
      <c r="AE53" s="4">
        <v>0</v>
      </c>
      <c r="AF53" s="11">
        <v>0</v>
      </c>
      <c r="AG53" s="4">
        <v>15.095774647887323</v>
      </c>
      <c r="AH53" s="4">
        <v>0</v>
      </c>
      <c r="AI53" s="11">
        <v>0</v>
      </c>
      <c r="AJ53" s="4">
        <v>0</v>
      </c>
      <c r="AK53" s="4">
        <v>0</v>
      </c>
      <c r="AL53" s="11" t="s">
        <v>633</v>
      </c>
      <c r="AM53" s="1">
        <v>495121</v>
      </c>
      <c r="AN53" s="1">
        <v>3</v>
      </c>
      <c r="AX53"/>
      <c r="AY53"/>
    </row>
    <row r="54" spans="1:51" x14ac:dyDescent="0.25">
      <c r="A54" t="s">
        <v>329</v>
      </c>
      <c r="B54" t="s">
        <v>30</v>
      </c>
      <c r="C54" t="s">
        <v>519</v>
      </c>
      <c r="D54" t="s">
        <v>393</v>
      </c>
      <c r="E54" s="4">
        <v>164.42253521126761</v>
      </c>
      <c r="F54" s="4">
        <v>1080.9749295774648</v>
      </c>
      <c r="G54" s="4">
        <v>136.39380281690146</v>
      </c>
      <c r="H54" s="11">
        <v>0.12617665690934715</v>
      </c>
      <c r="I54" s="4">
        <v>1062.0156338028169</v>
      </c>
      <c r="J54" s="4">
        <v>136.26704225352117</v>
      </c>
      <c r="K54" s="11">
        <v>0.12830982700846164</v>
      </c>
      <c r="L54" s="4">
        <v>139.47154929577465</v>
      </c>
      <c r="M54" s="4">
        <v>10.349436619718308</v>
      </c>
      <c r="N54" s="11">
        <v>7.420464368521823E-2</v>
      </c>
      <c r="O54" s="4">
        <v>122.29394366197182</v>
      </c>
      <c r="P54" s="4">
        <v>10.349436619718308</v>
      </c>
      <c r="Q54" s="9">
        <v>8.46275482645715E-2</v>
      </c>
      <c r="R54" s="4">
        <v>2.816901408450704</v>
      </c>
      <c r="S54" s="4">
        <v>0</v>
      </c>
      <c r="T54" s="11">
        <v>0</v>
      </c>
      <c r="U54" s="4">
        <v>14.360704225352112</v>
      </c>
      <c r="V54" s="4">
        <v>0</v>
      </c>
      <c r="W54" s="11">
        <v>0</v>
      </c>
      <c r="X54" s="4">
        <v>318.63887323943663</v>
      </c>
      <c r="Y54" s="4">
        <v>44.032957746478878</v>
      </c>
      <c r="Z54" s="11">
        <v>0.13819079040425472</v>
      </c>
      <c r="AA54" s="4">
        <v>1.7816901408450705</v>
      </c>
      <c r="AB54" s="4">
        <v>0.12676056338028169</v>
      </c>
      <c r="AC54" s="11">
        <v>7.1146245059288529E-2</v>
      </c>
      <c r="AD54" s="4">
        <v>586.04549295774655</v>
      </c>
      <c r="AE54" s="4">
        <v>81.884647887323979</v>
      </c>
      <c r="AF54" s="11">
        <v>0.13972404680403847</v>
      </c>
      <c r="AG54" s="4">
        <v>35.037323943661967</v>
      </c>
      <c r="AH54" s="4">
        <v>0</v>
      </c>
      <c r="AI54" s="11">
        <v>0</v>
      </c>
      <c r="AJ54" s="4">
        <v>0</v>
      </c>
      <c r="AK54" s="4">
        <v>0</v>
      </c>
      <c r="AL54" s="11" t="s">
        <v>633</v>
      </c>
      <c r="AM54" s="1">
        <v>495108</v>
      </c>
      <c r="AN54" s="1">
        <v>3</v>
      </c>
      <c r="AX54"/>
      <c r="AY54"/>
    </row>
    <row r="55" spans="1:51" x14ac:dyDescent="0.25">
      <c r="A55" t="s">
        <v>329</v>
      </c>
      <c r="B55" t="s">
        <v>193</v>
      </c>
      <c r="C55" t="s">
        <v>567</v>
      </c>
      <c r="D55" t="s">
        <v>337</v>
      </c>
      <c r="E55" s="4">
        <v>69.543478260869563</v>
      </c>
      <c r="F55" s="4">
        <v>216.4858695652174</v>
      </c>
      <c r="G55" s="4">
        <v>0</v>
      </c>
      <c r="H55" s="11">
        <v>0</v>
      </c>
      <c r="I55" s="4">
        <v>181.79347826086956</v>
      </c>
      <c r="J55" s="4">
        <v>0</v>
      </c>
      <c r="K55" s="11">
        <v>0</v>
      </c>
      <c r="L55" s="4">
        <v>34.915217391304346</v>
      </c>
      <c r="M55" s="4">
        <v>0</v>
      </c>
      <c r="N55" s="11">
        <v>0</v>
      </c>
      <c r="O55" s="4">
        <v>5.4380434782608713</v>
      </c>
      <c r="P55" s="4">
        <v>0</v>
      </c>
      <c r="Q55" s="9">
        <v>0</v>
      </c>
      <c r="R55" s="4">
        <v>22.578260869565216</v>
      </c>
      <c r="S55" s="4">
        <v>0</v>
      </c>
      <c r="T55" s="11">
        <v>0</v>
      </c>
      <c r="U55" s="4">
        <v>6.8989130434782613</v>
      </c>
      <c r="V55" s="4">
        <v>0</v>
      </c>
      <c r="W55" s="11">
        <v>0</v>
      </c>
      <c r="X55" s="4">
        <v>60.578260869565213</v>
      </c>
      <c r="Y55" s="4">
        <v>0</v>
      </c>
      <c r="Z55" s="11">
        <v>0</v>
      </c>
      <c r="AA55" s="4">
        <v>5.2152173913043489</v>
      </c>
      <c r="AB55" s="4">
        <v>0</v>
      </c>
      <c r="AC55" s="11">
        <v>0</v>
      </c>
      <c r="AD55" s="4">
        <v>115.77717391304348</v>
      </c>
      <c r="AE55" s="4">
        <v>0</v>
      </c>
      <c r="AF55" s="11">
        <v>0</v>
      </c>
      <c r="AG55" s="4">
        <v>0</v>
      </c>
      <c r="AH55" s="4">
        <v>0</v>
      </c>
      <c r="AI55" s="11" t="s">
        <v>633</v>
      </c>
      <c r="AJ55" s="4">
        <v>0</v>
      </c>
      <c r="AK55" s="4">
        <v>0</v>
      </c>
      <c r="AL55" s="11" t="s">
        <v>633</v>
      </c>
      <c r="AM55" s="1">
        <v>495338</v>
      </c>
      <c r="AN55" s="1">
        <v>3</v>
      </c>
      <c r="AX55"/>
      <c r="AY55"/>
    </row>
    <row r="56" spans="1:51" x14ac:dyDescent="0.25">
      <c r="A56" t="s">
        <v>329</v>
      </c>
      <c r="B56" t="s">
        <v>197</v>
      </c>
      <c r="C56" t="s">
        <v>568</v>
      </c>
      <c r="D56" t="s">
        <v>342</v>
      </c>
      <c r="E56" s="4">
        <v>74.423913043478265</v>
      </c>
      <c r="F56" s="4">
        <v>162.71630434782611</v>
      </c>
      <c r="G56" s="4">
        <v>0.73804347826086958</v>
      </c>
      <c r="H56" s="11">
        <v>4.5357684420069605E-3</v>
      </c>
      <c r="I56" s="4">
        <v>141.28913043478263</v>
      </c>
      <c r="J56" s="4">
        <v>0.73804347826086958</v>
      </c>
      <c r="K56" s="11">
        <v>5.2236394688658771E-3</v>
      </c>
      <c r="L56" s="4">
        <v>28.74565217391304</v>
      </c>
      <c r="M56" s="4">
        <v>0</v>
      </c>
      <c r="N56" s="11">
        <v>0</v>
      </c>
      <c r="O56" s="4">
        <v>14.485869565217389</v>
      </c>
      <c r="P56" s="4">
        <v>0</v>
      </c>
      <c r="Q56" s="9">
        <v>0</v>
      </c>
      <c r="R56" s="4">
        <v>9.2054347826086946</v>
      </c>
      <c r="S56" s="4">
        <v>0</v>
      </c>
      <c r="T56" s="11">
        <v>0</v>
      </c>
      <c r="U56" s="4">
        <v>5.0543478260869579</v>
      </c>
      <c r="V56" s="4">
        <v>0</v>
      </c>
      <c r="W56" s="11">
        <v>0</v>
      </c>
      <c r="X56" s="4">
        <v>45.90978260869565</v>
      </c>
      <c r="Y56" s="4">
        <v>0</v>
      </c>
      <c r="Z56" s="11">
        <v>0</v>
      </c>
      <c r="AA56" s="4">
        <v>7.1673913043478272</v>
      </c>
      <c r="AB56" s="4">
        <v>0</v>
      </c>
      <c r="AC56" s="11">
        <v>0</v>
      </c>
      <c r="AD56" s="4">
        <v>80.893478260869585</v>
      </c>
      <c r="AE56" s="4">
        <v>0.73804347826086958</v>
      </c>
      <c r="AF56" s="11">
        <v>9.1236462336405887E-3</v>
      </c>
      <c r="AG56" s="4">
        <v>0</v>
      </c>
      <c r="AH56" s="4">
        <v>0</v>
      </c>
      <c r="AI56" s="11" t="s">
        <v>633</v>
      </c>
      <c r="AJ56" s="4">
        <v>0</v>
      </c>
      <c r="AK56" s="4">
        <v>0</v>
      </c>
      <c r="AL56" s="11" t="s">
        <v>633</v>
      </c>
      <c r="AM56" s="1">
        <v>495343</v>
      </c>
      <c r="AN56" s="1">
        <v>3</v>
      </c>
      <c r="AX56"/>
      <c r="AY56"/>
    </row>
    <row r="57" spans="1:51" x14ac:dyDescent="0.25">
      <c r="A57" t="s">
        <v>329</v>
      </c>
      <c r="B57" t="s">
        <v>53</v>
      </c>
      <c r="C57" t="s">
        <v>518</v>
      </c>
      <c r="D57" t="s">
        <v>390</v>
      </c>
      <c r="E57" s="4">
        <v>68.586956521739125</v>
      </c>
      <c r="F57" s="4">
        <v>192.59673913043486</v>
      </c>
      <c r="G57" s="4">
        <v>53.842391304347828</v>
      </c>
      <c r="H57" s="11">
        <v>0.27956024358171211</v>
      </c>
      <c r="I57" s="4">
        <v>165.88586956521746</v>
      </c>
      <c r="J57" s="4">
        <v>53.842391304347828</v>
      </c>
      <c r="K57" s="11">
        <v>0.32457491072306116</v>
      </c>
      <c r="L57" s="4">
        <v>22.418478260869559</v>
      </c>
      <c r="M57" s="4">
        <v>1.4945652173913044</v>
      </c>
      <c r="N57" s="11">
        <v>6.6666666666666693E-2</v>
      </c>
      <c r="O57" s="4">
        <v>13.431521739130428</v>
      </c>
      <c r="P57" s="4">
        <v>1.4945652173913044</v>
      </c>
      <c r="Q57" s="9">
        <v>0.11127296269321039</v>
      </c>
      <c r="R57" s="4">
        <v>3.5597826086956523</v>
      </c>
      <c r="S57" s="4">
        <v>0</v>
      </c>
      <c r="T57" s="11">
        <v>0</v>
      </c>
      <c r="U57" s="4">
        <v>5.427173913043478</v>
      </c>
      <c r="V57" s="4">
        <v>0</v>
      </c>
      <c r="W57" s="11">
        <v>0</v>
      </c>
      <c r="X57" s="4">
        <v>55.39673913043481</v>
      </c>
      <c r="Y57" s="4">
        <v>14.228260869565208</v>
      </c>
      <c r="Z57" s="11">
        <v>0.25684293142352566</v>
      </c>
      <c r="AA57" s="4">
        <v>17.723913043478259</v>
      </c>
      <c r="AB57" s="4">
        <v>0</v>
      </c>
      <c r="AC57" s="11">
        <v>0</v>
      </c>
      <c r="AD57" s="4">
        <v>97.05760869565222</v>
      </c>
      <c r="AE57" s="4">
        <v>38.119565217391312</v>
      </c>
      <c r="AF57" s="11">
        <v>0.3927519514407623</v>
      </c>
      <c r="AG57" s="4">
        <v>0</v>
      </c>
      <c r="AH57" s="4">
        <v>0</v>
      </c>
      <c r="AI57" s="11" t="s">
        <v>633</v>
      </c>
      <c r="AJ57" s="4">
        <v>0</v>
      </c>
      <c r="AK57" s="4">
        <v>0</v>
      </c>
      <c r="AL57" s="11" t="s">
        <v>633</v>
      </c>
      <c r="AM57" s="1">
        <v>495146</v>
      </c>
      <c r="AN57" s="1">
        <v>3</v>
      </c>
      <c r="AX57"/>
      <c r="AY57"/>
    </row>
    <row r="58" spans="1:51" x14ac:dyDescent="0.25">
      <c r="A58" t="s">
        <v>329</v>
      </c>
      <c r="B58" t="s">
        <v>56</v>
      </c>
      <c r="C58" t="s">
        <v>512</v>
      </c>
      <c r="D58" t="s">
        <v>387</v>
      </c>
      <c r="E58" s="4">
        <v>73.673913043478265</v>
      </c>
      <c r="F58" s="4">
        <v>304.46195652173913</v>
      </c>
      <c r="G58" s="4">
        <v>227.27826086956526</v>
      </c>
      <c r="H58" s="11">
        <v>0.74649149426108086</v>
      </c>
      <c r="I58" s="4">
        <v>284.30434782608694</v>
      </c>
      <c r="J58" s="4">
        <v>227.27826086956526</v>
      </c>
      <c r="K58" s="11">
        <v>0.79941887138706247</v>
      </c>
      <c r="L58" s="4">
        <v>30.357608695652175</v>
      </c>
      <c r="M58" s="4">
        <v>10.803260869565216</v>
      </c>
      <c r="N58" s="11">
        <v>0.35586666189265631</v>
      </c>
      <c r="O58" s="4">
        <v>20.278260869565219</v>
      </c>
      <c r="P58" s="4">
        <v>10.803260869565216</v>
      </c>
      <c r="Q58" s="9">
        <v>0.53275085763293295</v>
      </c>
      <c r="R58" s="4">
        <v>4.4315217391304351</v>
      </c>
      <c r="S58" s="4">
        <v>0</v>
      </c>
      <c r="T58" s="11">
        <v>0</v>
      </c>
      <c r="U58" s="4">
        <v>5.6478260869565204</v>
      </c>
      <c r="V58" s="4">
        <v>0</v>
      </c>
      <c r="W58" s="11">
        <v>0</v>
      </c>
      <c r="X58" s="4">
        <v>72.041304347826085</v>
      </c>
      <c r="Y58" s="4">
        <v>55.122826086956543</v>
      </c>
      <c r="Z58" s="11">
        <v>0.76515585865596458</v>
      </c>
      <c r="AA58" s="4">
        <v>10.078260869565213</v>
      </c>
      <c r="AB58" s="4">
        <v>0</v>
      </c>
      <c r="AC58" s="11">
        <v>0</v>
      </c>
      <c r="AD58" s="4">
        <v>191.98478260869564</v>
      </c>
      <c r="AE58" s="4">
        <v>161.35217391304349</v>
      </c>
      <c r="AF58" s="11">
        <v>0.84044251695673355</v>
      </c>
      <c r="AG58" s="4">
        <v>0</v>
      </c>
      <c r="AH58" s="4">
        <v>0</v>
      </c>
      <c r="AI58" s="11" t="s">
        <v>633</v>
      </c>
      <c r="AJ58" s="4">
        <v>0</v>
      </c>
      <c r="AK58" s="4">
        <v>0</v>
      </c>
      <c r="AL58" s="11" t="s">
        <v>633</v>
      </c>
      <c r="AM58" s="1">
        <v>495151</v>
      </c>
      <c r="AN58" s="1">
        <v>3</v>
      </c>
      <c r="AX58"/>
      <c r="AY58"/>
    </row>
    <row r="59" spans="1:51" x14ac:dyDescent="0.25">
      <c r="A59" t="s">
        <v>329</v>
      </c>
      <c r="B59" t="s">
        <v>59</v>
      </c>
      <c r="C59" t="s">
        <v>445</v>
      </c>
      <c r="D59" t="s">
        <v>377</v>
      </c>
      <c r="E59" s="4">
        <v>56.25</v>
      </c>
      <c r="F59" s="4">
        <v>202.58804347826089</v>
      </c>
      <c r="G59" s="4">
        <v>109.06739130434786</v>
      </c>
      <c r="H59" s="11">
        <v>0.53837032744754043</v>
      </c>
      <c r="I59" s="4">
        <v>188.5967391304348</v>
      </c>
      <c r="J59" s="4">
        <v>109.06739130434786</v>
      </c>
      <c r="K59" s="11">
        <v>0.57831005884420994</v>
      </c>
      <c r="L59" s="4">
        <v>22.606521739130432</v>
      </c>
      <c r="M59" s="4">
        <v>8.04673913043478</v>
      </c>
      <c r="N59" s="11">
        <v>0.35594768727762277</v>
      </c>
      <c r="O59" s="4">
        <v>8.6152173913043448</v>
      </c>
      <c r="P59" s="4">
        <v>8.04673913043478</v>
      </c>
      <c r="Q59" s="9">
        <v>0.9340146353772395</v>
      </c>
      <c r="R59" s="4">
        <v>9.1641304347826082</v>
      </c>
      <c r="S59" s="4">
        <v>0</v>
      </c>
      <c r="T59" s="11">
        <v>0</v>
      </c>
      <c r="U59" s="4">
        <v>4.8271739130434783</v>
      </c>
      <c r="V59" s="4">
        <v>0</v>
      </c>
      <c r="W59" s="11">
        <v>0</v>
      </c>
      <c r="X59" s="4">
        <v>65.448913043478257</v>
      </c>
      <c r="Y59" s="4">
        <v>47.130434782608702</v>
      </c>
      <c r="Z59" s="11">
        <v>0.72011027518974324</v>
      </c>
      <c r="AA59" s="4">
        <v>0</v>
      </c>
      <c r="AB59" s="4">
        <v>0</v>
      </c>
      <c r="AC59" s="11" t="s">
        <v>633</v>
      </c>
      <c r="AD59" s="4">
        <v>114.5326086956522</v>
      </c>
      <c r="AE59" s="4">
        <v>53.890217391304375</v>
      </c>
      <c r="AF59" s="11">
        <v>0.47052291923697459</v>
      </c>
      <c r="AG59" s="4">
        <v>0</v>
      </c>
      <c r="AH59" s="4">
        <v>0</v>
      </c>
      <c r="AI59" s="11" t="s">
        <v>633</v>
      </c>
      <c r="AJ59" s="4">
        <v>0</v>
      </c>
      <c r="AK59" s="4">
        <v>0</v>
      </c>
      <c r="AL59" s="11" t="s">
        <v>633</v>
      </c>
      <c r="AM59" s="1">
        <v>495156</v>
      </c>
      <c r="AN59" s="1">
        <v>3</v>
      </c>
      <c r="AX59"/>
      <c r="AY59"/>
    </row>
    <row r="60" spans="1:51" x14ac:dyDescent="0.25">
      <c r="A60" t="s">
        <v>329</v>
      </c>
      <c r="B60" t="s">
        <v>54</v>
      </c>
      <c r="C60" t="s">
        <v>466</v>
      </c>
      <c r="D60" t="s">
        <v>402</v>
      </c>
      <c r="E60" s="4">
        <v>88.282608695652172</v>
      </c>
      <c r="F60" s="4">
        <v>199.87173913043478</v>
      </c>
      <c r="G60" s="4">
        <v>22.97717391304348</v>
      </c>
      <c r="H60" s="11">
        <v>0.11495959365245104</v>
      </c>
      <c r="I60" s="4">
        <v>170.90760869565219</v>
      </c>
      <c r="J60" s="4">
        <v>22.97717391304348</v>
      </c>
      <c r="K60" s="11">
        <v>0.13444207714567366</v>
      </c>
      <c r="L60" s="4">
        <v>46.924999999999983</v>
      </c>
      <c r="M60" s="4">
        <v>0.42934782608695654</v>
      </c>
      <c r="N60" s="11">
        <v>9.1496606518264613E-3</v>
      </c>
      <c r="O60" s="4">
        <v>25.565217391304337</v>
      </c>
      <c r="P60" s="4">
        <v>0.42934782608695654</v>
      </c>
      <c r="Q60" s="9">
        <v>1.6794217687074838E-2</v>
      </c>
      <c r="R60" s="4">
        <v>16.707608695652169</v>
      </c>
      <c r="S60" s="4">
        <v>0</v>
      </c>
      <c r="T60" s="11">
        <v>0</v>
      </c>
      <c r="U60" s="4">
        <v>4.6521739130434785</v>
      </c>
      <c r="V60" s="4">
        <v>0</v>
      </c>
      <c r="W60" s="11">
        <v>0</v>
      </c>
      <c r="X60" s="4">
        <v>42.6</v>
      </c>
      <c r="Y60" s="4">
        <v>1.9097826086956524</v>
      </c>
      <c r="Z60" s="11">
        <v>4.4830577668912026E-2</v>
      </c>
      <c r="AA60" s="4">
        <v>7.6043478260869559</v>
      </c>
      <c r="AB60" s="4">
        <v>0</v>
      </c>
      <c r="AC60" s="11">
        <v>0</v>
      </c>
      <c r="AD60" s="4">
        <v>102.74239130434783</v>
      </c>
      <c r="AE60" s="4">
        <v>20.638043478260869</v>
      </c>
      <c r="AF60" s="11">
        <v>0.20087174550109496</v>
      </c>
      <c r="AG60" s="4">
        <v>0</v>
      </c>
      <c r="AH60" s="4">
        <v>0</v>
      </c>
      <c r="AI60" s="11" t="s">
        <v>633</v>
      </c>
      <c r="AJ60" s="4">
        <v>0</v>
      </c>
      <c r="AK60" s="4">
        <v>0</v>
      </c>
      <c r="AL60" s="11" t="s">
        <v>633</v>
      </c>
      <c r="AM60" s="1">
        <v>495147</v>
      </c>
      <c r="AN60" s="1">
        <v>3</v>
      </c>
      <c r="AX60"/>
      <c r="AY60"/>
    </row>
    <row r="61" spans="1:51" x14ac:dyDescent="0.25">
      <c r="A61" t="s">
        <v>329</v>
      </c>
      <c r="B61" t="s">
        <v>229</v>
      </c>
      <c r="C61" t="s">
        <v>448</v>
      </c>
      <c r="D61" t="s">
        <v>368</v>
      </c>
      <c r="E61" s="4">
        <v>92.054347826086953</v>
      </c>
      <c r="F61" s="4">
        <v>248.4163043478261</v>
      </c>
      <c r="G61" s="4">
        <v>4.5467391304347817</v>
      </c>
      <c r="H61" s="11">
        <v>1.8302901423364527E-2</v>
      </c>
      <c r="I61" s="4">
        <v>232.59021739130438</v>
      </c>
      <c r="J61" s="4">
        <v>4.5467391304347817</v>
      </c>
      <c r="K61" s="11">
        <v>1.9548281872859053E-2</v>
      </c>
      <c r="L61" s="4">
        <v>27.665760869565215</v>
      </c>
      <c r="M61" s="4">
        <v>0</v>
      </c>
      <c r="N61" s="11">
        <v>0</v>
      </c>
      <c r="O61" s="4">
        <v>11.839673913043478</v>
      </c>
      <c r="P61" s="4">
        <v>0</v>
      </c>
      <c r="Q61" s="9">
        <v>0</v>
      </c>
      <c r="R61" s="4">
        <v>10.260869565217391</v>
      </c>
      <c r="S61" s="4">
        <v>0</v>
      </c>
      <c r="T61" s="11">
        <v>0</v>
      </c>
      <c r="U61" s="4">
        <v>5.5652173913043477</v>
      </c>
      <c r="V61" s="4">
        <v>0</v>
      </c>
      <c r="W61" s="11">
        <v>0</v>
      </c>
      <c r="X61" s="4">
        <v>74.158152173913052</v>
      </c>
      <c r="Y61" s="4">
        <v>4.5467391304347817</v>
      </c>
      <c r="Z61" s="11">
        <v>6.1311386505045751E-2</v>
      </c>
      <c r="AA61" s="4">
        <v>0</v>
      </c>
      <c r="AB61" s="4">
        <v>0</v>
      </c>
      <c r="AC61" s="11" t="s">
        <v>633</v>
      </c>
      <c r="AD61" s="4">
        <v>122.65760869565217</v>
      </c>
      <c r="AE61" s="4">
        <v>0</v>
      </c>
      <c r="AF61" s="11">
        <v>0</v>
      </c>
      <c r="AG61" s="4">
        <v>23.934782608695652</v>
      </c>
      <c r="AH61" s="4">
        <v>0</v>
      </c>
      <c r="AI61" s="11">
        <v>0</v>
      </c>
      <c r="AJ61" s="4">
        <v>0</v>
      </c>
      <c r="AK61" s="4">
        <v>0</v>
      </c>
      <c r="AL61" s="11" t="s">
        <v>633</v>
      </c>
      <c r="AM61" s="1">
        <v>495379</v>
      </c>
      <c r="AN61" s="1">
        <v>3</v>
      </c>
      <c r="AX61"/>
      <c r="AY61"/>
    </row>
    <row r="62" spans="1:51" x14ac:dyDescent="0.25">
      <c r="A62" t="s">
        <v>329</v>
      </c>
      <c r="B62" t="s">
        <v>167</v>
      </c>
      <c r="C62" t="s">
        <v>474</v>
      </c>
      <c r="D62" t="s">
        <v>429</v>
      </c>
      <c r="E62" s="4">
        <v>125.79347826086956</v>
      </c>
      <c r="F62" s="4">
        <v>394.61956521739131</v>
      </c>
      <c r="G62" s="4">
        <v>98.16032608695653</v>
      </c>
      <c r="H62" s="11">
        <v>0.24874672910067486</v>
      </c>
      <c r="I62" s="4">
        <v>364.19021739130432</v>
      </c>
      <c r="J62" s="4">
        <v>97.986413043478265</v>
      </c>
      <c r="K62" s="11">
        <v>0.26905284207070485</v>
      </c>
      <c r="L62" s="4">
        <v>40.997282608695649</v>
      </c>
      <c r="M62" s="4">
        <v>0.98369565217391308</v>
      </c>
      <c r="N62" s="11">
        <v>2.3994167163783393E-2</v>
      </c>
      <c r="O62" s="4">
        <v>22.779891304347824</v>
      </c>
      <c r="P62" s="4">
        <v>0.98369565217391308</v>
      </c>
      <c r="Q62" s="9">
        <v>4.3182631516163666E-2</v>
      </c>
      <c r="R62" s="4">
        <v>10.217391304347826</v>
      </c>
      <c r="S62" s="4">
        <v>0</v>
      </c>
      <c r="T62" s="11">
        <v>0</v>
      </c>
      <c r="U62" s="4">
        <v>8</v>
      </c>
      <c r="V62" s="4">
        <v>0</v>
      </c>
      <c r="W62" s="11">
        <v>0</v>
      </c>
      <c r="X62" s="4">
        <v>111.00815217391306</v>
      </c>
      <c r="Y62" s="4">
        <v>35.423913043478265</v>
      </c>
      <c r="Z62" s="11">
        <v>0.31911091527747176</v>
      </c>
      <c r="AA62" s="4">
        <v>12.211956521739131</v>
      </c>
      <c r="AB62" s="4">
        <v>0.17391304347826086</v>
      </c>
      <c r="AC62" s="11">
        <v>1.4241210502892745E-2</v>
      </c>
      <c r="AD62" s="4">
        <v>198.6358695652174</v>
      </c>
      <c r="AE62" s="4">
        <v>61.578804347826086</v>
      </c>
      <c r="AF62" s="11">
        <v>0.31000848176420692</v>
      </c>
      <c r="AG62" s="4">
        <v>31.766304347826086</v>
      </c>
      <c r="AH62" s="4">
        <v>0</v>
      </c>
      <c r="AI62" s="11">
        <v>0</v>
      </c>
      <c r="AJ62" s="4">
        <v>0</v>
      </c>
      <c r="AK62" s="4">
        <v>0</v>
      </c>
      <c r="AL62" s="11" t="s">
        <v>633</v>
      </c>
      <c r="AM62" s="1">
        <v>495305</v>
      </c>
      <c r="AN62" s="1">
        <v>3</v>
      </c>
      <c r="AX62"/>
      <c r="AY62"/>
    </row>
    <row r="63" spans="1:51" x14ac:dyDescent="0.25">
      <c r="A63" t="s">
        <v>329</v>
      </c>
      <c r="B63" t="s">
        <v>241</v>
      </c>
      <c r="C63" t="s">
        <v>517</v>
      </c>
      <c r="D63" t="s">
        <v>389</v>
      </c>
      <c r="E63" s="4">
        <v>49.423913043478258</v>
      </c>
      <c r="F63" s="4">
        <v>210.57413043478263</v>
      </c>
      <c r="G63" s="4">
        <v>95.09043478260871</v>
      </c>
      <c r="H63" s="11">
        <v>0.4515770032447522</v>
      </c>
      <c r="I63" s="4">
        <v>195.96271739130438</v>
      </c>
      <c r="J63" s="4">
        <v>90.916521739130445</v>
      </c>
      <c r="K63" s="11">
        <v>0.46394805578035303</v>
      </c>
      <c r="L63" s="4">
        <v>22.399456521739129</v>
      </c>
      <c r="M63" s="4">
        <v>9.6032608695652169</v>
      </c>
      <c r="N63" s="11">
        <v>0.42872740507096929</v>
      </c>
      <c r="O63" s="4">
        <v>12.4375</v>
      </c>
      <c r="P63" s="4">
        <v>5.4293478260869561</v>
      </c>
      <c r="Q63" s="9">
        <v>0.43653047847935328</v>
      </c>
      <c r="R63" s="4">
        <v>5.7880434782608692</v>
      </c>
      <c r="S63" s="4">
        <v>0</v>
      </c>
      <c r="T63" s="11">
        <v>0</v>
      </c>
      <c r="U63" s="4">
        <v>4.1739130434782608</v>
      </c>
      <c r="V63" s="4">
        <v>4.1739130434782608</v>
      </c>
      <c r="W63" s="11">
        <v>1</v>
      </c>
      <c r="X63" s="4">
        <v>36.273913043478267</v>
      </c>
      <c r="Y63" s="4">
        <v>13.907065217391304</v>
      </c>
      <c r="Z63" s="11">
        <v>0.38339026728994358</v>
      </c>
      <c r="AA63" s="4">
        <v>4.6494565217391308</v>
      </c>
      <c r="AB63" s="4">
        <v>0</v>
      </c>
      <c r="AC63" s="11">
        <v>0</v>
      </c>
      <c r="AD63" s="4">
        <v>115.85184782608698</v>
      </c>
      <c r="AE63" s="4">
        <v>71.580108695652186</v>
      </c>
      <c r="AF63" s="11">
        <v>0.61785901596585591</v>
      </c>
      <c r="AG63" s="4">
        <v>31.399456521739129</v>
      </c>
      <c r="AH63" s="4">
        <v>0</v>
      </c>
      <c r="AI63" s="11">
        <v>0</v>
      </c>
      <c r="AJ63" s="4">
        <v>0</v>
      </c>
      <c r="AK63" s="4">
        <v>0</v>
      </c>
      <c r="AL63" s="11" t="s">
        <v>633</v>
      </c>
      <c r="AM63" s="1">
        <v>495392</v>
      </c>
      <c r="AN63" s="1">
        <v>3</v>
      </c>
      <c r="AX63"/>
      <c r="AY63"/>
    </row>
    <row r="64" spans="1:51" x14ac:dyDescent="0.25">
      <c r="A64" t="s">
        <v>329</v>
      </c>
      <c r="B64" t="s">
        <v>35</v>
      </c>
      <c r="C64" t="s">
        <v>489</v>
      </c>
      <c r="D64" t="s">
        <v>375</v>
      </c>
      <c r="E64" s="4">
        <v>180.95652173913044</v>
      </c>
      <c r="F64" s="4">
        <v>543.97097826086951</v>
      </c>
      <c r="G64" s="4">
        <v>76.206521739130437</v>
      </c>
      <c r="H64" s="11">
        <v>0.14009299169373049</v>
      </c>
      <c r="I64" s="4">
        <v>508.54347826086956</v>
      </c>
      <c r="J64" s="4">
        <v>76.206521739130437</v>
      </c>
      <c r="K64" s="11">
        <v>0.1498525199846108</v>
      </c>
      <c r="L64" s="4">
        <v>49.046195652173907</v>
      </c>
      <c r="M64" s="4">
        <v>5.6059782608695654</v>
      </c>
      <c r="N64" s="11">
        <v>0.11429996121668792</v>
      </c>
      <c r="O64" s="4">
        <v>28.641304347826086</v>
      </c>
      <c r="P64" s="4">
        <v>5.6059782608695654</v>
      </c>
      <c r="Q64" s="9">
        <v>0.19573055028462999</v>
      </c>
      <c r="R64" s="4">
        <v>14.845108695652174</v>
      </c>
      <c r="S64" s="4">
        <v>0</v>
      </c>
      <c r="T64" s="11">
        <v>0</v>
      </c>
      <c r="U64" s="4">
        <v>5.5597826086956523</v>
      </c>
      <c r="V64" s="4">
        <v>0</v>
      </c>
      <c r="W64" s="11">
        <v>0</v>
      </c>
      <c r="X64" s="4">
        <v>142.82065217391303</v>
      </c>
      <c r="Y64" s="4">
        <v>31.236413043478262</v>
      </c>
      <c r="Z64" s="11">
        <v>0.2187107576391796</v>
      </c>
      <c r="AA64" s="4">
        <v>15.022608695652172</v>
      </c>
      <c r="AB64" s="4">
        <v>0</v>
      </c>
      <c r="AC64" s="11">
        <v>0</v>
      </c>
      <c r="AD64" s="4">
        <v>235.1141304347826</v>
      </c>
      <c r="AE64" s="4">
        <v>39.364130434782609</v>
      </c>
      <c r="AF64" s="11">
        <v>0.16742562585238438</v>
      </c>
      <c r="AG64" s="4">
        <v>101.96739130434783</v>
      </c>
      <c r="AH64" s="4">
        <v>0</v>
      </c>
      <c r="AI64" s="11">
        <v>0</v>
      </c>
      <c r="AJ64" s="4">
        <v>0</v>
      </c>
      <c r="AK64" s="4">
        <v>0</v>
      </c>
      <c r="AL64" s="11" t="s">
        <v>633</v>
      </c>
      <c r="AM64" s="1">
        <v>495115</v>
      </c>
      <c r="AN64" s="1">
        <v>3</v>
      </c>
      <c r="AX64"/>
      <c r="AY64"/>
    </row>
    <row r="65" spans="1:51" x14ac:dyDescent="0.25">
      <c r="A65" t="s">
        <v>329</v>
      </c>
      <c r="B65" t="s">
        <v>128</v>
      </c>
      <c r="C65" t="s">
        <v>526</v>
      </c>
      <c r="D65" t="s">
        <v>408</v>
      </c>
      <c r="E65" s="4">
        <v>21.934782608695652</v>
      </c>
      <c r="F65" s="4">
        <v>106.31891304347825</v>
      </c>
      <c r="G65" s="4">
        <v>9.3198913043478271</v>
      </c>
      <c r="H65" s="11">
        <v>8.7659768497976784E-2</v>
      </c>
      <c r="I65" s="4">
        <v>99.27543478260867</v>
      </c>
      <c r="J65" s="4">
        <v>9.3198913043478271</v>
      </c>
      <c r="K65" s="11">
        <v>9.387912855538065E-2</v>
      </c>
      <c r="L65" s="4">
        <v>29.056086956521735</v>
      </c>
      <c r="M65" s="4">
        <v>0.10869565217391304</v>
      </c>
      <c r="N65" s="11">
        <v>3.7408909305840284E-3</v>
      </c>
      <c r="O65" s="4">
        <v>22.012608695652169</v>
      </c>
      <c r="P65" s="4">
        <v>0.10869565217391304</v>
      </c>
      <c r="Q65" s="9">
        <v>4.9378814513421172E-3</v>
      </c>
      <c r="R65" s="4">
        <v>2.8695652173913042</v>
      </c>
      <c r="S65" s="4">
        <v>0</v>
      </c>
      <c r="T65" s="11">
        <v>0</v>
      </c>
      <c r="U65" s="4">
        <v>4.1739130434782608</v>
      </c>
      <c r="V65" s="4">
        <v>0</v>
      </c>
      <c r="W65" s="11">
        <v>0</v>
      </c>
      <c r="X65" s="4">
        <v>25.628586956521744</v>
      </c>
      <c r="Y65" s="4">
        <v>4.7853260869565215</v>
      </c>
      <c r="Z65" s="11">
        <v>0.18671829606036056</v>
      </c>
      <c r="AA65" s="4">
        <v>0</v>
      </c>
      <c r="AB65" s="4">
        <v>0</v>
      </c>
      <c r="AC65" s="11" t="s">
        <v>633</v>
      </c>
      <c r="AD65" s="4">
        <v>51.634239130434764</v>
      </c>
      <c r="AE65" s="4">
        <v>4.4258695652173916</v>
      </c>
      <c r="AF65" s="11">
        <v>8.571578936288908E-2</v>
      </c>
      <c r="AG65" s="4">
        <v>0</v>
      </c>
      <c r="AH65" s="4">
        <v>0</v>
      </c>
      <c r="AI65" s="11" t="s">
        <v>633</v>
      </c>
      <c r="AJ65" s="4">
        <v>0</v>
      </c>
      <c r="AK65" s="4">
        <v>0</v>
      </c>
      <c r="AL65" s="11" t="s">
        <v>633</v>
      </c>
      <c r="AM65" s="1">
        <v>495254</v>
      </c>
      <c r="AN65" s="1">
        <v>3</v>
      </c>
      <c r="AX65"/>
      <c r="AY65"/>
    </row>
    <row r="66" spans="1:51" x14ac:dyDescent="0.25">
      <c r="A66" t="s">
        <v>329</v>
      </c>
      <c r="B66" t="s">
        <v>69</v>
      </c>
      <c r="C66" t="s">
        <v>530</v>
      </c>
      <c r="D66" t="s">
        <v>368</v>
      </c>
      <c r="E66" s="4">
        <v>85.815217391304344</v>
      </c>
      <c r="F66" s="4">
        <v>339.679347826087</v>
      </c>
      <c r="G66" s="4">
        <v>98.385869565217391</v>
      </c>
      <c r="H66" s="11">
        <v>0.28964336570614868</v>
      </c>
      <c r="I66" s="4">
        <v>298.59510869565213</v>
      </c>
      <c r="J66" s="4">
        <v>98.385869565217391</v>
      </c>
      <c r="K66" s="11">
        <v>0.32949591838591963</v>
      </c>
      <c r="L66" s="4">
        <v>73.576086956521749</v>
      </c>
      <c r="M66" s="4">
        <v>20.559782608695652</v>
      </c>
      <c r="N66" s="11">
        <v>0.27943566257940611</v>
      </c>
      <c r="O66" s="4">
        <v>32.491847826086953</v>
      </c>
      <c r="P66" s="4">
        <v>20.559782608695652</v>
      </c>
      <c r="Q66" s="9">
        <v>0.63276741657606428</v>
      </c>
      <c r="R66" s="4">
        <v>36.127717391304351</v>
      </c>
      <c r="S66" s="4">
        <v>0</v>
      </c>
      <c r="T66" s="11">
        <v>0</v>
      </c>
      <c r="U66" s="4">
        <v>4.9565217391304346</v>
      </c>
      <c r="V66" s="4">
        <v>0</v>
      </c>
      <c r="W66" s="11">
        <v>0</v>
      </c>
      <c r="X66" s="4">
        <v>101.83695652173913</v>
      </c>
      <c r="Y66" s="4">
        <v>38.586956521739133</v>
      </c>
      <c r="Z66" s="11">
        <v>0.37890916853452883</v>
      </c>
      <c r="AA66" s="4">
        <v>0</v>
      </c>
      <c r="AB66" s="4">
        <v>0</v>
      </c>
      <c r="AC66" s="11" t="s">
        <v>633</v>
      </c>
      <c r="AD66" s="4">
        <v>164.26630434782609</v>
      </c>
      <c r="AE66" s="4">
        <v>39.239130434782609</v>
      </c>
      <c r="AF66" s="11">
        <v>0.23887510339123241</v>
      </c>
      <c r="AG66" s="4">
        <v>0</v>
      </c>
      <c r="AH66" s="4">
        <v>0</v>
      </c>
      <c r="AI66" s="11" t="s">
        <v>633</v>
      </c>
      <c r="AJ66" s="4">
        <v>0</v>
      </c>
      <c r="AK66" s="4">
        <v>0</v>
      </c>
      <c r="AL66" s="11" t="s">
        <v>633</v>
      </c>
      <c r="AM66" s="1">
        <v>495177</v>
      </c>
      <c r="AN66" s="1">
        <v>3</v>
      </c>
      <c r="AX66"/>
      <c r="AY66"/>
    </row>
    <row r="67" spans="1:51" x14ac:dyDescent="0.25">
      <c r="A67" t="s">
        <v>329</v>
      </c>
      <c r="B67" t="s">
        <v>144</v>
      </c>
      <c r="C67" t="s">
        <v>504</v>
      </c>
      <c r="D67" t="s">
        <v>385</v>
      </c>
      <c r="E67" s="4">
        <v>197.39130434782609</v>
      </c>
      <c r="F67" s="4">
        <v>464.68630434782608</v>
      </c>
      <c r="G67" s="4">
        <v>2.1304347826086958</v>
      </c>
      <c r="H67" s="11">
        <v>4.5846730636890619E-3</v>
      </c>
      <c r="I67" s="4">
        <v>434.36021739130439</v>
      </c>
      <c r="J67" s="4">
        <v>0</v>
      </c>
      <c r="K67" s="11">
        <v>0</v>
      </c>
      <c r="L67" s="4">
        <v>57.72239130434783</v>
      </c>
      <c r="M67" s="4">
        <v>0</v>
      </c>
      <c r="N67" s="11">
        <v>0</v>
      </c>
      <c r="O67" s="4">
        <v>35.113695652173917</v>
      </c>
      <c r="P67" s="4">
        <v>0</v>
      </c>
      <c r="Q67" s="9">
        <v>0</v>
      </c>
      <c r="R67" s="4">
        <v>16.869565217391305</v>
      </c>
      <c r="S67" s="4">
        <v>0</v>
      </c>
      <c r="T67" s="11">
        <v>0</v>
      </c>
      <c r="U67" s="4">
        <v>5.7391304347826084</v>
      </c>
      <c r="V67" s="4">
        <v>0</v>
      </c>
      <c r="W67" s="11">
        <v>0</v>
      </c>
      <c r="X67" s="4">
        <v>124.95163043478259</v>
      </c>
      <c r="Y67" s="4">
        <v>0</v>
      </c>
      <c r="Z67" s="11">
        <v>0</v>
      </c>
      <c r="AA67" s="4">
        <v>7.7173913043478262</v>
      </c>
      <c r="AB67" s="4">
        <v>2.1304347826086958</v>
      </c>
      <c r="AC67" s="11">
        <v>0.27605633802816903</v>
      </c>
      <c r="AD67" s="4">
        <v>240.35956521739132</v>
      </c>
      <c r="AE67" s="4">
        <v>0</v>
      </c>
      <c r="AF67" s="11">
        <v>0</v>
      </c>
      <c r="AG67" s="4">
        <v>33.935326086956515</v>
      </c>
      <c r="AH67" s="4">
        <v>0</v>
      </c>
      <c r="AI67" s="11">
        <v>0</v>
      </c>
      <c r="AJ67" s="4">
        <v>0</v>
      </c>
      <c r="AK67" s="4">
        <v>0</v>
      </c>
      <c r="AL67" s="11" t="s">
        <v>633</v>
      </c>
      <c r="AM67" s="1">
        <v>495273</v>
      </c>
      <c r="AN67" s="1">
        <v>3</v>
      </c>
      <c r="AX67"/>
      <c r="AY67"/>
    </row>
    <row r="68" spans="1:51" x14ac:dyDescent="0.25">
      <c r="A68" t="s">
        <v>329</v>
      </c>
      <c r="B68" t="s">
        <v>200</v>
      </c>
      <c r="C68" t="s">
        <v>456</v>
      </c>
      <c r="D68" t="s">
        <v>437</v>
      </c>
      <c r="E68" s="4">
        <v>103.32608695652173</v>
      </c>
      <c r="F68" s="4">
        <v>243.52163043478259</v>
      </c>
      <c r="G68" s="4">
        <v>13.418478260869559</v>
      </c>
      <c r="H68" s="11">
        <v>5.5101792136132872E-2</v>
      </c>
      <c r="I68" s="4">
        <v>232.13032608695653</v>
      </c>
      <c r="J68" s="4">
        <v>13.244565217391298</v>
      </c>
      <c r="K68" s="11">
        <v>5.7056591616684561E-2</v>
      </c>
      <c r="L68" s="4">
        <v>17.624782608695661</v>
      </c>
      <c r="M68" s="4">
        <v>0.22043478260869567</v>
      </c>
      <c r="N68" s="11">
        <v>1.2507092286059644E-2</v>
      </c>
      <c r="O68" s="4">
        <v>11.798695652173921</v>
      </c>
      <c r="P68" s="4">
        <v>0.22043478260869567</v>
      </c>
      <c r="Q68" s="9">
        <v>1.8682978958617376E-2</v>
      </c>
      <c r="R68" s="4">
        <v>8.6956521739130432E-2</v>
      </c>
      <c r="S68" s="4">
        <v>0</v>
      </c>
      <c r="T68" s="11">
        <v>0</v>
      </c>
      <c r="U68" s="4">
        <v>5.7391304347826084</v>
      </c>
      <c r="V68" s="4">
        <v>0</v>
      </c>
      <c r="W68" s="11">
        <v>0</v>
      </c>
      <c r="X68" s="4">
        <v>66.546630434782614</v>
      </c>
      <c r="Y68" s="4">
        <v>12.808913043478254</v>
      </c>
      <c r="Z68" s="11">
        <v>0.1924802647375409</v>
      </c>
      <c r="AA68" s="4">
        <v>5.5652173913043477</v>
      </c>
      <c r="AB68" s="4">
        <v>0.17391304347826086</v>
      </c>
      <c r="AC68" s="11">
        <v>3.125E-2</v>
      </c>
      <c r="AD68" s="4">
        <v>97.374347826086947</v>
      </c>
      <c r="AE68" s="4">
        <v>0.2152173913043478</v>
      </c>
      <c r="AF68" s="11">
        <v>2.2102062412652202E-3</v>
      </c>
      <c r="AG68" s="4">
        <v>56.410652173913022</v>
      </c>
      <c r="AH68" s="4">
        <v>0</v>
      </c>
      <c r="AI68" s="11">
        <v>0</v>
      </c>
      <c r="AJ68" s="4">
        <v>0</v>
      </c>
      <c r="AK68" s="4">
        <v>0</v>
      </c>
      <c r="AL68" s="11" t="s">
        <v>633</v>
      </c>
      <c r="AM68" s="1">
        <v>495347</v>
      </c>
      <c r="AN68" s="1">
        <v>3</v>
      </c>
      <c r="AX68"/>
      <c r="AY68"/>
    </row>
    <row r="69" spans="1:51" x14ac:dyDescent="0.25">
      <c r="A69" t="s">
        <v>329</v>
      </c>
      <c r="B69" t="s">
        <v>173</v>
      </c>
      <c r="C69" t="s">
        <v>467</v>
      </c>
      <c r="D69" t="s">
        <v>399</v>
      </c>
      <c r="E69" s="4">
        <v>80.467391304347828</v>
      </c>
      <c r="F69" s="4">
        <v>155.1705434782609</v>
      </c>
      <c r="G69" s="4">
        <v>68.560652173913041</v>
      </c>
      <c r="H69" s="11">
        <v>0.44184063957679093</v>
      </c>
      <c r="I69" s="4">
        <v>139.47750000000002</v>
      </c>
      <c r="J69" s="4">
        <v>68.560652173913041</v>
      </c>
      <c r="K69" s="11">
        <v>0.49155349195327586</v>
      </c>
      <c r="L69" s="4">
        <v>33.561739130434788</v>
      </c>
      <c r="M69" s="4">
        <v>7.54086956521739</v>
      </c>
      <c r="N69" s="11">
        <v>0.22468649600994914</v>
      </c>
      <c r="O69" s="4">
        <v>22.257391304347831</v>
      </c>
      <c r="P69" s="4">
        <v>7.54086956521739</v>
      </c>
      <c r="Q69" s="9">
        <v>0.33880293795905597</v>
      </c>
      <c r="R69" s="4">
        <v>5.5652173913043477</v>
      </c>
      <c r="S69" s="4">
        <v>0</v>
      </c>
      <c r="T69" s="11">
        <v>0</v>
      </c>
      <c r="U69" s="4">
        <v>5.7391304347826084</v>
      </c>
      <c r="V69" s="4">
        <v>0</v>
      </c>
      <c r="W69" s="11">
        <v>0</v>
      </c>
      <c r="X69" s="4">
        <v>42.577391304347834</v>
      </c>
      <c r="Y69" s="4">
        <v>22.737826086956527</v>
      </c>
      <c r="Z69" s="11">
        <v>0.53403520954170414</v>
      </c>
      <c r="AA69" s="4">
        <v>4.3886956521739133</v>
      </c>
      <c r="AB69" s="4">
        <v>0</v>
      </c>
      <c r="AC69" s="11">
        <v>0</v>
      </c>
      <c r="AD69" s="4">
        <v>56.669239130434789</v>
      </c>
      <c r="AE69" s="4">
        <v>34.482717391304334</v>
      </c>
      <c r="AF69" s="11">
        <v>0.60849091889051043</v>
      </c>
      <c r="AG69" s="4">
        <v>17.973478260869566</v>
      </c>
      <c r="AH69" s="4">
        <v>3.799239130434783</v>
      </c>
      <c r="AI69" s="11">
        <v>0.2113802946370256</v>
      </c>
      <c r="AJ69" s="4">
        <v>0</v>
      </c>
      <c r="AK69" s="4">
        <v>0</v>
      </c>
      <c r="AL69" s="11" t="s">
        <v>633</v>
      </c>
      <c r="AM69" s="1">
        <v>495315</v>
      </c>
      <c r="AN69" s="1">
        <v>3</v>
      </c>
      <c r="AX69"/>
      <c r="AY69"/>
    </row>
    <row r="70" spans="1:51" x14ac:dyDescent="0.25">
      <c r="A70" t="s">
        <v>329</v>
      </c>
      <c r="B70" t="s">
        <v>79</v>
      </c>
      <c r="C70" t="s">
        <v>477</v>
      </c>
      <c r="D70" t="s">
        <v>410</v>
      </c>
      <c r="E70" s="4">
        <v>85.467391304347828</v>
      </c>
      <c r="F70" s="4">
        <v>260.93380434782608</v>
      </c>
      <c r="G70" s="4">
        <v>30.045978260869568</v>
      </c>
      <c r="H70" s="11">
        <v>0.11514789483089791</v>
      </c>
      <c r="I70" s="4">
        <v>243.81913043478261</v>
      </c>
      <c r="J70" s="4">
        <v>28.260869565217394</v>
      </c>
      <c r="K70" s="11">
        <v>0.11590915575337386</v>
      </c>
      <c r="L70" s="4">
        <v>33.537391304347821</v>
      </c>
      <c r="M70" s="4">
        <v>1.785108695652174</v>
      </c>
      <c r="N70" s="11">
        <v>5.3227416511097296E-2</v>
      </c>
      <c r="O70" s="4">
        <v>26.110978260869565</v>
      </c>
      <c r="P70" s="4">
        <v>0</v>
      </c>
      <c r="Q70" s="9">
        <v>0</v>
      </c>
      <c r="R70" s="4">
        <v>2.0760869565217392</v>
      </c>
      <c r="S70" s="4">
        <v>0</v>
      </c>
      <c r="T70" s="11">
        <v>0</v>
      </c>
      <c r="U70" s="4">
        <v>5.350326086956521</v>
      </c>
      <c r="V70" s="4">
        <v>1.785108695652174</v>
      </c>
      <c r="W70" s="11">
        <v>0.33364484082644297</v>
      </c>
      <c r="X70" s="4">
        <v>79.150434782608713</v>
      </c>
      <c r="Y70" s="4">
        <v>7.6310869565217407</v>
      </c>
      <c r="Z70" s="11">
        <v>9.6412445206156688E-2</v>
      </c>
      <c r="AA70" s="4">
        <v>9.6882608695652124</v>
      </c>
      <c r="AB70" s="4">
        <v>0</v>
      </c>
      <c r="AC70" s="11">
        <v>0</v>
      </c>
      <c r="AD70" s="4">
        <v>98.330869565217384</v>
      </c>
      <c r="AE70" s="4">
        <v>20.629782608695653</v>
      </c>
      <c r="AF70" s="11">
        <v>0.20979965599727629</v>
      </c>
      <c r="AG70" s="4">
        <v>40.226847826086939</v>
      </c>
      <c r="AH70" s="4">
        <v>0</v>
      </c>
      <c r="AI70" s="11">
        <v>0</v>
      </c>
      <c r="AJ70" s="4">
        <v>0</v>
      </c>
      <c r="AK70" s="4">
        <v>0</v>
      </c>
      <c r="AL70" s="11" t="s">
        <v>633</v>
      </c>
      <c r="AM70" s="1">
        <v>495190</v>
      </c>
      <c r="AN70" s="1">
        <v>3</v>
      </c>
      <c r="AX70"/>
      <c r="AY70"/>
    </row>
    <row r="71" spans="1:51" x14ac:dyDescent="0.25">
      <c r="A71" t="s">
        <v>329</v>
      </c>
      <c r="B71" t="s">
        <v>160</v>
      </c>
      <c r="C71" t="s">
        <v>555</v>
      </c>
      <c r="D71" t="s">
        <v>431</v>
      </c>
      <c r="E71" s="4">
        <v>87.195652173913047</v>
      </c>
      <c r="F71" s="4">
        <v>177.42499999999998</v>
      </c>
      <c r="G71" s="4">
        <v>113.71173913043476</v>
      </c>
      <c r="H71" s="11">
        <v>0.64090031917956758</v>
      </c>
      <c r="I71" s="4">
        <v>172.27554347826086</v>
      </c>
      <c r="J71" s="4">
        <v>110.04054347826084</v>
      </c>
      <c r="K71" s="11">
        <v>0.63874733033215858</v>
      </c>
      <c r="L71" s="4">
        <v>17.773043478260867</v>
      </c>
      <c r="M71" s="4">
        <v>9.4116304347826105</v>
      </c>
      <c r="N71" s="11">
        <v>0.52954523215421512</v>
      </c>
      <c r="O71" s="4">
        <v>14.555652173913042</v>
      </c>
      <c r="P71" s="4">
        <v>7.6725000000000012</v>
      </c>
      <c r="Q71" s="9">
        <v>0.5271148216739352</v>
      </c>
      <c r="R71" s="4">
        <v>1.5</v>
      </c>
      <c r="S71" s="4">
        <v>1.5</v>
      </c>
      <c r="T71" s="11">
        <v>1</v>
      </c>
      <c r="U71" s="4">
        <v>1.7173913043478262</v>
      </c>
      <c r="V71" s="4">
        <v>0.2391304347826087</v>
      </c>
      <c r="W71" s="11">
        <v>0.13924050632911392</v>
      </c>
      <c r="X71" s="4">
        <v>55.275760869565197</v>
      </c>
      <c r="Y71" s="4">
        <v>44.164347826086953</v>
      </c>
      <c r="Z71" s="11">
        <v>0.7989821782879124</v>
      </c>
      <c r="AA71" s="4">
        <v>1.9320652173913044</v>
      </c>
      <c r="AB71" s="4">
        <v>1.9320652173913044</v>
      </c>
      <c r="AC71" s="11">
        <v>1</v>
      </c>
      <c r="AD71" s="4">
        <v>102.44413043478262</v>
      </c>
      <c r="AE71" s="4">
        <v>58.203695652173899</v>
      </c>
      <c r="AF71" s="11">
        <v>0.56815061443883497</v>
      </c>
      <c r="AG71" s="4">
        <v>0</v>
      </c>
      <c r="AH71" s="4">
        <v>0</v>
      </c>
      <c r="AI71" s="11" t="s">
        <v>633</v>
      </c>
      <c r="AJ71" s="4">
        <v>0</v>
      </c>
      <c r="AK71" s="4">
        <v>0</v>
      </c>
      <c r="AL71" s="11" t="s">
        <v>633</v>
      </c>
      <c r="AM71" s="1">
        <v>495296</v>
      </c>
      <c r="AN71" s="1">
        <v>3</v>
      </c>
      <c r="AX71"/>
      <c r="AY71"/>
    </row>
    <row r="72" spans="1:51" x14ac:dyDescent="0.25">
      <c r="A72" t="s">
        <v>329</v>
      </c>
      <c r="B72" t="s">
        <v>266</v>
      </c>
      <c r="C72" t="s">
        <v>471</v>
      </c>
      <c r="D72" t="s">
        <v>426</v>
      </c>
      <c r="E72" s="4">
        <v>51.478260869565219</v>
      </c>
      <c r="F72" s="4">
        <v>255.31521739130429</v>
      </c>
      <c r="G72" s="4">
        <v>30.978260869565215</v>
      </c>
      <c r="H72" s="11">
        <v>0.12133339009749246</v>
      </c>
      <c r="I72" s="4">
        <v>236.21739130434776</v>
      </c>
      <c r="J72" s="4">
        <v>30.978260869565215</v>
      </c>
      <c r="K72" s="11">
        <v>0.13114301490889013</v>
      </c>
      <c r="L72" s="4">
        <v>11.408152173913043</v>
      </c>
      <c r="M72" s="4">
        <v>1.2038043478260869</v>
      </c>
      <c r="N72" s="11">
        <v>0.10552141393930732</v>
      </c>
      <c r="O72" s="4">
        <v>2.2451086956521737</v>
      </c>
      <c r="P72" s="4">
        <v>1.2038043478260869</v>
      </c>
      <c r="Q72" s="9">
        <v>0.53618978455579769</v>
      </c>
      <c r="R72" s="4">
        <v>9.1630434782608692</v>
      </c>
      <c r="S72" s="4">
        <v>0</v>
      </c>
      <c r="T72" s="11">
        <v>0</v>
      </c>
      <c r="U72" s="4">
        <v>0</v>
      </c>
      <c r="V72" s="4">
        <v>0</v>
      </c>
      <c r="W72" s="11" t="s">
        <v>633</v>
      </c>
      <c r="X72" s="4">
        <v>70.155978260869546</v>
      </c>
      <c r="Y72" s="4">
        <v>5.8070652173913047</v>
      </c>
      <c r="Z72" s="11">
        <v>8.277363328607841E-2</v>
      </c>
      <c r="AA72" s="4">
        <v>9.9347826086956488</v>
      </c>
      <c r="AB72" s="4">
        <v>0</v>
      </c>
      <c r="AC72" s="11">
        <v>0</v>
      </c>
      <c r="AD72" s="4">
        <v>142.11304347826083</v>
      </c>
      <c r="AE72" s="4">
        <v>23.967391304347824</v>
      </c>
      <c r="AF72" s="11">
        <v>0.16865018662424283</v>
      </c>
      <c r="AG72" s="4">
        <v>21.70326086956522</v>
      </c>
      <c r="AH72" s="4">
        <v>0</v>
      </c>
      <c r="AI72" s="11">
        <v>0</v>
      </c>
      <c r="AJ72" s="4">
        <v>0</v>
      </c>
      <c r="AK72" s="4">
        <v>0</v>
      </c>
      <c r="AL72" s="11" t="s">
        <v>633</v>
      </c>
      <c r="AM72" s="1">
        <v>495419</v>
      </c>
      <c r="AN72" s="1">
        <v>3</v>
      </c>
      <c r="AX72"/>
      <c r="AY72"/>
    </row>
    <row r="73" spans="1:51" x14ac:dyDescent="0.25">
      <c r="A73" t="s">
        <v>329</v>
      </c>
      <c r="B73" t="s">
        <v>149</v>
      </c>
      <c r="C73" t="s">
        <v>553</v>
      </c>
      <c r="D73" t="s">
        <v>427</v>
      </c>
      <c r="E73" s="4">
        <v>164.83098591549296</v>
      </c>
      <c r="F73" s="4">
        <v>814.84169014084478</v>
      </c>
      <c r="G73" s="4">
        <v>10.241549295774648</v>
      </c>
      <c r="H73" s="11">
        <v>1.2568759575868539E-2</v>
      </c>
      <c r="I73" s="4">
        <v>797.13859154929548</v>
      </c>
      <c r="J73" s="4">
        <v>10.241549295774648</v>
      </c>
      <c r="K73" s="11">
        <v>1.2847890447593898E-2</v>
      </c>
      <c r="L73" s="4">
        <v>126.62521126760556</v>
      </c>
      <c r="M73" s="4">
        <v>0</v>
      </c>
      <c r="N73" s="11">
        <v>0</v>
      </c>
      <c r="O73" s="4">
        <v>111.59112676056331</v>
      </c>
      <c r="P73" s="4">
        <v>0</v>
      </c>
      <c r="Q73" s="9">
        <v>0</v>
      </c>
      <c r="R73" s="4">
        <v>2.130281690140845</v>
      </c>
      <c r="S73" s="4">
        <v>0</v>
      </c>
      <c r="T73" s="11">
        <v>0</v>
      </c>
      <c r="U73" s="4">
        <v>12.903802816901408</v>
      </c>
      <c r="V73" s="4">
        <v>0</v>
      </c>
      <c r="W73" s="11">
        <v>0</v>
      </c>
      <c r="X73" s="4">
        <v>230.53084507042249</v>
      </c>
      <c r="Y73" s="4">
        <v>10.241549295774648</v>
      </c>
      <c r="Z73" s="11">
        <v>4.4425939152073393E-2</v>
      </c>
      <c r="AA73" s="4">
        <v>2.6690140845070425</v>
      </c>
      <c r="AB73" s="4">
        <v>0</v>
      </c>
      <c r="AC73" s="11">
        <v>0</v>
      </c>
      <c r="AD73" s="4">
        <v>446.39971830985894</v>
      </c>
      <c r="AE73" s="4">
        <v>0</v>
      </c>
      <c r="AF73" s="11">
        <v>0</v>
      </c>
      <c r="AG73" s="4">
        <v>8.6169014084507047</v>
      </c>
      <c r="AH73" s="4">
        <v>0</v>
      </c>
      <c r="AI73" s="11">
        <v>0</v>
      </c>
      <c r="AJ73" s="4">
        <v>0</v>
      </c>
      <c r="AK73" s="4">
        <v>0</v>
      </c>
      <c r="AL73" s="11" t="s">
        <v>633</v>
      </c>
      <c r="AM73" s="1">
        <v>495279</v>
      </c>
      <c r="AN73" s="1">
        <v>3</v>
      </c>
      <c r="AX73"/>
      <c r="AY73"/>
    </row>
    <row r="74" spans="1:51" x14ac:dyDescent="0.25">
      <c r="A74" t="s">
        <v>329</v>
      </c>
      <c r="B74" t="s">
        <v>112</v>
      </c>
      <c r="C74" t="s">
        <v>517</v>
      </c>
      <c r="D74" t="s">
        <v>389</v>
      </c>
      <c r="E74" s="4">
        <v>67.369565217391298</v>
      </c>
      <c r="F74" s="4">
        <v>205.04565217391306</v>
      </c>
      <c r="G74" s="4">
        <v>20.75</v>
      </c>
      <c r="H74" s="11">
        <v>0.10119697628311829</v>
      </c>
      <c r="I74" s="4">
        <v>174.87608695652176</v>
      </c>
      <c r="J74" s="4">
        <v>20.75</v>
      </c>
      <c r="K74" s="11">
        <v>0.11865544547070594</v>
      </c>
      <c r="L74" s="4">
        <v>26.799999999999997</v>
      </c>
      <c r="M74" s="4">
        <v>0</v>
      </c>
      <c r="N74" s="11">
        <v>0</v>
      </c>
      <c r="O74" s="4">
        <v>17.682608695652174</v>
      </c>
      <c r="P74" s="4">
        <v>0</v>
      </c>
      <c r="Q74" s="9">
        <v>0</v>
      </c>
      <c r="R74" s="4">
        <v>5.2108695652173918</v>
      </c>
      <c r="S74" s="4">
        <v>0</v>
      </c>
      <c r="T74" s="11">
        <v>0</v>
      </c>
      <c r="U74" s="4">
        <v>3.9065217391304343</v>
      </c>
      <c r="V74" s="4">
        <v>0</v>
      </c>
      <c r="W74" s="11">
        <v>0</v>
      </c>
      <c r="X74" s="4">
        <v>41.46521739130435</v>
      </c>
      <c r="Y74" s="4">
        <v>14.948913043478262</v>
      </c>
      <c r="Z74" s="11">
        <v>0.36051693404634583</v>
      </c>
      <c r="AA74" s="4">
        <v>21.052173913043472</v>
      </c>
      <c r="AB74" s="4">
        <v>0</v>
      </c>
      <c r="AC74" s="11">
        <v>0</v>
      </c>
      <c r="AD74" s="4">
        <v>112.36739130434783</v>
      </c>
      <c r="AE74" s="4">
        <v>5.8010869565217398</v>
      </c>
      <c r="AF74" s="11">
        <v>5.1626071311110681E-2</v>
      </c>
      <c r="AG74" s="4">
        <v>0</v>
      </c>
      <c r="AH74" s="4">
        <v>0</v>
      </c>
      <c r="AI74" s="11" t="s">
        <v>633</v>
      </c>
      <c r="AJ74" s="4">
        <v>3.3608695652173912</v>
      </c>
      <c r="AK74" s="4">
        <v>0</v>
      </c>
      <c r="AL74" s="11" t="s">
        <v>633</v>
      </c>
      <c r="AM74" s="1">
        <v>495234</v>
      </c>
      <c r="AN74" s="1">
        <v>3</v>
      </c>
      <c r="AX74"/>
      <c r="AY74"/>
    </row>
    <row r="75" spans="1:51" x14ac:dyDescent="0.25">
      <c r="A75" t="s">
        <v>329</v>
      </c>
      <c r="B75" t="s">
        <v>247</v>
      </c>
      <c r="C75" t="s">
        <v>482</v>
      </c>
      <c r="D75" t="s">
        <v>394</v>
      </c>
      <c r="E75" s="4">
        <v>54.565217391304351</v>
      </c>
      <c r="F75" s="4">
        <v>166.35054347826087</v>
      </c>
      <c r="G75" s="4">
        <v>0</v>
      </c>
      <c r="H75" s="11">
        <v>0</v>
      </c>
      <c r="I75" s="4">
        <v>152.18206521739131</v>
      </c>
      <c r="J75" s="4">
        <v>0</v>
      </c>
      <c r="K75" s="11">
        <v>0</v>
      </c>
      <c r="L75" s="4">
        <v>22.972826086956523</v>
      </c>
      <c r="M75" s="4">
        <v>0</v>
      </c>
      <c r="N75" s="11">
        <v>0</v>
      </c>
      <c r="O75" s="4">
        <v>10.578804347826088</v>
      </c>
      <c r="P75" s="4">
        <v>0</v>
      </c>
      <c r="Q75" s="9">
        <v>0</v>
      </c>
      <c r="R75" s="4">
        <v>6.9157608695652177</v>
      </c>
      <c r="S75" s="4">
        <v>0</v>
      </c>
      <c r="T75" s="11">
        <v>0</v>
      </c>
      <c r="U75" s="4">
        <v>5.4782608695652177</v>
      </c>
      <c r="V75" s="4">
        <v>0</v>
      </c>
      <c r="W75" s="11">
        <v>0</v>
      </c>
      <c r="X75" s="4">
        <v>46.741847826086953</v>
      </c>
      <c r="Y75" s="4">
        <v>0</v>
      </c>
      <c r="Z75" s="11">
        <v>0</v>
      </c>
      <c r="AA75" s="4">
        <v>1.7744565217391304</v>
      </c>
      <c r="AB75" s="4">
        <v>0</v>
      </c>
      <c r="AC75" s="11">
        <v>0</v>
      </c>
      <c r="AD75" s="4">
        <v>94.861413043478265</v>
      </c>
      <c r="AE75" s="4">
        <v>0</v>
      </c>
      <c r="AF75" s="11">
        <v>0</v>
      </c>
      <c r="AG75" s="4">
        <v>0</v>
      </c>
      <c r="AH75" s="4">
        <v>0</v>
      </c>
      <c r="AI75" s="11" t="s">
        <v>633</v>
      </c>
      <c r="AJ75" s="4">
        <v>0</v>
      </c>
      <c r="AK75" s="4">
        <v>0</v>
      </c>
      <c r="AL75" s="11" t="s">
        <v>633</v>
      </c>
      <c r="AM75" s="1">
        <v>495398</v>
      </c>
      <c r="AN75" s="1">
        <v>3</v>
      </c>
      <c r="AX75"/>
      <c r="AY75"/>
    </row>
    <row r="76" spans="1:51" x14ac:dyDescent="0.25">
      <c r="A76" t="s">
        <v>329</v>
      </c>
      <c r="B76" t="s">
        <v>269</v>
      </c>
      <c r="C76" t="s">
        <v>583</v>
      </c>
      <c r="D76" t="s">
        <v>346</v>
      </c>
      <c r="E76" s="4">
        <v>83.010869565217391</v>
      </c>
      <c r="F76" s="4">
        <v>233.8354347826087</v>
      </c>
      <c r="G76" s="4">
        <v>41.971304347826084</v>
      </c>
      <c r="H76" s="11">
        <v>0.17949077900381444</v>
      </c>
      <c r="I76" s="4">
        <v>217.22673913043479</v>
      </c>
      <c r="J76" s="4">
        <v>38.927826086956514</v>
      </c>
      <c r="K76" s="11">
        <v>0.1792036571684765</v>
      </c>
      <c r="L76" s="4">
        <v>32.039456521739133</v>
      </c>
      <c r="M76" s="4">
        <v>9.463369565217393</v>
      </c>
      <c r="N76" s="11">
        <v>0.29536610768651428</v>
      </c>
      <c r="O76" s="4">
        <v>15.430760869565216</v>
      </c>
      <c r="P76" s="4">
        <v>6.4198913043478276</v>
      </c>
      <c r="Q76" s="9">
        <v>0.41604502581658614</v>
      </c>
      <c r="R76" s="4">
        <v>8.7826086956521738</v>
      </c>
      <c r="S76" s="4">
        <v>0</v>
      </c>
      <c r="T76" s="11">
        <v>0</v>
      </c>
      <c r="U76" s="4">
        <v>7.8260869565217392</v>
      </c>
      <c r="V76" s="4">
        <v>3.0434782608695654</v>
      </c>
      <c r="W76" s="11">
        <v>0.3888888888888889</v>
      </c>
      <c r="X76" s="4">
        <v>62.624782608695668</v>
      </c>
      <c r="Y76" s="4">
        <v>26.094891304347822</v>
      </c>
      <c r="Z76" s="11">
        <v>0.41668633753827122</v>
      </c>
      <c r="AA76" s="4">
        <v>0</v>
      </c>
      <c r="AB76" s="4">
        <v>0</v>
      </c>
      <c r="AC76" s="11" t="s">
        <v>633</v>
      </c>
      <c r="AD76" s="4">
        <v>103.97826086956522</v>
      </c>
      <c r="AE76" s="4">
        <v>6.4130434782608692</v>
      </c>
      <c r="AF76" s="11">
        <v>6.1676771900480869E-2</v>
      </c>
      <c r="AG76" s="4">
        <v>35.192934782608695</v>
      </c>
      <c r="AH76" s="4">
        <v>0</v>
      </c>
      <c r="AI76" s="11">
        <v>0</v>
      </c>
      <c r="AJ76" s="4">
        <v>0</v>
      </c>
      <c r="AK76" s="4">
        <v>0</v>
      </c>
      <c r="AL76" s="11" t="s">
        <v>633</v>
      </c>
      <c r="AM76" s="1">
        <v>495422</v>
      </c>
      <c r="AN76" s="1">
        <v>3</v>
      </c>
      <c r="AX76"/>
      <c r="AY76"/>
    </row>
    <row r="77" spans="1:51" x14ac:dyDescent="0.25">
      <c r="A77" t="s">
        <v>329</v>
      </c>
      <c r="B77" t="s">
        <v>211</v>
      </c>
      <c r="C77" t="s">
        <v>452</v>
      </c>
      <c r="D77" t="s">
        <v>345</v>
      </c>
      <c r="E77" s="4">
        <v>124.30434782608695</v>
      </c>
      <c r="F77" s="4">
        <v>509.45423913043476</v>
      </c>
      <c r="G77" s="4">
        <v>0</v>
      </c>
      <c r="H77" s="11">
        <v>0</v>
      </c>
      <c r="I77" s="4">
        <v>467.59771739130434</v>
      </c>
      <c r="J77" s="4">
        <v>0</v>
      </c>
      <c r="K77" s="11">
        <v>0</v>
      </c>
      <c r="L77" s="4">
        <v>75.776630434782604</v>
      </c>
      <c r="M77" s="4">
        <v>0</v>
      </c>
      <c r="N77" s="11">
        <v>0</v>
      </c>
      <c r="O77" s="4">
        <v>33.920108695652168</v>
      </c>
      <c r="P77" s="4">
        <v>0</v>
      </c>
      <c r="Q77" s="9">
        <v>0</v>
      </c>
      <c r="R77" s="4">
        <v>36.117391304347827</v>
      </c>
      <c r="S77" s="4">
        <v>0</v>
      </c>
      <c r="T77" s="11">
        <v>0</v>
      </c>
      <c r="U77" s="4">
        <v>5.7391304347826084</v>
      </c>
      <c r="V77" s="4">
        <v>0</v>
      </c>
      <c r="W77" s="11">
        <v>0</v>
      </c>
      <c r="X77" s="4">
        <v>90.362065217391276</v>
      </c>
      <c r="Y77" s="4">
        <v>0</v>
      </c>
      <c r="Z77" s="11">
        <v>0</v>
      </c>
      <c r="AA77" s="4">
        <v>0</v>
      </c>
      <c r="AB77" s="4">
        <v>0</v>
      </c>
      <c r="AC77" s="11" t="s">
        <v>633</v>
      </c>
      <c r="AD77" s="4">
        <v>343.31554347826091</v>
      </c>
      <c r="AE77" s="4">
        <v>0</v>
      </c>
      <c r="AF77" s="11">
        <v>0</v>
      </c>
      <c r="AG77" s="4">
        <v>0</v>
      </c>
      <c r="AH77" s="4">
        <v>0</v>
      </c>
      <c r="AI77" s="11" t="s">
        <v>633</v>
      </c>
      <c r="AJ77" s="4">
        <v>0</v>
      </c>
      <c r="AK77" s="4">
        <v>0</v>
      </c>
      <c r="AL77" s="11" t="s">
        <v>633</v>
      </c>
      <c r="AM77" s="1">
        <v>495359</v>
      </c>
      <c r="AN77" s="1">
        <v>3</v>
      </c>
      <c r="AX77"/>
      <c r="AY77"/>
    </row>
    <row r="78" spans="1:51" x14ac:dyDescent="0.25">
      <c r="A78" t="s">
        <v>329</v>
      </c>
      <c r="B78" t="s">
        <v>68</v>
      </c>
      <c r="C78" t="s">
        <v>529</v>
      </c>
      <c r="D78" t="s">
        <v>378</v>
      </c>
      <c r="E78" s="4">
        <v>159.9891304347826</v>
      </c>
      <c r="F78" s="4">
        <v>684.89347826086964</v>
      </c>
      <c r="G78" s="4">
        <v>5.879891304347824</v>
      </c>
      <c r="H78" s="11">
        <v>8.5851179650278803E-3</v>
      </c>
      <c r="I78" s="4">
        <v>600.67663043478251</v>
      </c>
      <c r="J78" s="4">
        <v>3.3804347826086958</v>
      </c>
      <c r="K78" s="11">
        <v>5.627711502879453E-3</v>
      </c>
      <c r="L78" s="4">
        <v>142.66521739130437</v>
      </c>
      <c r="M78" s="4">
        <v>2.4994565217391287</v>
      </c>
      <c r="N78" s="11">
        <v>1.7519733032639487E-2</v>
      </c>
      <c r="O78" s="4">
        <v>80.301630434782609</v>
      </c>
      <c r="P78" s="4">
        <v>0</v>
      </c>
      <c r="Q78" s="9">
        <v>0</v>
      </c>
      <c r="R78" s="4">
        <v>60.841847826086976</v>
      </c>
      <c r="S78" s="4">
        <v>2.4994565217391287</v>
      </c>
      <c r="T78" s="11">
        <v>4.108120662087196E-2</v>
      </c>
      <c r="U78" s="4">
        <v>1.5217391304347827</v>
      </c>
      <c r="V78" s="4">
        <v>0</v>
      </c>
      <c r="W78" s="11">
        <v>0</v>
      </c>
      <c r="X78" s="4">
        <v>167.20923913043478</v>
      </c>
      <c r="Y78" s="4">
        <v>0</v>
      </c>
      <c r="Z78" s="11">
        <v>0</v>
      </c>
      <c r="AA78" s="4">
        <v>21.853260869565219</v>
      </c>
      <c r="AB78" s="4">
        <v>0</v>
      </c>
      <c r="AC78" s="11">
        <v>0</v>
      </c>
      <c r="AD78" s="4">
        <v>353.16576086956519</v>
      </c>
      <c r="AE78" s="4">
        <v>3.3804347826086958</v>
      </c>
      <c r="AF78" s="11">
        <v>9.5718077944061866E-3</v>
      </c>
      <c r="AG78" s="4">
        <v>0</v>
      </c>
      <c r="AH78" s="4">
        <v>0</v>
      </c>
      <c r="AI78" s="11" t="s">
        <v>633</v>
      </c>
      <c r="AJ78" s="4">
        <v>0</v>
      </c>
      <c r="AK78" s="4">
        <v>0</v>
      </c>
      <c r="AL78" s="11" t="s">
        <v>633</v>
      </c>
      <c r="AM78" s="1">
        <v>495174</v>
      </c>
      <c r="AN78" s="1">
        <v>3</v>
      </c>
      <c r="AX78"/>
      <c r="AY78"/>
    </row>
    <row r="79" spans="1:51" x14ac:dyDescent="0.25">
      <c r="A79" t="s">
        <v>329</v>
      </c>
      <c r="B79" t="s">
        <v>162</v>
      </c>
      <c r="C79" t="s">
        <v>556</v>
      </c>
      <c r="D79" t="s">
        <v>384</v>
      </c>
      <c r="E79" s="4">
        <v>117.41304347826087</v>
      </c>
      <c r="F79" s="4">
        <v>325.03489130434775</v>
      </c>
      <c r="G79" s="4">
        <v>134.8396739130435</v>
      </c>
      <c r="H79" s="11">
        <v>0.41484676728685665</v>
      </c>
      <c r="I79" s="4">
        <v>281.86391304347825</v>
      </c>
      <c r="J79" s="4">
        <v>123.59076086956523</v>
      </c>
      <c r="K79" s="11">
        <v>0.43847670861825094</v>
      </c>
      <c r="L79" s="4">
        <v>46.874021739130427</v>
      </c>
      <c r="M79" s="4">
        <v>23.310434782608695</v>
      </c>
      <c r="N79" s="11">
        <v>0.49729965378987628</v>
      </c>
      <c r="O79" s="4">
        <v>18.632934782608697</v>
      </c>
      <c r="P79" s="4">
        <v>13.076847826086958</v>
      </c>
      <c r="Q79" s="9">
        <v>0.70181364227670739</v>
      </c>
      <c r="R79" s="4">
        <v>18.556304347826082</v>
      </c>
      <c r="S79" s="4">
        <v>5.0869565217391308</v>
      </c>
      <c r="T79" s="11">
        <v>0.27413629494253694</v>
      </c>
      <c r="U79" s="4">
        <v>9.6847826086956523</v>
      </c>
      <c r="V79" s="4">
        <v>5.1466304347826082</v>
      </c>
      <c r="W79" s="11">
        <v>0.53141414141414134</v>
      </c>
      <c r="X79" s="4">
        <v>91.275869565217405</v>
      </c>
      <c r="Y79" s="4">
        <v>37.922934782608699</v>
      </c>
      <c r="Z79" s="11">
        <v>0.41547601751975016</v>
      </c>
      <c r="AA79" s="4">
        <v>14.929891304347823</v>
      </c>
      <c r="AB79" s="4">
        <v>1.0153260869565219</v>
      </c>
      <c r="AC79" s="11">
        <v>6.8006261148119862E-2</v>
      </c>
      <c r="AD79" s="4">
        <v>171.95510869565214</v>
      </c>
      <c r="AE79" s="4">
        <v>72.590978260869576</v>
      </c>
      <c r="AF79" s="11">
        <v>0.42215075092273213</v>
      </c>
      <c r="AG79" s="4">
        <v>0</v>
      </c>
      <c r="AH79" s="4">
        <v>0</v>
      </c>
      <c r="AI79" s="11" t="s">
        <v>633</v>
      </c>
      <c r="AJ79" s="4">
        <v>0</v>
      </c>
      <c r="AK79" s="4">
        <v>0</v>
      </c>
      <c r="AL79" s="11" t="s">
        <v>633</v>
      </c>
      <c r="AM79" s="1">
        <v>495299</v>
      </c>
      <c r="AN79" s="1">
        <v>3</v>
      </c>
      <c r="AX79"/>
      <c r="AY79"/>
    </row>
    <row r="80" spans="1:51" x14ac:dyDescent="0.25">
      <c r="A80" t="s">
        <v>329</v>
      </c>
      <c r="B80" t="s">
        <v>226</v>
      </c>
      <c r="C80" t="s">
        <v>490</v>
      </c>
      <c r="D80" t="s">
        <v>413</v>
      </c>
      <c r="E80" s="4">
        <v>106.6304347826087</v>
      </c>
      <c r="F80" s="4">
        <v>220.34184782608696</v>
      </c>
      <c r="G80" s="4">
        <v>60.379673913043462</v>
      </c>
      <c r="H80" s="11">
        <v>0.27402726494651336</v>
      </c>
      <c r="I80" s="4">
        <v>211.73858695652174</v>
      </c>
      <c r="J80" s="4">
        <v>60.379673913043462</v>
      </c>
      <c r="K80" s="11">
        <v>0.28516140955187247</v>
      </c>
      <c r="L80" s="4">
        <v>20.842391304347824</v>
      </c>
      <c r="M80" s="4">
        <v>3.7280434782608696</v>
      </c>
      <c r="N80" s="11">
        <v>0.17886831812255544</v>
      </c>
      <c r="O80" s="4">
        <v>17.277173913043477</v>
      </c>
      <c r="P80" s="4">
        <v>3.7280434782608696</v>
      </c>
      <c r="Q80" s="9">
        <v>0.21577854671280278</v>
      </c>
      <c r="R80" s="4">
        <v>0</v>
      </c>
      <c r="S80" s="4">
        <v>0</v>
      </c>
      <c r="T80" s="11" t="s">
        <v>633</v>
      </c>
      <c r="U80" s="4">
        <v>3.5652173913043477</v>
      </c>
      <c r="V80" s="4">
        <v>0</v>
      </c>
      <c r="W80" s="11">
        <v>0</v>
      </c>
      <c r="X80" s="4">
        <v>56.648478260869574</v>
      </c>
      <c r="Y80" s="4">
        <v>8.1131521739130399</v>
      </c>
      <c r="Z80" s="11">
        <v>0.14321924300510769</v>
      </c>
      <c r="AA80" s="4">
        <v>5.0380434782608692</v>
      </c>
      <c r="AB80" s="4">
        <v>0</v>
      </c>
      <c r="AC80" s="11">
        <v>0</v>
      </c>
      <c r="AD80" s="4">
        <v>137.81293478260869</v>
      </c>
      <c r="AE80" s="4">
        <v>48.538478260869553</v>
      </c>
      <c r="AF80" s="11">
        <v>0.35220553380882552</v>
      </c>
      <c r="AG80" s="4">
        <v>0</v>
      </c>
      <c r="AH80" s="4">
        <v>0</v>
      </c>
      <c r="AI80" s="11" t="s">
        <v>633</v>
      </c>
      <c r="AJ80" s="4">
        <v>0</v>
      </c>
      <c r="AK80" s="4">
        <v>0</v>
      </c>
      <c r="AL80" s="11" t="s">
        <v>633</v>
      </c>
      <c r="AM80" s="1">
        <v>495375</v>
      </c>
      <c r="AN80" s="1">
        <v>3</v>
      </c>
      <c r="AX80"/>
      <c r="AY80"/>
    </row>
    <row r="81" spans="1:51" x14ac:dyDescent="0.25">
      <c r="A81" t="s">
        <v>329</v>
      </c>
      <c r="B81" t="s">
        <v>114</v>
      </c>
      <c r="C81" t="s">
        <v>545</v>
      </c>
      <c r="D81" t="s">
        <v>420</v>
      </c>
      <c r="E81" s="4">
        <v>70.304347826086953</v>
      </c>
      <c r="F81" s="4">
        <v>159.80489130434785</v>
      </c>
      <c r="G81" s="4">
        <v>42.686739130434752</v>
      </c>
      <c r="H81" s="11">
        <v>0.26711785091194745</v>
      </c>
      <c r="I81" s="4">
        <v>146.89184782608697</v>
      </c>
      <c r="J81" s="4">
        <v>41.251956521739103</v>
      </c>
      <c r="K81" s="11">
        <v>0.28083217096281254</v>
      </c>
      <c r="L81" s="4">
        <v>29.872173913043486</v>
      </c>
      <c r="M81" s="4">
        <v>2.5108695652173911</v>
      </c>
      <c r="N81" s="11">
        <v>8.4053794428434164E-2</v>
      </c>
      <c r="O81" s="4">
        <v>16.959130434782615</v>
      </c>
      <c r="P81" s="4">
        <v>1.076086956521739</v>
      </c>
      <c r="Q81" s="9">
        <v>6.3451776649746161E-2</v>
      </c>
      <c r="R81" s="4">
        <v>7.1739130434782608</v>
      </c>
      <c r="S81" s="4">
        <v>1.4347826086956521</v>
      </c>
      <c r="T81" s="11">
        <v>0.19999999999999998</v>
      </c>
      <c r="U81" s="4">
        <v>5.7391304347826084</v>
      </c>
      <c r="V81" s="4">
        <v>0</v>
      </c>
      <c r="W81" s="11">
        <v>0</v>
      </c>
      <c r="X81" s="4">
        <v>48.617282608695653</v>
      </c>
      <c r="Y81" s="4">
        <v>8.1063043478260859</v>
      </c>
      <c r="Z81" s="11">
        <v>0.16673709250825544</v>
      </c>
      <c r="AA81" s="4">
        <v>0</v>
      </c>
      <c r="AB81" s="4">
        <v>0</v>
      </c>
      <c r="AC81" s="11" t="s">
        <v>633</v>
      </c>
      <c r="AD81" s="4">
        <v>76.003369565217398</v>
      </c>
      <c r="AE81" s="4">
        <v>31.302934782608673</v>
      </c>
      <c r="AF81" s="11">
        <v>0.41186246033142093</v>
      </c>
      <c r="AG81" s="4">
        <v>5.3120652173913019</v>
      </c>
      <c r="AH81" s="4">
        <v>0.76663043478260873</v>
      </c>
      <c r="AI81" s="11">
        <v>0.14431871662130924</v>
      </c>
      <c r="AJ81" s="4">
        <v>0</v>
      </c>
      <c r="AK81" s="4">
        <v>0</v>
      </c>
      <c r="AL81" s="11" t="s">
        <v>633</v>
      </c>
      <c r="AM81" s="1">
        <v>495236</v>
      </c>
      <c r="AN81" s="1">
        <v>3</v>
      </c>
      <c r="AX81"/>
      <c r="AY81"/>
    </row>
    <row r="82" spans="1:51" x14ac:dyDescent="0.25">
      <c r="A82" t="s">
        <v>329</v>
      </c>
      <c r="B82" t="s">
        <v>109</v>
      </c>
      <c r="C82" t="s">
        <v>544</v>
      </c>
      <c r="D82" t="s">
        <v>418</v>
      </c>
      <c r="E82" s="4">
        <v>57.945652173913047</v>
      </c>
      <c r="F82" s="4">
        <v>167.2464130434783</v>
      </c>
      <c r="G82" s="4">
        <v>71.364347826086956</v>
      </c>
      <c r="H82" s="11">
        <v>0.42670181397274382</v>
      </c>
      <c r="I82" s="4">
        <v>157.94000000000003</v>
      </c>
      <c r="J82" s="4">
        <v>69.864347826086956</v>
      </c>
      <c r="K82" s="11">
        <v>0.44234739664484579</v>
      </c>
      <c r="L82" s="4">
        <v>20.326086956521745</v>
      </c>
      <c r="M82" s="4">
        <v>1.5</v>
      </c>
      <c r="N82" s="11">
        <v>7.3796791443850249E-2</v>
      </c>
      <c r="O82" s="4">
        <v>12.063152173913048</v>
      </c>
      <c r="P82" s="4">
        <v>0</v>
      </c>
      <c r="Q82" s="9">
        <v>0</v>
      </c>
      <c r="R82" s="4">
        <v>3.2140217391304349</v>
      </c>
      <c r="S82" s="4">
        <v>1.5</v>
      </c>
      <c r="T82" s="11">
        <v>0.4667049950962156</v>
      </c>
      <c r="U82" s="4">
        <v>5.0489130434782608</v>
      </c>
      <c r="V82" s="4">
        <v>0</v>
      </c>
      <c r="W82" s="11">
        <v>0</v>
      </c>
      <c r="X82" s="4">
        <v>46.424782608695672</v>
      </c>
      <c r="Y82" s="4">
        <v>26.597826086956523</v>
      </c>
      <c r="Z82" s="11">
        <v>0.57292300776384408</v>
      </c>
      <c r="AA82" s="4">
        <v>1.0434782608695652</v>
      </c>
      <c r="AB82" s="4">
        <v>0</v>
      </c>
      <c r="AC82" s="11">
        <v>0</v>
      </c>
      <c r="AD82" s="4">
        <v>52.178478260869575</v>
      </c>
      <c r="AE82" s="4">
        <v>29.034239130434784</v>
      </c>
      <c r="AF82" s="11">
        <v>0.55644089475504221</v>
      </c>
      <c r="AG82" s="4">
        <v>47.27358695652174</v>
      </c>
      <c r="AH82" s="4">
        <v>14.232282608695648</v>
      </c>
      <c r="AI82" s="11">
        <v>0.30106204172290335</v>
      </c>
      <c r="AJ82" s="4">
        <v>0</v>
      </c>
      <c r="AK82" s="4">
        <v>0</v>
      </c>
      <c r="AL82" s="11" t="s">
        <v>633</v>
      </c>
      <c r="AM82" s="1">
        <v>495230</v>
      </c>
      <c r="AN82" s="1">
        <v>3</v>
      </c>
      <c r="AX82"/>
      <c r="AY82"/>
    </row>
    <row r="83" spans="1:51" x14ac:dyDescent="0.25">
      <c r="A83" t="s">
        <v>329</v>
      </c>
      <c r="B83" t="s">
        <v>90</v>
      </c>
      <c r="C83" t="s">
        <v>488</v>
      </c>
      <c r="D83" t="s">
        <v>381</v>
      </c>
      <c r="E83" s="4">
        <v>97.934782608695656</v>
      </c>
      <c r="F83" s="4">
        <v>321.7897826086957</v>
      </c>
      <c r="G83" s="4">
        <v>1.5163043478260869</v>
      </c>
      <c r="H83" s="11">
        <v>4.7120960011025285E-3</v>
      </c>
      <c r="I83" s="4">
        <v>306.8134782608696</v>
      </c>
      <c r="J83" s="4">
        <v>0.16847826086956522</v>
      </c>
      <c r="K83" s="11">
        <v>5.4912274983668025E-4</v>
      </c>
      <c r="L83" s="4">
        <v>36.712717391304345</v>
      </c>
      <c r="M83" s="4">
        <v>0</v>
      </c>
      <c r="N83" s="11">
        <v>0</v>
      </c>
      <c r="O83" s="4">
        <v>23.084239130434781</v>
      </c>
      <c r="P83" s="4">
        <v>0</v>
      </c>
      <c r="Q83" s="9">
        <v>0</v>
      </c>
      <c r="R83" s="4">
        <v>8.3241304347826066</v>
      </c>
      <c r="S83" s="4">
        <v>0</v>
      </c>
      <c r="T83" s="11">
        <v>0</v>
      </c>
      <c r="U83" s="4">
        <v>5.3043478260869561</v>
      </c>
      <c r="V83" s="4">
        <v>0</v>
      </c>
      <c r="W83" s="11">
        <v>0</v>
      </c>
      <c r="X83" s="4">
        <v>107.23086956521739</v>
      </c>
      <c r="Y83" s="4">
        <v>8.6956521739130432E-2</v>
      </c>
      <c r="Z83" s="11">
        <v>8.1092806662584995E-4</v>
      </c>
      <c r="AA83" s="4">
        <v>1.3478260869565217</v>
      </c>
      <c r="AB83" s="4">
        <v>1.3478260869565217</v>
      </c>
      <c r="AC83" s="11">
        <v>1</v>
      </c>
      <c r="AD83" s="4">
        <v>176.49836956521744</v>
      </c>
      <c r="AE83" s="4">
        <v>8.1521739130434784E-2</v>
      </c>
      <c r="AF83" s="11">
        <v>4.6188380850913129E-4</v>
      </c>
      <c r="AG83" s="4">
        <v>0</v>
      </c>
      <c r="AH83" s="4">
        <v>0</v>
      </c>
      <c r="AI83" s="11" t="s">
        <v>633</v>
      </c>
      <c r="AJ83" s="4">
        <v>0</v>
      </c>
      <c r="AK83" s="4">
        <v>0</v>
      </c>
      <c r="AL83" s="11" t="s">
        <v>633</v>
      </c>
      <c r="AM83" s="1">
        <v>495203</v>
      </c>
      <c r="AN83" s="1">
        <v>3</v>
      </c>
      <c r="AX83"/>
      <c r="AY83"/>
    </row>
    <row r="84" spans="1:51" x14ac:dyDescent="0.25">
      <c r="A84" t="s">
        <v>329</v>
      </c>
      <c r="B84" t="s">
        <v>81</v>
      </c>
      <c r="C84" t="s">
        <v>464</v>
      </c>
      <c r="D84" t="s">
        <v>370</v>
      </c>
      <c r="E84" s="4">
        <v>67.326086956521735</v>
      </c>
      <c r="F84" s="4">
        <v>154.6945652173913</v>
      </c>
      <c r="G84" s="4">
        <v>3.8695652173913042</v>
      </c>
      <c r="H84" s="11">
        <v>2.5014228599132934E-2</v>
      </c>
      <c r="I84" s="4">
        <v>142.68097826086958</v>
      </c>
      <c r="J84" s="4">
        <v>0</v>
      </c>
      <c r="K84" s="11">
        <v>0</v>
      </c>
      <c r="L84" s="4">
        <v>27.290543478260872</v>
      </c>
      <c r="M84" s="4">
        <v>0</v>
      </c>
      <c r="N84" s="11">
        <v>0</v>
      </c>
      <c r="O84" s="4">
        <v>19.146521739130439</v>
      </c>
      <c r="P84" s="4">
        <v>0</v>
      </c>
      <c r="Q84" s="9">
        <v>0</v>
      </c>
      <c r="R84" s="4">
        <v>3.2309782608695654</v>
      </c>
      <c r="S84" s="4">
        <v>0</v>
      </c>
      <c r="T84" s="11">
        <v>0</v>
      </c>
      <c r="U84" s="4">
        <v>4.9130434782608692</v>
      </c>
      <c r="V84" s="4">
        <v>0</v>
      </c>
      <c r="W84" s="11">
        <v>0</v>
      </c>
      <c r="X84" s="4">
        <v>38.0721739130435</v>
      </c>
      <c r="Y84" s="4">
        <v>0</v>
      </c>
      <c r="Z84" s="11">
        <v>0</v>
      </c>
      <c r="AA84" s="4">
        <v>3.8695652173913042</v>
      </c>
      <c r="AB84" s="4">
        <v>3.8695652173913042</v>
      </c>
      <c r="AC84" s="11">
        <v>1</v>
      </c>
      <c r="AD84" s="4">
        <v>60.16010869565217</v>
      </c>
      <c r="AE84" s="4">
        <v>0</v>
      </c>
      <c r="AF84" s="11">
        <v>0</v>
      </c>
      <c r="AG84" s="4">
        <v>25.302173913043465</v>
      </c>
      <c r="AH84" s="4">
        <v>0</v>
      </c>
      <c r="AI84" s="11">
        <v>0</v>
      </c>
      <c r="AJ84" s="4">
        <v>0</v>
      </c>
      <c r="AK84" s="4">
        <v>0</v>
      </c>
      <c r="AL84" s="11" t="s">
        <v>633</v>
      </c>
      <c r="AM84" s="1">
        <v>495192</v>
      </c>
      <c r="AN84" s="1">
        <v>3</v>
      </c>
      <c r="AX84"/>
      <c r="AY84"/>
    </row>
    <row r="85" spans="1:51" x14ac:dyDescent="0.25">
      <c r="A85" t="s">
        <v>329</v>
      </c>
      <c r="B85" t="s">
        <v>119</v>
      </c>
      <c r="C85" t="s">
        <v>479</v>
      </c>
      <c r="D85" t="s">
        <v>422</v>
      </c>
      <c r="E85" s="4">
        <v>112.77173913043478</v>
      </c>
      <c r="F85" s="4">
        <v>333.04706521739143</v>
      </c>
      <c r="G85" s="4">
        <v>44.846739130434784</v>
      </c>
      <c r="H85" s="11">
        <v>0.1346558604297016</v>
      </c>
      <c r="I85" s="4">
        <v>310.83663043478276</v>
      </c>
      <c r="J85" s="4">
        <v>44.846739130434784</v>
      </c>
      <c r="K85" s="11">
        <v>0.14427752310821734</v>
      </c>
      <c r="L85" s="4">
        <v>25.100326086956525</v>
      </c>
      <c r="M85" s="4">
        <v>0</v>
      </c>
      <c r="N85" s="11">
        <v>0</v>
      </c>
      <c r="O85" s="4">
        <v>6.0568478260869583</v>
      </c>
      <c r="P85" s="4">
        <v>0</v>
      </c>
      <c r="Q85" s="9">
        <v>0</v>
      </c>
      <c r="R85" s="4">
        <v>13.304347826086957</v>
      </c>
      <c r="S85" s="4">
        <v>0</v>
      </c>
      <c r="T85" s="11">
        <v>0</v>
      </c>
      <c r="U85" s="4">
        <v>5.7391304347826084</v>
      </c>
      <c r="V85" s="4">
        <v>0</v>
      </c>
      <c r="W85" s="11">
        <v>0</v>
      </c>
      <c r="X85" s="4">
        <v>116.9197826086957</v>
      </c>
      <c r="Y85" s="4">
        <v>17.131956521739134</v>
      </c>
      <c r="Z85" s="11">
        <v>0.14652744077600582</v>
      </c>
      <c r="AA85" s="4">
        <v>3.1669565217391304</v>
      </c>
      <c r="AB85" s="4">
        <v>0</v>
      </c>
      <c r="AC85" s="11">
        <v>0</v>
      </c>
      <c r="AD85" s="4">
        <v>181.85336956521746</v>
      </c>
      <c r="AE85" s="4">
        <v>27.714782608695653</v>
      </c>
      <c r="AF85" s="11">
        <v>0.15240180962803879</v>
      </c>
      <c r="AG85" s="4">
        <v>6.0066304347826103</v>
      </c>
      <c r="AH85" s="4">
        <v>0</v>
      </c>
      <c r="AI85" s="11">
        <v>0</v>
      </c>
      <c r="AJ85" s="4">
        <v>0</v>
      </c>
      <c r="AK85" s="4">
        <v>0</v>
      </c>
      <c r="AL85" s="11" t="s">
        <v>633</v>
      </c>
      <c r="AM85" s="1">
        <v>495243</v>
      </c>
      <c r="AN85" s="1">
        <v>3</v>
      </c>
      <c r="AX85"/>
      <c r="AY85"/>
    </row>
    <row r="86" spans="1:51" x14ac:dyDescent="0.25">
      <c r="A86" t="s">
        <v>329</v>
      </c>
      <c r="B86" t="s">
        <v>184</v>
      </c>
      <c r="C86" t="s">
        <v>453</v>
      </c>
      <c r="D86" t="s">
        <v>424</v>
      </c>
      <c r="E86" s="4">
        <v>140.11956521739131</v>
      </c>
      <c r="F86" s="4">
        <v>376.26847826086959</v>
      </c>
      <c r="G86" s="4">
        <v>13.358586956521741</v>
      </c>
      <c r="H86" s="11">
        <v>3.5502806448910497E-2</v>
      </c>
      <c r="I86" s="4">
        <v>358.56728260869568</v>
      </c>
      <c r="J86" s="4">
        <v>13.048695652173915</v>
      </c>
      <c r="K86" s="11">
        <v>3.6391205458680825E-2</v>
      </c>
      <c r="L86" s="4">
        <v>25.635760869565217</v>
      </c>
      <c r="M86" s="4">
        <v>0.30989130434782608</v>
      </c>
      <c r="N86" s="11">
        <v>1.2088242901178296E-2</v>
      </c>
      <c r="O86" s="4">
        <v>13.586739130434781</v>
      </c>
      <c r="P86" s="4">
        <v>0</v>
      </c>
      <c r="Q86" s="9">
        <v>0</v>
      </c>
      <c r="R86" s="4">
        <v>6.3098913043478264</v>
      </c>
      <c r="S86" s="4">
        <v>0.30989130434782608</v>
      </c>
      <c r="T86" s="11">
        <v>4.9111987734922737E-2</v>
      </c>
      <c r="U86" s="4">
        <v>5.7391304347826084</v>
      </c>
      <c r="V86" s="4">
        <v>0</v>
      </c>
      <c r="W86" s="11">
        <v>0</v>
      </c>
      <c r="X86" s="4">
        <v>116.69673913043479</v>
      </c>
      <c r="Y86" s="4">
        <v>5.6385869565217392</v>
      </c>
      <c r="Z86" s="11">
        <v>4.8318290626950193E-2</v>
      </c>
      <c r="AA86" s="4">
        <v>5.6521739130434785</v>
      </c>
      <c r="AB86" s="4">
        <v>0</v>
      </c>
      <c r="AC86" s="11">
        <v>0</v>
      </c>
      <c r="AD86" s="4">
        <v>149.75902173913045</v>
      </c>
      <c r="AE86" s="4">
        <v>7.4101086956521751</v>
      </c>
      <c r="AF86" s="11">
        <v>4.9480215679827667E-2</v>
      </c>
      <c r="AG86" s="4">
        <v>78.524782608695645</v>
      </c>
      <c r="AH86" s="4">
        <v>0</v>
      </c>
      <c r="AI86" s="11">
        <v>0</v>
      </c>
      <c r="AJ86" s="4">
        <v>0</v>
      </c>
      <c r="AK86" s="4">
        <v>0</v>
      </c>
      <c r="AL86" s="11" t="s">
        <v>633</v>
      </c>
      <c r="AM86" s="1">
        <v>495327</v>
      </c>
      <c r="AN86" s="1">
        <v>3</v>
      </c>
      <c r="AX86"/>
      <c r="AY86"/>
    </row>
    <row r="87" spans="1:51" x14ac:dyDescent="0.25">
      <c r="A87" t="s">
        <v>329</v>
      </c>
      <c r="B87" t="s">
        <v>113</v>
      </c>
      <c r="C87" t="s">
        <v>477</v>
      </c>
      <c r="D87" t="s">
        <v>410</v>
      </c>
      <c r="E87" s="4">
        <v>94.978260869565219</v>
      </c>
      <c r="F87" s="4">
        <v>222.17956521739129</v>
      </c>
      <c r="G87" s="4">
        <v>92.667934782608711</v>
      </c>
      <c r="H87" s="11">
        <v>0.41708576885519555</v>
      </c>
      <c r="I87" s="4">
        <v>201.75021739130432</v>
      </c>
      <c r="J87" s="4">
        <v>87.723478260869584</v>
      </c>
      <c r="K87" s="11">
        <v>0.43481231096135897</v>
      </c>
      <c r="L87" s="4">
        <v>32.565978260869556</v>
      </c>
      <c r="M87" s="4">
        <v>7.8914130434782592</v>
      </c>
      <c r="N87" s="11">
        <v>0.2423207735466795</v>
      </c>
      <c r="O87" s="4">
        <v>17.154130434782608</v>
      </c>
      <c r="P87" s="4">
        <v>2.9469565217391298</v>
      </c>
      <c r="Q87" s="9">
        <v>0.17179282464611131</v>
      </c>
      <c r="R87" s="4">
        <v>8.7826086956521738</v>
      </c>
      <c r="S87" s="4">
        <v>0</v>
      </c>
      <c r="T87" s="11">
        <v>0</v>
      </c>
      <c r="U87" s="4">
        <v>6.6292391304347786</v>
      </c>
      <c r="V87" s="4">
        <v>4.9444565217391299</v>
      </c>
      <c r="W87" s="11">
        <v>0.74585581006411028</v>
      </c>
      <c r="X87" s="4">
        <v>75.701086956521735</v>
      </c>
      <c r="Y87" s="4">
        <v>28.874456521739127</v>
      </c>
      <c r="Z87" s="11">
        <v>0.38142723813626245</v>
      </c>
      <c r="AA87" s="4">
        <v>5.017500000000001</v>
      </c>
      <c r="AB87" s="4">
        <v>0</v>
      </c>
      <c r="AC87" s="11">
        <v>0</v>
      </c>
      <c r="AD87" s="4">
        <v>105.58673913043476</v>
      </c>
      <c r="AE87" s="4">
        <v>55.902065217391332</v>
      </c>
      <c r="AF87" s="11">
        <v>0.5294421030308899</v>
      </c>
      <c r="AG87" s="4">
        <v>3.3082608695652183</v>
      </c>
      <c r="AH87" s="4">
        <v>0</v>
      </c>
      <c r="AI87" s="11">
        <v>0</v>
      </c>
      <c r="AJ87" s="4">
        <v>0</v>
      </c>
      <c r="AK87" s="4">
        <v>0</v>
      </c>
      <c r="AL87" s="11" t="s">
        <v>633</v>
      </c>
      <c r="AM87" s="1">
        <v>495235</v>
      </c>
      <c r="AN87" s="1">
        <v>3</v>
      </c>
      <c r="AX87"/>
      <c r="AY87"/>
    </row>
    <row r="88" spans="1:51" x14ac:dyDescent="0.25">
      <c r="A88" t="s">
        <v>329</v>
      </c>
      <c r="B88" t="s">
        <v>238</v>
      </c>
      <c r="C88" t="s">
        <v>483</v>
      </c>
      <c r="D88" t="s">
        <v>362</v>
      </c>
      <c r="E88" s="4">
        <v>54.184782608695649</v>
      </c>
      <c r="F88" s="4">
        <v>127.6453260869565</v>
      </c>
      <c r="G88" s="4">
        <v>80.28010869565216</v>
      </c>
      <c r="H88" s="11">
        <v>0.62893104790192256</v>
      </c>
      <c r="I88" s="4">
        <v>113.57804347826085</v>
      </c>
      <c r="J88" s="4">
        <v>78.015760869565213</v>
      </c>
      <c r="K88" s="11">
        <v>0.68689122017230064</v>
      </c>
      <c r="L88" s="4">
        <v>5.4403260869565209</v>
      </c>
      <c r="M88" s="4">
        <v>4.1817391304347815</v>
      </c>
      <c r="N88" s="11">
        <v>0.76865597090967208</v>
      </c>
      <c r="O88" s="4">
        <v>2.9151086956521737</v>
      </c>
      <c r="P88" s="4">
        <v>1.9173913043478259</v>
      </c>
      <c r="Q88" s="9">
        <v>0.65774264513963976</v>
      </c>
      <c r="R88" s="4">
        <v>0</v>
      </c>
      <c r="S88" s="4">
        <v>0</v>
      </c>
      <c r="T88" s="11" t="s">
        <v>633</v>
      </c>
      <c r="U88" s="4">
        <v>2.5252173913043476</v>
      </c>
      <c r="V88" s="4">
        <v>2.2643478260869561</v>
      </c>
      <c r="W88" s="11">
        <v>0.89669421487603296</v>
      </c>
      <c r="X88" s="4">
        <v>40.555434782608693</v>
      </c>
      <c r="Y88" s="4">
        <v>35.69119565217391</v>
      </c>
      <c r="Z88" s="11">
        <v>0.88005949987939214</v>
      </c>
      <c r="AA88" s="4">
        <v>11.542065217391302</v>
      </c>
      <c r="AB88" s="4">
        <v>0</v>
      </c>
      <c r="AC88" s="11">
        <v>0</v>
      </c>
      <c r="AD88" s="4">
        <v>58.704239130434772</v>
      </c>
      <c r="AE88" s="4">
        <v>40.407173913043472</v>
      </c>
      <c r="AF88" s="11">
        <v>0.68831782017075283</v>
      </c>
      <c r="AG88" s="4">
        <v>11.403260869565219</v>
      </c>
      <c r="AH88" s="4">
        <v>0</v>
      </c>
      <c r="AI88" s="11">
        <v>0</v>
      </c>
      <c r="AJ88" s="4">
        <v>0</v>
      </c>
      <c r="AK88" s="4">
        <v>0</v>
      </c>
      <c r="AL88" s="11" t="s">
        <v>633</v>
      </c>
      <c r="AM88" s="1">
        <v>495389</v>
      </c>
      <c r="AN88" s="1">
        <v>3</v>
      </c>
      <c r="AX88"/>
      <c r="AY88"/>
    </row>
    <row r="89" spans="1:51" x14ac:dyDescent="0.25">
      <c r="A89" t="s">
        <v>329</v>
      </c>
      <c r="B89" t="s">
        <v>213</v>
      </c>
      <c r="C89" t="s">
        <v>459</v>
      </c>
      <c r="D89" t="s">
        <v>428</v>
      </c>
      <c r="E89" s="4">
        <v>95.597826086956516</v>
      </c>
      <c r="F89" s="4">
        <v>308.01228260869561</v>
      </c>
      <c r="G89" s="4">
        <v>12.246195652173911</v>
      </c>
      <c r="H89" s="11">
        <v>3.975878996920295E-2</v>
      </c>
      <c r="I89" s="4">
        <v>284.21195652173907</v>
      </c>
      <c r="J89" s="4">
        <v>5.6632608695652182</v>
      </c>
      <c r="K89" s="11">
        <v>1.9926187972081469E-2</v>
      </c>
      <c r="L89" s="4">
        <v>84.440760869565224</v>
      </c>
      <c r="M89" s="4">
        <v>11.353695652173911</v>
      </c>
      <c r="N89" s="11">
        <v>0.13445752424841184</v>
      </c>
      <c r="O89" s="4">
        <v>60.640434782608715</v>
      </c>
      <c r="P89" s="4">
        <v>4.7707608695652182</v>
      </c>
      <c r="Q89" s="9">
        <v>7.867293311250205E-2</v>
      </c>
      <c r="R89" s="4">
        <v>11.478260869565217</v>
      </c>
      <c r="S89" s="4">
        <v>0</v>
      </c>
      <c r="T89" s="11">
        <v>0</v>
      </c>
      <c r="U89" s="4">
        <v>12.322065217391305</v>
      </c>
      <c r="V89" s="4">
        <v>6.5829347826086941</v>
      </c>
      <c r="W89" s="11">
        <v>0.5342395667016574</v>
      </c>
      <c r="X89" s="4">
        <v>61.260869565217398</v>
      </c>
      <c r="Y89" s="4">
        <v>0.89249999999999996</v>
      </c>
      <c r="Z89" s="11">
        <v>1.4568843151171041E-2</v>
      </c>
      <c r="AA89" s="4">
        <v>0</v>
      </c>
      <c r="AB89" s="4">
        <v>0</v>
      </c>
      <c r="AC89" s="11" t="s">
        <v>633</v>
      </c>
      <c r="AD89" s="4">
        <v>155.53728260869562</v>
      </c>
      <c r="AE89" s="4">
        <v>0</v>
      </c>
      <c r="AF89" s="11">
        <v>0</v>
      </c>
      <c r="AG89" s="4">
        <v>6.77336956521739</v>
      </c>
      <c r="AH89" s="4">
        <v>0</v>
      </c>
      <c r="AI89" s="11">
        <v>0</v>
      </c>
      <c r="AJ89" s="4">
        <v>0</v>
      </c>
      <c r="AK89" s="4">
        <v>0</v>
      </c>
      <c r="AL89" s="11" t="s">
        <v>633</v>
      </c>
      <c r="AM89" s="1">
        <v>495361</v>
      </c>
      <c r="AN89" s="1">
        <v>3</v>
      </c>
      <c r="AX89"/>
      <c r="AY89"/>
    </row>
    <row r="90" spans="1:51" x14ac:dyDescent="0.25">
      <c r="A90" t="s">
        <v>329</v>
      </c>
      <c r="B90" t="s">
        <v>50</v>
      </c>
      <c r="C90" t="s">
        <v>483</v>
      </c>
      <c r="D90" t="s">
        <v>400</v>
      </c>
      <c r="E90" s="4">
        <v>110.27173913043478</v>
      </c>
      <c r="F90" s="4">
        <v>243.56739130434781</v>
      </c>
      <c r="G90" s="4">
        <v>7.8086956521739133</v>
      </c>
      <c r="H90" s="11">
        <v>3.2059692434019696E-2</v>
      </c>
      <c r="I90" s="4">
        <v>218.72717391304349</v>
      </c>
      <c r="J90" s="4">
        <v>7.8086956521739133</v>
      </c>
      <c r="K90" s="11">
        <v>3.5700619691992702E-2</v>
      </c>
      <c r="L90" s="4">
        <v>61.884782608695623</v>
      </c>
      <c r="M90" s="4">
        <v>0</v>
      </c>
      <c r="N90" s="11">
        <v>0</v>
      </c>
      <c r="O90" s="4">
        <v>37.044565217391288</v>
      </c>
      <c r="P90" s="4">
        <v>0</v>
      </c>
      <c r="Q90" s="9">
        <v>0</v>
      </c>
      <c r="R90" s="4">
        <v>20.927173913043465</v>
      </c>
      <c r="S90" s="4">
        <v>0</v>
      </c>
      <c r="T90" s="11">
        <v>0</v>
      </c>
      <c r="U90" s="4">
        <v>3.9130434782608696</v>
      </c>
      <c r="V90" s="4">
        <v>0</v>
      </c>
      <c r="W90" s="11">
        <v>0</v>
      </c>
      <c r="X90" s="4">
        <v>47.23152173913045</v>
      </c>
      <c r="Y90" s="4">
        <v>1.6967391304347825</v>
      </c>
      <c r="Z90" s="11">
        <v>3.5923871769498066E-2</v>
      </c>
      <c r="AA90" s="4">
        <v>0</v>
      </c>
      <c r="AB90" s="4">
        <v>0</v>
      </c>
      <c r="AC90" s="11" t="s">
        <v>633</v>
      </c>
      <c r="AD90" s="4">
        <v>120.1913043478261</v>
      </c>
      <c r="AE90" s="4">
        <v>6.1119565217391303</v>
      </c>
      <c r="AF90" s="11">
        <v>5.0851902763710016E-2</v>
      </c>
      <c r="AG90" s="4">
        <v>14.259782608695643</v>
      </c>
      <c r="AH90" s="4">
        <v>0</v>
      </c>
      <c r="AI90" s="11">
        <v>0</v>
      </c>
      <c r="AJ90" s="4">
        <v>0</v>
      </c>
      <c r="AK90" s="4">
        <v>0</v>
      </c>
      <c r="AL90" s="11" t="s">
        <v>633</v>
      </c>
      <c r="AM90" s="1">
        <v>495142</v>
      </c>
      <c r="AN90" s="1">
        <v>3</v>
      </c>
      <c r="AX90"/>
      <c r="AY90"/>
    </row>
    <row r="91" spans="1:51" x14ac:dyDescent="0.25">
      <c r="A91" t="s">
        <v>329</v>
      </c>
      <c r="B91" t="s">
        <v>26</v>
      </c>
      <c r="C91" t="s">
        <v>510</v>
      </c>
      <c r="D91" t="s">
        <v>391</v>
      </c>
      <c r="E91" s="4">
        <v>185.77173913043478</v>
      </c>
      <c r="F91" s="4">
        <v>661.12000000000012</v>
      </c>
      <c r="G91" s="4">
        <v>37.31706521739131</v>
      </c>
      <c r="H91" s="11">
        <v>5.6445222073740475E-2</v>
      </c>
      <c r="I91" s="4">
        <v>618.23282608695661</v>
      </c>
      <c r="J91" s="4">
        <v>37.31706521739131</v>
      </c>
      <c r="K91" s="11">
        <v>6.0360860249990246E-2</v>
      </c>
      <c r="L91" s="4">
        <v>84.156847826086931</v>
      </c>
      <c r="M91" s="4">
        <v>0.59782608695652173</v>
      </c>
      <c r="N91" s="11">
        <v>7.1037129170040949E-3</v>
      </c>
      <c r="O91" s="4">
        <v>51.112173913043463</v>
      </c>
      <c r="P91" s="4">
        <v>0.59782608695652173</v>
      </c>
      <c r="Q91" s="9">
        <v>1.1696354140084048E-2</v>
      </c>
      <c r="R91" s="4">
        <v>28.673152173913032</v>
      </c>
      <c r="S91" s="4">
        <v>0</v>
      </c>
      <c r="T91" s="11">
        <v>0</v>
      </c>
      <c r="U91" s="4">
        <v>4.3715217391304346</v>
      </c>
      <c r="V91" s="4">
        <v>0</v>
      </c>
      <c r="W91" s="11">
        <v>0</v>
      </c>
      <c r="X91" s="4">
        <v>209.66380434782616</v>
      </c>
      <c r="Y91" s="4">
        <v>2.6207608695652174</v>
      </c>
      <c r="Z91" s="11">
        <v>1.2499825030444698E-2</v>
      </c>
      <c r="AA91" s="4">
        <v>9.8425000000000029</v>
      </c>
      <c r="AB91" s="4">
        <v>0</v>
      </c>
      <c r="AC91" s="11">
        <v>0</v>
      </c>
      <c r="AD91" s="4">
        <v>325.05641304347824</v>
      </c>
      <c r="AE91" s="4">
        <v>34.09847826086957</v>
      </c>
      <c r="AF91" s="11">
        <v>0.1049001862218565</v>
      </c>
      <c r="AG91" s="4">
        <v>32.400434782608698</v>
      </c>
      <c r="AH91" s="4">
        <v>0</v>
      </c>
      <c r="AI91" s="11">
        <v>0</v>
      </c>
      <c r="AJ91" s="4">
        <v>0</v>
      </c>
      <c r="AK91" s="4">
        <v>0</v>
      </c>
      <c r="AL91" s="11" t="s">
        <v>633</v>
      </c>
      <c r="AM91" s="1">
        <v>495099</v>
      </c>
      <c r="AN91" s="1">
        <v>3</v>
      </c>
      <c r="AX91"/>
      <c r="AY91"/>
    </row>
    <row r="92" spans="1:51" x14ac:dyDescent="0.25">
      <c r="A92" t="s">
        <v>329</v>
      </c>
      <c r="B92" t="s">
        <v>215</v>
      </c>
      <c r="C92" t="s">
        <v>496</v>
      </c>
      <c r="D92" t="s">
        <v>442</v>
      </c>
      <c r="E92" s="4">
        <v>100.44565217391305</v>
      </c>
      <c r="F92" s="4">
        <v>329.60663043478257</v>
      </c>
      <c r="G92" s="4">
        <v>56.795652173913048</v>
      </c>
      <c r="H92" s="11">
        <v>0.17231343950512817</v>
      </c>
      <c r="I92" s="4">
        <v>309.25423913043477</v>
      </c>
      <c r="J92" s="4">
        <v>56.795652173913048</v>
      </c>
      <c r="K92" s="11">
        <v>0.1836535930230474</v>
      </c>
      <c r="L92" s="4">
        <v>46.30891304347827</v>
      </c>
      <c r="M92" s="4">
        <v>0.26750000000000002</v>
      </c>
      <c r="N92" s="11">
        <v>5.7764257983954626E-3</v>
      </c>
      <c r="O92" s="4">
        <v>29.840434782608703</v>
      </c>
      <c r="P92" s="4">
        <v>0.26750000000000002</v>
      </c>
      <c r="Q92" s="9">
        <v>8.9643465971180024E-3</v>
      </c>
      <c r="R92" s="4">
        <v>9.4568478260869568</v>
      </c>
      <c r="S92" s="4">
        <v>0</v>
      </c>
      <c r="T92" s="11">
        <v>0</v>
      </c>
      <c r="U92" s="4">
        <v>7.0116304347826102</v>
      </c>
      <c r="V92" s="4">
        <v>0</v>
      </c>
      <c r="W92" s="11">
        <v>0</v>
      </c>
      <c r="X92" s="4">
        <v>69.567282608695663</v>
      </c>
      <c r="Y92" s="4">
        <v>11.837500000000002</v>
      </c>
      <c r="Z92" s="11">
        <v>0.17015901090436378</v>
      </c>
      <c r="AA92" s="4">
        <v>3.8839130434782616</v>
      </c>
      <c r="AB92" s="4">
        <v>0</v>
      </c>
      <c r="AC92" s="11">
        <v>0</v>
      </c>
      <c r="AD92" s="4">
        <v>209.8465217391304</v>
      </c>
      <c r="AE92" s="4">
        <v>44.690652173913044</v>
      </c>
      <c r="AF92" s="11">
        <v>0.21296827702233728</v>
      </c>
      <c r="AG92" s="4">
        <v>0</v>
      </c>
      <c r="AH92" s="4">
        <v>0</v>
      </c>
      <c r="AI92" s="11" t="s">
        <v>633</v>
      </c>
      <c r="AJ92" s="4">
        <v>0</v>
      </c>
      <c r="AK92" s="4">
        <v>0</v>
      </c>
      <c r="AL92" s="11" t="s">
        <v>633</v>
      </c>
      <c r="AM92" s="1">
        <v>495363</v>
      </c>
      <c r="AN92" s="1">
        <v>3</v>
      </c>
      <c r="AX92"/>
      <c r="AY92"/>
    </row>
    <row r="93" spans="1:51" x14ac:dyDescent="0.25">
      <c r="A93" t="s">
        <v>329</v>
      </c>
      <c r="B93" t="s">
        <v>256</v>
      </c>
      <c r="C93" t="s">
        <v>513</v>
      </c>
      <c r="D93" t="s">
        <v>357</v>
      </c>
      <c r="E93" s="4">
        <v>78.141304347826093</v>
      </c>
      <c r="F93" s="4">
        <v>291.53260869565219</v>
      </c>
      <c r="G93" s="4">
        <v>0</v>
      </c>
      <c r="H93" s="11">
        <v>0</v>
      </c>
      <c r="I93" s="4">
        <v>271.04347826086956</v>
      </c>
      <c r="J93" s="4">
        <v>0</v>
      </c>
      <c r="K93" s="11">
        <v>0</v>
      </c>
      <c r="L93" s="4">
        <v>54.926630434782609</v>
      </c>
      <c r="M93" s="4">
        <v>0</v>
      </c>
      <c r="N93" s="11">
        <v>0</v>
      </c>
      <c r="O93" s="4">
        <v>39.622282608695649</v>
      </c>
      <c r="P93" s="4">
        <v>0</v>
      </c>
      <c r="Q93" s="9">
        <v>0</v>
      </c>
      <c r="R93" s="4">
        <v>10.347826086956522</v>
      </c>
      <c r="S93" s="4">
        <v>0</v>
      </c>
      <c r="T93" s="11">
        <v>0</v>
      </c>
      <c r="U93" s="4">
        <v>4.9565217391304346</v>
      </c>
      <c r="V93" s="4">
        <v>0</v>
      </c>
      <c r="W93" s="11">
        <v>0</v>
      </c>
      <c r="X93" s="4">
        <v>66.855978260869563</v>
      </c>
      <c r="Y93" s="4">
        <v>0</v>
      </c>
      <c r="Z93" s="11">
        <v>0</v>
      </c>
      <c r="AA93" s="4">
        <v>5.1847826086956523</v>
      </c>
      <c r="AB93" s="4">
        <v>0</v>
      </c>
      <c r="AC93" s="11">
        <v>0</v>
      </c>
      <c r="AD93" s="4">
        <v>131.51630434782609</v>
      </c>
      <c r="AE93" s="4">
        <v>0</v>
      </c>
      <c r="AF93" s="11">
        <v>0</v>
      </c>
      <c r="AG93" s="4">
        <v>33.048913043478258</v>
      </c>
      <c r="AH93" s="4">
        <v>0</v>
      </c>
      <c r="AI93" s="11">
        <v>0</v>
      </c>
      <c r="AJ93" s="4">
        <v>0</v>
      </c>
      <c r="AK93" s="4">
        <v>0</v>
      </c>
      <c r="AL93" s="11" t="s">
        <v>633</v>
      </c>
      <c r="AM93" s="1">
        <v>495407</v>
      </c>
      <c r="AN93" s="1">
        <v>3</v>
      </c>
      <c r="AX93"/>
      <c r="AY93"/>
    </row>
    <row r="94" spans="1:51" x14ac:dyDescent="0.25">
      <c r="A94" t="s">
        <v>329</v>
      </c>
      <c r="B94" t="s">
        <v>124</v>
      </c>
      <c r="C94" t="s">
        <v>503</v>
      </c>
      <c r="D94" t="s">
        <v>423</v>
      </c>
      <c r="E94" s="4">
        <v>93.130434782608702</v>
      </c>
      <c r="F94" s="4">
        <v>263.53532608695656</v>
      </c>
      <c r="G94" s="4">
        <v>0</v>
      </c>
      <c r="H94" s="11">
        <v>0</v>
      </c>
      <c r="I94" s="4">
        <v>244.58967391304347</v>
      </c>
      <c r="J94" s="4">
        <v>0</v>
      </c>
      <c r="K94" s="11">
        <v>0</v>
      </c>
      <c r="L94" s="4">
        <v>29.304347826086957</v>
      </c>
      <c r="M94" s="4">
        <v>0</v>
      </c>
      <c r="N94" s="11">
        <v>0</v>
      </c>
      <c r="O94" s="4">
        <v>10.358695652173912</v>
      </c>
      <c r="P94" s="4">
        <v>0</v>
      </c>
      <c r="Q94" s="9">
        <v>0</v>
      </c>
      <c r="R94" s="4">
        <v>13.467391304347826</v>
      </c>
      <c r="S94" s="4">
        <v>0</v>
      </c>
      <c r="T94" s="11">
        <v>0</v>
      </c>
      <c r="U94" s="4">
        <v>5.4782608695652177</v>
      </c>
      <c r="V94" s="4">
        <v>0</v>
      </c>
      <c r="W94" s="11">
        <v>0</v>
      </c>
      <c r="X94" s="4">
        <v>83.904891304347828</v>
      </c>
      <c r="Y94" s="4">
        <v>0</v>
      </c>
      <c r="Z94" s="11">
        <v>0</v>
      </c>
      <c r="AA94" s="4">
        <v>0</v>
      </c>
      <c r="AB94" s="4">
        <v>0</v>
      </c>
      <c r="AC94" s="11" t="s">
        <v>633</v>
      </c>
      <c r="AD94" s="4">
        <v>123.13586956521739</v>
      </c>
      <c r="AE94" s="4">
        <v>0</v>
      </c>
      <c r="AF94" s="11">
        <v>0</v>
      </c>
      <c r="AG94" s="4">
        <v>27.190217391304348</v>
      </c>
      <c r="AH94" s="4">
        <v>0</v>
      </c>
      <c r="AI94" s="11">
        <v>0</v>
      </c>
      <c r="AJ94" s="4">
        <v>0</v>
      </c>
      <c r="AK94" s="4">
        <v>0</v>
      </c>
      <c r="AL94" s="11" t="s">
        <v>633</v>
      </c>
      <c r="AM94" s="1">
        <v>495249</v>
      </c>
      <c r="AN94" s="1">
        <v>3</v>
      </c>
      <c r="AX94"/>
      <c r="AY94"/>
    </row>
    <row r="95" spans="1:51" x14ac:dyDescent="0.25">
      <c r="A95" t="s">
        <v>329</v>
      </c>
      <c r="B95" t="s">
        <v>111</v>
      </c>
      <c r="C95" t="s">
        <v>463</v>
      </c>
      <c r="D95" t="s">
        <v>419</v>
      </c>
      <c r="E95" s="4">
        <v>57.2112676056338</v>
      </c>
      <c r="F95" s="4">
        <v>154.25</v>
      </c>
      <c r="G95" s="4">
        <v>0</v>
      </c>
      <c r="H95" s="11">
        <v>0</v>
      </c>
      <c r="I95" s="4">
        <v>134.33450704225351</v>
      </c>
      <c r="J95" s="4">
        <v>0</v>
      </c>
      <c r="K95" s="11">
        <v>0</v>
      </c>
      <c r="L95" s="4">
        <v>42.267605633802816</v>
      </c>
      <c r="M95" s="4">
        <v>0</v>
      </c>
      <c r="N95" s="11">
        <v>0</v>
      </c>
      <c r="O95" s="4">
        <v>22.35211267605634</v>
      </c>
      <c r="P95" s="4">
        <v>0</v>
      </c>
      <c r="Q95" s="9">
        <v>0</v>
      </c>
      <c r="R95" s="4">
        <v>14.845070422535212</v>
      </c>
      <c r="S95" s="4">
        <v>0</v>
      </c>
      <c r="T95" s="11">
        <v>0</v>
      </c>
      <c r="U95" s="4">
        <v>5.070422535211268</v>
      </c>
      <c r="V95" s="4">
        <v>0</v>
      </c>
      <c r="W95" s="11">
        <v>0</v>
      </c>
      <c r="X95" s="4">
        <v>40.637323943661968</v>
      </c>
      <c r="Y95" s="4">
        <v>0</v>
      </c>
      <c r="Z95" s="11">
        <v>0</v>
      </c>
      <c r="AA95" s="4">
        <v>0</v>
      </c>
      <c r="AB95" s="4">
        <v>0</v>
      </c>
      <c r="AC95" s="11" t="s">
        <v>633</v>
      </c>
      <c r="AD95" s="4">
        <v>71.345070422535215</v>
      </c>
      <c r="AE95" s="4">
        <v>0</v>
      </c>
      <c r="AF95" s="11">
        <v>0</v>
      </c>
      <c r="AG95" s="4">
        <v>0</v>
      </c>
      <c r="AH95" s="4">
        <v>0</v>
      </c>
      <c r="AI95" s="11" t="s">
        <v>633</v>
      </c>
      <c r="AJ95" s="4">
        <v>0</v>
      </c>
      <c r="AK95" s="4">
        <v>0</v>
      </c>
      <c r="AL95" s="11" t="s">
        <v>633</v>
      </c>
      <c r="AM95" s="1">
        <v>495233</v>
      </c>
      <c r="AN95" s="1">
        <v>3</v>
      </c>
      <c r="AX95"/>
      <c r="AY95"/>
    </row>
    <row r="96" spans="1:51" x14ac:dyDescent="0.25">
      <c r="A96" t="s">
        <v>329</v>
      </c>
      <c r="B96" t="s">
        <v>165</v>
      </c>
      <c r="C96" t="s">
        <v>512</v>
      </c>
      <c r="D96" t="s">
        <v>387</v>
      </c>
      <c r="E96" s="4">
        <v>50.826086956521742</v>
      </c>
      <c r="F96" s="4">
        <v>144.41304347826087</v>
      </c>
      <c r="G96" s="4">
        <v>0</v>
      </c>
      <c r="H96" s="11">
        <v>0</v>
      </c>
      <c r="I96" s="4">
        <v>130.45923913043475</v>
      </c>
      <c r="J96" s="4">
        <v>0</v>
      </c>
      <c r="K96" s="11">
        <v>0</v>
      </c>
      <c r="L96" s="4">
        <v>49.157608695652172</v>
      </c>
      <c r="M96" s="4">
        <v>0</v>
      </c>
      <c r="N96" s="11">
        <v>0</v>
      </c>
      <c r="O96" s="4">
        <v>38.516304347826086</v>
      </c>
      <c r="P96" s="4">
        <v>0</v>
      </c>
      <c r="Q96" s="9">
        <v>0</v>
      </c>
      <c r="R96" s="4">
        <v>5.1630434782608692</v>
      </c>
      <c r="S96" s="4">
        <v>0</v>
      </c>
      <c r="T96" s="11">
        <v>0</v>
      </c>
      <c r="U96" s="4">
        <v>5.4782608695652177</v>
      </c>
      <c r="V96" s="4">
        <v>0</v>
      </c>
      <c r="W96" s="11">
        <v>0</v>
      </c>
      <c r="X96" s="4">
        <v>12.820652173913043</v>
      </c>
      <c r="Y96" s="4">
        <v>0</v>
      </c>
      <c r="Z96" s="11">
        <v>0</v>
      </c>
      <c r="AA96" s="4">
        <v>3.3125</v>
      </c>
      <c r="AB96" s="4">
        <v>0</v>
      </c>
      <c r="AC96" s="11">
        <v>0</v>
      </c>
      <c r="AD96" s="4">
        <v>78.160326086956516</v>
      </c>
      <c r="AE96" s="4">
        <v>0</v>
      </c>
      <c r="AF96" s="11">
        <v>0</v>
      </c>
      <c r="AG96" s="4">
        <v>0.96195652173913049</v>
      </c>
      <c r="AH96" s="4">
        <v>0</v>
      </c>
      <c r="AI96" s="11">
        <v>0</v>
      </c>
      <c r="AJ96" s="4">
        <v>0</v>
      </c>
      <c r="AK96" s="4">
        <v>0</v>
      </c>
      <c r="AL96" s="11" t="s">
        <v>633</v>
      </c>
      <c r="AM96" s="1">
        <v>495302</v>
      </c>
      <c r="AN96" s="1">
        <v>3</v>
      </c>
      <c r="AX96"/>
      <c r="AY96"/>
    </row>
    <row r="97" spans="1:51" x14ac:dyDescent="0.25">
      <c r="A97" t="s">
        <v>329</v>
      </c>
      <c r="B97" t="s">
        <v>233</v>
      </c>
      <c r="C97" t="s">
        <v>443</v>
      </c>
      <c r="D97" t="s">
        <v>397</v>
      </c>
      <c r="E97" s="4">
        <v>54.532608695652172</v>
      </c>
      <c r="F97" s="4">
        <v>78.985326086956519</v>
      </c>
      <c r="G97" s="4">
        <v>0</v>
      </c>
      <c r="H97" s="11">
        <v>0</v>
      </c>
      <c r="I97" s="4">
        <v>55.74619565217391</v>
      </c>
      <c r="J97" s="4">
        <v>0</v>
      </c>
      <c r="K97" s="11">
        <v>0</v>
      </c>
      <c r="L97" s="4">
        <v>44.913043478260867</v>
      </c>
      <c r="M97" s="4">
        <v>0</v>
      </c>
      <c r="N97" s="11">
        <v>0</v>
      </c>
      <c r="O97" s="4">
        <v>21.673913043478262</v>
      </c>
      <c r="P97" s="4">
        <v>0</v>
      </c>
      <c r="Q97" s="9">
        <v>0</v>
      </c>
      <c r="R97" s="4">
        <v>19.065217391304348</v>
      </c>
      <c r="S97" s="4">
        <v>0</v>
      </c>
      <c r="T97" s="11">
        <v>0</v>
      </c>
      <c r="U97" s="4">
        <v>4.1739130434782608</v>
      </c>
      <c r="V97" s="4">
        <v>0</v>
      </c>
      <c r="W97" s="11">
        <v>0</v>
      </c>
      <c r="X97" s="4">
        <v>10.820652173913043</v>
      </c>
      <c r="Y97" s="4">
        <v>0</v>
      </c>
      <c r="Z97" s="11">
        <v>0</v>
      </c>
      <c r="AA97" s="4">
        <v>0</v>
      </c>
      <c r="AB97" s="4">
        <v>0</v>
      </c>
      <c r="AC97" s="11" t="s">
        <v>633</v>
      </c>
      <c r="AD97" s="4">
        <v>23.251630434782609</v>
      </c>
      <c r="AE97" s="4">
        <v>0</v>
      </c>
      <c r="AF97" s="11">
        <v>0</v>
      </c>
      <c r="AG97" s="4">
        <v>0</v>
      </c>
      <c r="AH97" s="4">
        <v>0</v>
      </c>
      <c r="AI97" s="11" t="s">
        <v>633</v>
      </c>
      <c r="AJ97" s="4">
        <v>0</v>
      </c>
      <c r="AK97" s="4">
        <v>0</v>
      </c>
      <c r="AL97" s="11" t="s">
        <v>633</v>
      </c>
      <c r="AM97" s="1">
        <v>495384</v>
      </c>
      <c r="AN97" s="1">
        <v>3</v>
      </c>
      <c r="AX97"/>
      <c r="AY97"/>
    </row>
    <row r="98" spans="1:51" x14ac:dyDescent="0.25">
      <c r="A98" t="s">
        <v>329</v>
      </c>
      <c r="B98" t="s">
        <v>232</v>
      </c>
      <c r="C98" t="s">
        <v>497</v>
      </c>
      <c r="D98" t="s">
        <v>367</v>
      </c>
      <c r="E98" s="4">
        <v>49.304347826086953</v>
      </c>
      <c r="F98" s="4">
        <v>228.9046739130435</v>
      </c>
      <c r="G98" s="4">
        <v>3.9211956521739131</v>
      </c>
      <c r="H98" s="11">
        <v>1.7130255949529018E-2</v>
      </c>
      <c r="I98" s="4">
        <v>198.60576086956522</v>
      </c>
      <c r="J98" s="4">
        <v>3.9211956521739131</v>
      </c>
      <c r="K98" s="11">
        <v>1.9743614862960432E-2</v>
      </c>
      <c r="L98" s="4">
        <v>38.048913043478258</v>
      </c>
      <c r="M98" s="4">
        <v>1.5244565217391304</v>
      </c>
      <c r="N98" s="11">
        <v>4.00657048993001E-2</v>
      </c>
      <c r="O98" s="4">
        <v>13.902173913043478</v>
      </c>
      <c r="P98" s="4">
        <v>1.5244565217391304</v>
      </c>
      <c r="Q98" s="9">
        <v>0.10965598123534011</v>
      </c>
      <c r="R98" s="4">
        <v>19.103260869565219</v>
      </c>
      <c r="S98" s="4">
        <v>0</v>
      </c>
      <c r="T98" s="11">
        <v>0</v>
      </c>
      <c r="U98" s="4">
        <v>5.0434782608695654</v>
      </c>
      <c r="V98" s="4">
        <v>0</v>
      </c>
      <c r="W98" s="11">
        <v>0</v>
      </c>
      <c r="X98" s="4">
        <v>74.135652173913044</v>
      </c>
      <c r="Y98" s="4">
        <v>0</v>
      </c>
      <c r="Z98" s="11">
        <v>0</v>
      </c>
      <c r="AA98" s="4">
        <v>6.1521739130434785</v>
      </c>
      <c r="AB98" s="4">
        <v>0</v>
      </c>
      <c r="AC98" s="11">
        <v>0</v>
      </c>
      <c r="AD98" s="4">
        <v>109.28804347826087</v>
      </c>
      <c r="AE98" s="4">
        <v>2.3967391304347827</v>
      </c>
      <c r="AF98" s="11">
        <v>2.1930478890049232E-2</v>
      </c>
      <c r="AG98" s="4">
        <v>1.2798913043478262</v>
      </c>
      <c r="AH98" s="4">
        <v>0</v>
      </c>
      <c r="AI98" s="11">
        <v>0</v>
      </c>
      <c r="AJ98" s="4">
        <v>0</v>
      </c>
      <c r="AK98" s="4">
        <v>0</v>
      </c>
      <c r="AL98" s="11" t="s">
        <v>633</v>
      </c>
      <c r="AM98" s="1">
        <v>495383</v>
      </c>
      <c r="AN98" s="1">
        <v>3</v>
      </c>
      <c r="AX98"/>
      <c r="AY98"/>
    </row>
    <row r="99" spans="1:51" x14ac:dyDescent="0.25">
      <c r="A99" t="s">
        <v>329</v>
      </c>
      <c r="B99" t="s">
        <v>94</v>
      </c>
      <c r="C99" t="s">
        <v>501</v>
      </c>
      <c r="D99" t="s">
        <v>334</v>
      </c>
      <c r="E99" s="4">
        <v>113.22535211267606</v>
      </c>
      <c r="F99" s="4">
        <v>380.95704225352108</v>
      </c>
      <c r="G99" s="4">
        <v>0</v>
      </c>
      <c r="H99" s="11">
        <v>0</v>
      </c>
      <c r="I99" s="4">
        <v>372.38422535211271</v>
      </c>
      <c r="J99" s="4">
        <v>0</v>
      </c>
      <c r="K99" s="11">
        <v>0</v>
      </c>
      <c r="L99" s="4">
        <v>68.331830985915488</v>
      </c>
      <c r="M99" s="4">
        <v>0</v>
      </c>
      <c r="N99" s="11">
        <v>0</v>
      </c>
      <c r="O99" s="4">
        <v>59.759014084507037</v>
      </c>
      <c r="P99" s="4">
        <v>0</v>
      </c>
      <c r="Q99" s="9">
        <v>0</v>
      </c>
      <c r="R99" s="4">
        <v>2.2535211267605635</v>
      </c>
      <c r="S99" s="4">
        <v>0</v>
      </c>
      <c r="T99" s="11">
        <v>0</v>
      </c>
      <c r="U99" s="4">
        <v>6.3192957746478866</v>
      </c>
      <c r="V99" s="4">
        <v>0</v>
      </c>
      <c r="W99" s="11">
        <v>0</v>
      </c>
      <c r="X99" s="4">
        <v>95.185211267605666</v>
      </c>
      <c r="Y99" s="4">
        <v>0</v>
      </c>
      <c r="Z99" s="11">
        <v>0</v>
      </c>
      <c r="AA99" s="4">
        <v>0</v>
      </c>
      <c r="AB99" s="4">
        <v>0</v>
      </c>
      <c r="AC99" s="11" t="s">
        <v>633</v>
      </c>
      <c r="AD99" s="4">
        <v>213.28929577464785</v>
      </c>
      <c r="AE99" s="4">
        <v>0</v>
      </c>
      <c r="AF99" s="11">
        <v>0</v>
      </c>
      <c r="AG99" s="4">
        <v>4.1507042253521123</v>
      </c>
      <c r="AH99" s="4">
        <v>0</v>
      </c>
      <c r="AI99" s="11">
        <v>0</v>
      </c>
      <c r="AJ99" s="4">
        <v>0</v>
      </c>
      <c r="AK99" s="4">
        <v>0</v>
      </c>
      <c r="AL99" s="11" t="s">
        <v>633</v>
      </c>
      <c r="AM99" s="1">
        <v>495207</v>
      </c>
      <c r="AN99" s="1">
        <v>3</v>
      </c>
      <c r="AX99"/>
      <c r="AY99"/>
    </row>
    <row r="100" spans="1:51" x14ac:dyDescent="0.25">
      <c r="A100" t="s">
        <v>329</v>
      </c>
      <c r="B100" t="s">
        <v>116</v>
      </c>
      <c r="C100" t="s">
        <v>513</v>
      </c>
      <c r="D100" t="s">
        <v>421</v>
      </c>
      <c r="E100" s="4">
        <v>101.27173913043478</v>
      </c>
      <c r="F100" s="4">
        <v>348.17902173913046</v>
      </c>
      <c r="G100" s="4">
        <v>76.740217391304355</v>
      </c>
      <c r="H100" s="11">
        <v>0.22040448332582532</v>
      </c>
      <c r="I100" s="4">
        <v>303.01467391304357</v>
      </c>
      <c r="J100" s="4">
        <v>64.315217391304344</v>
      </c>
      <c r="K100" s="11">
        <v>0.2122511644758199</v>
      </c>
      <c r="L100" s="4">
        <v>48.700760869565208</v>
      </c>
      <c r="M100" s="4">
        <v>5.695652173913043</v>
      </c>
      <c r="N100" s="11">
        <v>0.11695201619472959</v>
      </c>
      <c r="O100" s="4">
        <v>26.239891304347822</v>
      </c>
      <c r="P100" s="4">
        <v>0</v>
      </c>
      <c r="Q100" s="9">
        <v>0</v>
      </c>
      <c r="R100" s="4">
        <v>11.917391304347822</v>
      </c>
      <c r="S100" s="4">
        <v>0.17391304347826086</v>
      </c>
      <c r="T100" s="11">
        <v>1.4593214155417736E-2</v>
      </c>
      <c r="U100" s="4">
        <v>10.543478260869565</v>
      </c>
      <c r="V100" s="4">
        <v>5.5217391304347823</v>
      </c>
      <c r="W100" s="11">
        <v>0.52371134020618559</v>
      </c>
      <c r="X100" s="4">
        <v>112.57826086956523</v>
      </c>
      <c r="Y100" s="4">
        <v>26.418478260869566</v>
      </c>
      <c r="Z100" s="11">
        <v>0.23466767079905765</v>
      </c>
      <c r="AA100" s="4">
        <v>22.703478260869566</v>
      </c>
      <c r="AB100" s="4">
        <v>6.7293478260869568</v>
      </c>
      <c r="AC100" s="11">
        <v>0.29640162396108621</v>
      </c>
      <c r="AD100" s="4">
        <v>164.1965217391305</v>
      </c>
      <c r="AE100" s="4">
        <v>37.896739130434781</v>
      </c>
      <c r="AF100" s="11">
        <v>0.23080110789827663</v>
      </c>
      <c r="AG100" s="4">
        <v>0</v>
      </c>
      <c r="AH100" s="4">
        <v>0</v>
      </c>
      <c r="AI100" s="11" t="s">
        <v>633</v>
      </c>
      <c r="AJ100" s="4">
        <v>0</v>
      </c>
      <c r="AK100" s="4">
        <v>0</v>
      </c>
      <c r="AL100" s="11" t="s">
        <v>633</v>
      </c>
      <c r="AM100" s="1">
        <v>495240</v>
      </c>
      <c r="AN100" s="1">
        <v>3</v>
      </c>
      <c r="AX100"/>
      <c r="AY100"/>
    </row>
    <row r="101" spans="1:51" x14ac:dyDescent="0.25">
      <c r="A101" t="s">
        <v>329</v>
      </c>
      <c r="B101" t="s">
        <v>22</v>
      </c>
      <c r="C101" t="s">
        <v>445</v>
      </c>
      <c r="D101" t="s">
        <v>377</v>
      </c>
      <c r="E101" s="4">
        <v>205.38043478260869</v>
      </c>
      <c r="F101" s="4">
        <v>655.83054347826101</v>
      </c>
      <c r="G101" s="4">
        <v>84.950869565217403</v>
      </c>
      <c r="H101" s="11">
        <v>0.12953173713848734</v>
      </c>
      <c r="I101" s="4">
        <v>583.83869565217401</v>
      </c>
      <c r="J101" s="4">
        <v>84.950869565217403</v>
      </c>
      <c r="K101" s="11">
        <v>0.14550400683929227</v>
      </c>
      <c r="L101" s="4">
        <v>100.07880434782609</v>
      </c>
      <c r="M101" s="4">
        <v>2.8070652173913042</v>
      </c>
      <c r="N101" s="11">
        <v>2.8048548698036871E-2</v>
      </c>
      <c r="O101" s="4">
        <v>64.453804347826093</v>
      </c>
      <c r="P101" s="4">
        <v>2.8070652173913042</v>
      </c>
      <c r="Q101" s="9">
        <v>4.3551583119018501E-2</v>
      </c>
      <c r="R101" s="4">
        <v>30.494565217391305</v>
      </c>
      <c r="S101" s="4">
        <v>0</v>
      </c>
      <c r="T101" s="11">
        <v>0</v>
      </c>
      <c r="U101" s="4">
        <v>5.1304347826086953</v>
      </c>
      <c r="V101" s="4">
        <v>0</v>
      </c>
      <c r="W101" s="11">
        <v>0</v>
      </c>
      <c r="X101" s="4">
        <v>175.63054347826082</v>
      </c>
      <c r="Y101" s="4">
        <v>31.271847826086965</v>
      </c>
      <c r="Z101" s="11">
        <v>0.17805472332298355</v>
      </c>
      <c r="AA101" s="4">
        <v>36.366847826086953</v>
      </c>
      <c r="AB101" s="4">
        <v>0</v>
      </c>
      <c r="AC101" s="11">
        <v>0</v>
      </c>
      <c r="AD101" s="4">
        <v>319.26250000000016</v>
      </c>
      <c r="AE101" s="4">
        <v>50.871956521739136</v>
      </c>
      <c r="AF101" s="11">
        <v>0.15934209787162323</v>
      </c>
      <c r="AG101" s="4">
        <v>24.491847826086957</v>
      </c>
      <c r="AH101" s="4">
        <v>0</v>
      </c>
      <c r="AI101" s="11">
        <v>0</v>
      </c>
      <c r="AJ101" s="4">
        <v>0</v>
      </c>
      <c r="AK101" s="4">
        <v>0</v>
      </c>
      <c r="AL101" s="11" t="s">
        <v>633</v>
      </c>
      <c r="AM101" s="1">
        <v>495092</v>
      </c>
      <c r="AN101" s="1">
        <v>3</v>
      </c>
      <c r="AX101"/>
      <c r="AY101"/>
    </row>
    <row r="102" spans="1:51" x14ac:dyDescent="0.25">
      <c r="A102" t="s">
        <v>329</v>
      </c>
      <c r="B102" t="s">
        <v>268</v>
      </c>
      <c r="C102" t="s">
        <v>582</v>
      </c>
      <c r="D102" t="s">
        <v>430</v>
      </c>
      <c r="E102" s="4">
        <v>114.39130434782609</v>
      </c>
      <c r="F102" s="4">
        <v>457.5803260869564</v>
      </c>
      <c r="G102" s="4">
        <v>74.166521739130417</v>
      </c>
      <c r="H102" s="11">
        <v>0.16208415771144008</v>
      </c>
      <c r="I102" s="4">
        <v>400.59663043478247</v>
      </c>
      <c r="J102" s="4">
        <v>74.166521739130417</v>
      </c>
      <c r="K102" s="11">
        <v>0.18514015372179921</v>
      </c>
      <c r="L102" s="4">
        <v>72.807065217391312</v>
      </c>
      <c r="M102" s="4">
        <v>0.50815217391304346</v>
      </c>
      <c r="N102" s="11">
        <v>6.979434927033179E-3</v>
      </c>
      <c r="O102" s="4">
        <v>45.752717391304351</v>
      </c>
      <c r="P102" s="4">
        <v>0.50815217391304346</v>
      </c>
      <c r="Q102" s="9">
        <v>1.1106491655283006E-2</v>
      </c>
      <c r="R102" s="4">
        <v>21.402173913043477</v>
      </c>
      <c r="S102" s="4">
        <v>0</v>
      </c>
      <c r="T102" s="11">
        <v>0</v>
      </c>
      <c r="U102" s="4">
        <v>5.6521739130434785</v>
      </c>
      <c r="V102" s="4">
        <v>0</v>
      </c>
      <c r="W102" s="11">
        <v>0</v>
      </c>
      <c r="X102" s="4">
        <v>116.10663043478256</v>
      </c>
      <c r="Y102" s="4">
        <v>21.928695652173911</v>
      </c>
      <c r="Z102" s="11">
        <v>0.18886686806823944</v>
      </c>
      <c r="AA102" s="4">
        <v>29.929347826086957</v>
      </c>
      <c r="AB102" s="4">
        <v>0</v>
      </c>
      <c r="AC102" s="11">
        <v>0</v>
      </c>
      <c r="AD102" s="4">
        <v>232.13673913043468</v>
      </c>
      <c r="AE102" s="4">
        <v>51.72967391304347</v>
      </c>
      <c r="AF102" s="11">
        <v>0.22284139127144895</v>
      </c>
      <c r="AG102" s="4">
        <v>6.6005434782608692</v>
      </c>
      <c r="AH102" s="4">
        <v>0</v>
      </c>
      <c r="AI102" s="11">
        <v>0</v>
      </c>
      <c r="AJ102" s="4">
        <v>0</v>
      </c>
      <c r="AK102" s="4">
        <v>0</v>
      </c>
      <c r="AL102" s="11" t="s">
        <v>633</v>
      </c>
      <c r="AM102" s="1">
        <v>495421</v>
      </c>
      <c r="AN102" s="1">
        <v>3</v>
      </c>
      <c r="AX102"/>
      <c r="AY102"/>
    </row>
    <row r="103" spans="1:51" x14ac:dyDescent="0.25">
      <c r="A103" t="s">
        <v>329</v>
      </c>
      <c r="B103" t="s">
        <v>237</v>
      </c>
      <c r="C103" t="s">
        <v>460</v>
      </c>
      <c r="D103" t="s">
        <v>428</v>
      </c>
      <c r="E103" s="4">
        <v>105.20652173913044</v>
      </c>
      <c r="F103" s="4">
        <v>318.90804347826094</v>
      </c>
      <c r="G103" s="4">
        <v>1.571086956521738</v>
      </c>
      <c r="H103" s="11">
        <v>4.9264576063564689E-3</v>
      </c>
      <c r="I103" s="4">
        <v>269.48641304347831</v>
      </c>
      <c r="J103" s="4">
        <v>0</v>
      </c>
      <c r="K103" s="11">
        <v>0</v>
      </c>
      <c r="L103" s="4">
        <v>71.965108695652205</v>
      </c>
      <c r="M103" s="4">
        <v>1.571086956521738</v>
      </c>
      <c r="N103" s="11">
        <v>2.1831231620395727E-2</v>
      </c>
      <c r="O103" s="4">
        <v>41.078804347826086</v>
      </c>
      <c r="P103" s="4">
        <v>0</v>
      </c>
      <c r="Q103" s="9">
        <v>0</v>
      </c>
      <c r="R103" s="4">
        <v>25.668913043478291</v>
      </c>
      <c r="S103" s="4">
        <v>1.571086956521738</v>
      </c>
      <c r="T103" s="11">
        <v>6.1205823318681761E-2</v>
      </c>
      <c r="U103" s="4">
        <v>5.2173913043478262</v>
      </c>
      <c r="V103" s="4">
        <v>0</v>
      </c>
      <c r="W103" s="11">
        <v>0</v>
      </c>
      <c r="X103" s="4">
        <v>77.1875</v>
      </c>
      <c r="Y103" s="4">
        <v>0</v>
      </c>
      <c r="Z103" s="11">
        <v>0</v>
      </c>
      <c r="AA103" s="4">
        <v>18.535326086956523</v>
      </c>
      <c r="AB103" s="4">
        <v>0</v>
      </c>
      <c r="AC103" s="11">
        <v>0</v>
      </c>
      <c r="AD103" s="4">
        <v>148.95108695652175</v>
      </c>
      <c r="AE103" s="4">
        <v>0</v>
      </c>
      <c r="AF103" s="11">
        <v>0</v>
      </c>
      <c r="AG103" s="4">
        <v>2.2690217391304346</v>
      </c>
      <c r="AH103" s="4">
        <v>0</v>
      </c>
      <c r="AI103" s="11">
        <v>0</v>
      </c>
      <c r="AJ103" s="4">
        <v>0</v>
      </c>
      <c r="AK103" s="4">
        <v>0</v>
      </c>
      <c r="AL103" s="11" t="s">
        <v>633</v>
      </c>
      <c r="AM103" s="1">
        <v>495388</v>
      </c>
      <c r="AN103" s="1">
        <v>3</v>
      </c>
      <c r="AX103"/>
      <c r="AY103"/>
    </row>
    <row r="104" spans="1:51" x14ac:dyDescent="0.25">
      <c r="A104" t="s">
        <v>329</v>
      </c>
      <c r="B104" t="s">
        <v>125</v>
      </c>
      <c r="C104" t="s">
        <v>520</v>
      </c>
      <c r="D104" t="s">
        <v>395</v>
      </c>
      <c r="E104" s="4">
        <v>58.510869565217391</v>
      </c>
      <c r="F104" s="4">
        <v>187.99467391304347</v>
      </c>
      <c r="G104" s="4">
        <v>71.580978260869557</v>
      </c>
      <c r="H104" s="11">
        <v>0.38076067141125064</v>
      </c>
      <c r="I104" s="4">
        <v>177.8346739130435</v>
      </c>
      <c r="J104" s="4">
        <v>71.580978260869557</v>
      </c>
      <c r="K104" s="11">
        <v>0.40251418177239595</v>
      </c>
      <c r="L104" s="4">
        <v>27.140108695652174</v>
      </c>
      <c r="M104" s="4">
        <v>0</v>
      </c>
      <c r="N104" s="11">
        <v>0</v>
      </c>
      <c r="O104" s="4">
        <v>16.980108695652174</v>
      </c>
      <c r="P104" s="4">
        <v>0</v>
      </c>
      <c r="Q104" s="9">
        <v>0</v>
      </c>
      <c r="R104" s="4">
        <v>5.2904347826086973</v>
      </c>
      <c r="S104" s="4">
        <v>0</v>
      </c>
      <c r="T104" s="11">
        <v>0</v>
      </c>
      <c r="U104" s="4">
        <v>4.8695652173913047</v>
      </c>
      <c r="V104" s="4">
        <v>0</v>
      </c>
      <c r="W104" s="11">
        <v>0</v>
      </c>
      <c r="X104" s="4">
        <v>76.840326086956537</v>
      </c>
      <c r="Y104" s="4">
        <v>25.470108695652179</v>
      </c>
      <c r="Z104" s="11">
        <v>0.33146799334022697</v>
      </c>
      <c r="AA104" s="4">
        <v>0</v>
      </c>
      <c r="AB104" s="4">
        <v>0</v>
      </c>
      <c r="AC104" s="11" t="s">
        <v>633</v>
      </c>
      <c r="AD104" s="4">
        <v>84.014239130434774</v>
      </c>
      <c r="AE104" s="4">
        <v>46.110869565217371</v>
      </c>
      <c r="AF104" s="11">
        <v>0.54884588663153611</v>
      </c>
      <c r="AG104" s="4">
        <v>0</v>
      </c>
      <c r="AH104" s="4">
        <v>0</v>
      </c>
      <c r="AI104" s="11" t="s">
        <v>633</v>
      </c>
      <c r="AJ104" s="4">
        <v>0</v>
      </c>
      <c r="AK104" s="4">
        <v>0</v>
      </c>
      <c r="AL104" s="11" t="s">
        <v>633</v>
      </c>
      <c r="AM104" s="1">
        <v>495250</v>
      </c>
      <c r="AN104" s="1">
        <v>3</v>
      </c>
      <c r="AX104"/>
      <c r="AY104"/>
    </row>
    <row r="105" spans="1:51" x14ac:dyDescent="0.25">
      <c r="A105" t="s">
        <v>329</v>
      </c>
      <c r="B105" t="s">
        <v>240</v>
      </c>
      <c r="C105" t="s">
        <v>453</v>
      </c>
      <c r="D105" t="s">
        <v>384</v>
      </c>
      <c r="E105" s="4">
        <v>120.76086956521739</v>
      </c>
      <c r="F105" s="4">
        <v>386.41576086956525</v>
      </c>
      <c r="G105" s="4">
        <v>23.279891304347824</v>
      </c>
      <c r="H105" s="11">
        <v>6.024570853932109E-2</v>
      </c>
      <c r="I105" s="4">
        <v>368.65760869565224</v>
      </c>
      <c r="J105" s="4">
        <v>23.279891304347824</v>
      </c>
      <c r="K105" s="11">
        <v>6.3147730455677897E-2</v>
      </c>
      <c r="L105" s="4">
        <v>25.404891304347824</v>
      </c>
      <c r="M105" s="4">
        <v>2.4510869565217392</v>
      </c>
      <c r="N105" s="11">
        <v>9.648090704888225E-2</v>
      </c>
      <c r="O105" s="4">
        <v>13.690217391304348</v>
      </c>
      <c r="P105" s="4">
        <v>2.4510869565217392</v>
      </c>
      <c r="Q105" s="9">
        <v>0.17903930131004367</v>
      </c>
      <c r="R105" s="4">
        <v>6.5869565217391308</v>
      </c>
      <c r="S105" s="4">
        <v>0</v>
      </c>
      <c r="T105" s="11">
        <v>0</v>
      </c>
      <c r="U105" s="4">
        <v>5.1277173913043477</v>
      </c>
      <c r="V105" s="4">
        <v>0</v>
      </c>
      <c r="W105" s="11">
        <v>0</v>
      </c>
      <c r="X105" s="4">
        <v>108.16847826086956</v>
      </c>
      <c r="Y105" s="4">
        <v>20.828804347826086</v>
      </c>
      <c r="Z105" s="11">
        <v>0.19255891071697734</v>
      </c>
      <c r="AA105" s="4">
        <v>6.0434782608695654</v>
      </c>
      <c r="AB105" s="4">
        <v>0</v>
      </c>
      <c r="AC105" s="11">
        <v>0</v>
      </c>
      <c r="AD105" s="4">
        <v>140.34510869565219</v>
      </c>
      <c r="AE105" s="4">
        <v>0</v>
      </c>
      <c r="AF105" s="11">
        <v>0</v>
      </c>
      <c r="AG105" s="4">
        <v>106.45380434782609</v>
      </c>
      <c r="AH105" s="4">
        <v>0</v>
      </c>
      <c r="AI105" s="11">
        <v>0</v>
      </c>
      <c r="AJ105" s="4">
        <v>0</v>
      </c>
      <c r="AK105" s="4">
        <v>0</v>
      </c>
      <c r="AL105" s="11" t="s">
        <v>633</v>
      </c>
      <c r="AM105" s="1">
        <v>495391</v>
      </c>
      <c r="AN105" s="1">
        <v>3</v>
      </c>
      <c r="AX105"/>
      <c r="AY105"/>
    </row>
    <row r="106" spans="1:51" x14ac:dyDescent="0.25">
      <c r="A106" t="s">
        <v>329</v>
      </c>
      <c r="B106" t="s">
        <v>14</v>
      </c>
      <c r="C106" t="s">
        <v>488</v>
      </c>
      <c r="D106" t="s">
        <v>381</v>
      </c>
      <c r="E106" s="4">
        <v>74.206521739130437</v>
      </c>
      <c r="F106" s="4">
        <v>358.71826086956514</v>
      </c>
      <c r="G106" s="4">
        <v>0</v>
      </c>
      <c r="H106" s="11">
        <v>0</v>
      </c>
      <c r="I106" s="4">
        <v>345.11771739130427</v>
      </c>
      <c r="J106" s="4">
        <v>0</v>
      </c>
      <c r="K106" s="11">
        <v>0</v>
      </c>
      <c r="L106" s="4">
        <v>83.500652173913039</v>
      </c>
      <c r="M106" s="4">
        <v>0</v>
      </c>
      <c r="N106" s="11">
        <v>0</v>
      </c>
      <c r="O106" s="4">
        <v>69.900108695652165</v>
      </c>
      <c r="P106" s="4">
        <v>0</v>
      </c>
      <c r="Q106" s="9">
        <v>0</v>
      </c>
      <c r="R106" s="4">
        <v>13.600543478260869</v>
      </c>
      <c r="S106" s="4">
        <v>0</v>
      </c>
      <c r="T106" s="11">
        <v>0</v>
      </c>
      <c r="U106" s="4">
        <v>0</v>
      </c>
      <c r="V106" s="4">
        <v>0</v>
      </c>
      <c r="W106" s="11" t="s">
        <v>633</v>
      </c>
      <c r="X106" s="4">
        <v>47.177173913043468</v>
      </c>
      <c r="Y106" s="4">
        <v>0</v>
      </c>
      <c r="Z106" s="11">
        <v>0</v>
      </c>
      <c r="AA106" s="4">
        <v>0</v>
      </c>
      <c r="AB106" s="4">
        <v>0</v>
      </c>
      <c r="AC106" s="11" t="s">
        <v>633</v>
      </c>
      <c r="AD106" s="4">
        <v>228.04043478260866</v>
      </c>
      <c r="AE106" s="4">
        <v>0</v>
      </c>
      <c r="AF106" s="11">
        <v>0</v>
      </c>
      <c r="AG106" s="4">
        <v>0</v>
      </c>
      <c r="AH106" s="4">
        <v>0</v>
      </c>
      <c r="AI106" s="11" t="s">
        <v>633</v>
      </c>
      <c r="AJ106" s="4">
        <v>0</v>
      </c>
      <c r="AK106" s="4">
        <v>0</v>
      </c>
      <c r="AL106" s="11" t="s">
        <v>633</v>
      </c>
      <c r="AM106" s="1">
        <v>495057</v>
      </c>
      <c r="AN106" s="1">
        <v>3</v>
      </c>
      <c r="AX106"/>
      <c r="AY106"/>
    </row>
    <row r="107" spans="1:51" x14ac:dyDescent="0.25">
      <c r="A107" t="s">
        <v>329</v>
      </c>
      <c r="B107" t="s">
        <v>66</v>
      </c>
      <c r="C107" t="s">
        <v>528</v>
      </c>
      <c r="D107" t="s">
        <v>378</v>
      </c>
      <c r="E107" s="4">
        <v>64.510869565217391</v>
      </c>
      <c r="F107" s="4">
        <v>357.62163043478256</v>
      </c>
      <c r="G107" s="4">
        <v>0</v>
      </c>
      <c r="H107" s="11">
        <v>0</v>
      </c>
      <c r="I107" s="4">
        <v>324.41510869565218</v>
      </c>
      <c r="J107" s="4">
        <v>0</v>
      </c>
      <c r="K107" s="11">
        <v>0</v>
      </c>
      <c r="L107" s="4">
        <v>120.7220652173913</v>
      </c>
      <c r="M107" s="4">
        <v>0</v>
      </c>
      <c r="N107" s="11">
        <v>0</v>
      </c>
      <c r="O107" s="4">
        <v>92.493804347826085</v>
      </c>
      <c r="P107" s="4">
        <v>0</v>
      </c>
      <c r="Q107" s="9">
        <v>0</v>
      </c>
      <c r="R107" s="4">
        <v>17.184782608695652</v>
      </c>
      <c r="S107" s="4">
        <v>0</v>
      </c>
      <c r="T107" s="11">
        <v>0</v>
      </c>
      <c r="U107" s="4">
        <v>11.043478260869565</v>
      </c>
      <c r="V107" s="4">
        <v>0</v>
      </c>
      <c r="W107" s="11">
        <v>0</v>
      </c>
      <c r="X107" s="4">
        <v>26.637608695652172</v>
      </c>
      <c r="Y107" s="4">
        <v>0</v>
      </c>
      <c r="Z107" s="11">
        <v>0</v>
      </c>
      <c r="AA107" s="4">
        <v>4.9782608695652177</v>
      </c>
      <c r="AB107" s="4">
        <v>0</v>
      </c>
      <c r="AC107" s="11">
        <v>0</v>
      </c>
      <c r="AD107" s="4">
        <v>205.28369565217389</v>
      </c>
      <c r="AE107" s="4">
        <v>0</v>
      </c>
      <c r="AF107" s="11">
        <v>0</v>
      </c>
      <c r="AG107" s="4">
        <v>0</v>
      </c>
      <c r="AH107" s="4">
        <v>0</v>
      </c>
      <c r="AI107" s="11" t="s">
        <v>633</v>
      </c>
      <c r="AJ107" s="4">
        <v>0</v>
      </c>
      <c r="AK107" s="4">
        <v>0</v>
      </c>
      <c r="AL107" s="11" t="s">
        <v>633</v>
      </c>
      <c r="AM107" s="1">
        <v>495171</v>
      </c>
      <c r="AN107" s="1">
        <v>3</v>
      </c>
      <c r="AX107"/>
      <c r="AY107"/>
    </row>
    <row r="108" spans="1:51" x14ac:dyDescent="0.25">
      <c r="A108" t="s">
        <v>329</v>
      </c>
      <c r="B108" t="s">
        <v>187</v>
      </c>
      <c r="C108" t="s">
        <v>473</v>
      </c>
      <c r="D108" t="s">
        <v>358</v>
      </c>
      <c r="E108" s="4">
        <v>109.22826086956522</v>
      </c>
      <c r="F108" s="4">
        <v>300.64434782608703</v>
      </c>
      <c r="G108" s="4">
        <v>0</v>
      </c>
      <c r="H108" s="11">
        <v>0</v>
      </c>
      <c r="I108" s="4">
        <v>278.29652173913053</v>
      </c>
      <c r="J108" s="4">
        <v>0</v>
      </c>
      <c r="K108" s="11">
        <v>0</v>
      </c>
      <c r="L108" s="4">
        <v>44.03945652173914</v>
      </c>
      <c r="M108" s="4">
        <v>0</v>
      </c>
      <c r="N108" s="11">
        <v>0</v>
      </c>
      <c r="O108" s="4">
        <v>27.169891304347832</v>
      </c>
      <c r="P108" s="4">
        <v>0</v>
      </c>
      <c r="Q108" s="9">
        <v>0</v>
      </c>
      <c r="R108" s="4">
        <v>11.130434782608695</v>
      </c>
      <c r="S108" s="4">
        <v>0</v>
      </c>
      <c r="T108" s="11">
        <v>0</v>
      </c>
      <c r="U108" s="4">
        <v>5.7391304347826084</v>
      </c>
      <c r="V108" s="4">
        <v>0</v>
      </c>
      <c r="W108" s="11">
        <v>0</v>
      </c>
      <c r="X108" s="4">
        <v>80.809456521739151</v>
      </c>
      <c r="Y108" s="4">
        <v>0</v>
      </c>
      <c r="Z108" s="11">
        <v>0</v>
      </c>
      <c r="AA108" s="4">
        <v>5.4782608695652177</v>
      </c>
      <c r="AB108" s="4">
        <v>0</v>
      </c>
      <c r="AC108" s="11">
        <v>0</v>
      </c>
      <c r="AD108" s="4">
        <v>131.81597826086963</v>
      </c>
      <c r="AE108" s="4">
        <v>0</v>
      </c>
      <c r="AF108" s="11">
        <v>0</v>
      </c>
      <c r="AG108" s="4">
        <v>38.501195652173919</v>
      </c>
      <c r="AH108" s="4">
        <v>0</v>
      </c>
      <c r="AI108" s="11">
        <v>0</v>
      </c>
      <c r="AJ108" s="4">
        <v>0</v>
      </c>
      <c r="AK108" s="4">
        <v>0</v>
      </c>
      <c r="AL108" s="11" t="s">
        <v>633</v>
      </c>
      <c r="AM108" s="1">
        <v>495331</v>
      </c>
      <c r="AN108" s="1">
        <v>3</v>
      </c>
      <c r="AX108"/>
      <c r="AY108"/>
    </row>
    <row r="109" spans="1:51" x14ac:dyDescent="0.25">
      <c r="A109" t="s">
        <v>329</v>
      </c>
      <c r="B109" t="s">
        <v>186</v>
      </c>
      <c r="C109" t="s">
        <v>519</v>
      </c>
      <c r="D109" t="s">
        <v>393</v>
      </c>
      <c r="E109" s="4">
        <v>97.206521739130437</v>
      </c>
      <c r="F109" s="4">
        <v>260.58630434782611</v>
      </c>
      <c r="G109" s="4">
        <v>59.78141304347826</v>
      </c>
      <c r="H109" s="11">
        <v>0.22941118564574697</v>
      </c>
      <c r="I109" s="4">
        <v>231.77108695652174</v>
      </c>
      <c r="J109" s="4">
        <v>59.78141304347826</v>
      </c>
      <c r="K109" s="11">
        <v>0.25793300548611026</v>
      </c>
      <c r="L109" s="4">
        <v>24.46086956521739</v>
      </c>
      <c r="M109" s="4">
        <v>6.1673913043478255</v>
      </c>
      <c r="N109" s="11">
        <v>0.25213295414148595</v>
      </c>
      <c r="O109" s="4">
        <v>7.7407608695652161</v>
      </c>
      <c r="P109" s="4">
        <v>6.1673913043478255</v>
      </c>
      <c r="Q109" s="9">
        <v>0.79674225935547294</v>
      </c>
      <c r="R109" s="4">
        <v>11.989130434782609</v>
      </c>
      <c r="S109" s="4">
        <v>0</v>
      </c>
      <c r="T109" s="11">
        <v>0</v>
      </c>
      <c r="U109" s="4">
        <v>4.7309782608695654</v>
      </c>
      <c r="V109" s="4">
        <v>0</v>
      </c>
      <c r="W109" s="11">
        <v>0</v>
      </c>
      <c r="X109" s="4">
        <v>78.668695652173909</v>
      </c>
      <c r="Y109" s="4">
        <v>7.9781521739130437</v>
      </c>
      <c r="Z109" s="11">
        <v>0.10141457294763953</v>
      </c>
      <c r="AA109" s="4">
        <v>12.095108695652174</v>
      </c>
      <c r="AB109" s="4">
        <v>0</v>
      </c>
      <c r="AC109" s="11">
        <v>0</v>
      </c>
      <c r="AD109" s="4">
        <v>145.36163043478263</v>
      </c>
      <c r="AE109" s="4">
        <v>45.635869565217391</v>
      </c>
      <c r="AF109" s="11">
        <v>0.31394714979956284</v>
      </c>
      <c r="AG109" s="4">
        <v>0</v>
      </c>
      <c r="AH109" s="4">
        <v>0</v>
      </c>
      <c r="AI109" s="11" t="s">
        <v>633</v>
      </c>
      <c r="AJ109" s="4">
        <v>0</v>
      </c>
      <c r="AK109" s="4">
        <v>0</v>
      </c>
      <c r="AL109" s="11" t="s">
        <v>633</v>
      </c>
      <c r="AM109" s="1">
        <v>495330</v>
      </c>
      <c r="AN109" s="1">
        <v>3</v>
      </c>
      <c r="AX109"/>
      <c r="AY109"/>
    </row>
    <row r="110" spans="1:51" x14ac:dyDescent="0.25">
      <c r="A110" t="s">
        <v>329</v>
      </c>
      <c r="B110" t="s">
        <v>206</v>
      </c>
      <c r="C110" t="s">
        <v>457</v>
      </c>
      <c r="D110" t="s">
        <v>378</v>
      </c>
      <c r="E110" s="4">
        <v>52.673913043478258</v>
      </c>
      <c r="F110" s="4">
        <v>276.56456521739125</v>
      </c>
      <c r="G110" s="4">
        <v>13.618913043478262</v>
      </c>
      <c r="H110" s="11">
        <v>4.9243159667881641E-2</v>
      </c>
      <c r="I110" s="4">
        <v>253.63793478260871</v>
      </c>
      <c r="J110" s="4">
        <v>13.618913043478262</v>
      </c>
      <c r="K110" s="11">
        <v>5.369430663102874E-2</v>
      </c>
      <c r="L110" s="4">
        <v>64.396739130434781</v>
      </c>
      <c r="M110" s="4">
        <v>0</v>
      </c>
      <c r="N110" s="11">
        <v>0</v>
      </c>
      <c r="O110" s="4">
        <v>41.470108695652172</v>
      </c>
      <c r="P110" s="4">
        <v>0</v>
      </c>
      <c r="Q110" s="9">
        <v>0</v>
      </c>
      <c r="R110" s="4">
        <v>18.317934782608695</v>
      </c>
      <c r="S110" s="4">
        <v>0</v>
      </c>
      <c r="T110" s="11">
        <v>0</v>
      </c>
      <c r="U110" s="4">
        <v>4.6086956521739131</v>
      </c>
      <c r="V110" s="4">
        <v>0</v>
      </c>
      <c r="W110" s="11">
        <v>0</v>
      </c>
      <c r="X110" s="4">
        <v>60.969456521739119</v>
      </c>
      <c r="Y110" s="4">
        <v>13.618913043478262</v>
      </c>
      <c r="Z110" s="11">
        <v>0.22337271513355766</v>
      </c>
      <c r="AA110" s="4">
        <v>0</v>
      </c>
      <c r="AB110" s="4">
        <v>0</v>
      </c>
      <c r="AC110" s="11" t="s">
        <v>633</v>
      </c>
      <c r="AD110" s="4">
        <v>151.08152173913044</v>
      </c>
      <c r="AE110" s="4">
        <v>0</v>
      </c>
      <c r="AF110" s="11">
        <v>0</v>
      </c>
      <c r="AG110" s="4">
        <v>0</v>
      </c>
      <c r="AH110" s="4">
        <v>0</v>
      </c>
      <c r="AI110" s="11" t="s">
        <v>633</v>
      </c>
      <c r="AJ110" s="4">
        <v>0.11684782608695653</v>
      </c>
      <c r="AK110" s="4">
        <v>0</v>
      </c>
      <c r="AL110" s="11" t="s">
        <v>633</v>
      </c>
      <c r="AM110" s="1">
        <v>495354</v>
      </c>
      <c r="AN110" s="1">
        <v>3</v>
      </c>
      <c r="AX110"/>
      <c r="AY110"/>
    </row>
    <row r="111" spans="1:51" x14ac:dyDescent="0.25">
      <c r="A111" t="s">
        <v>329</v>
      </c>
      <c r="B111" t="s">
        <v>86</v>
      </c>
      <c r="C111" t="s">
        <v>490</v>
      </c>
      <c r="D111" t="s">
        <v>413</v>
      </c>
      <c r="E111" s="4">
        <v>53.902173913043477</v>
      </c>
      <c r="F111" s="4">
        <v>171.54619565217391</v>
      </c>
      <c r="G111" s="4">
        <v>0</v>
      </c>
      <c r="H111" s="11">
        <v>0</v>
      </c>
      <c r="I111" s="4">
        <v>158.01630434782609</v>
      </c>
      <c r="J111" s="4">
        <v>0</v>
      </c>
      <c r="K111" s="11">
        <v>0</v>
      </c>
      <c r="L111" s="4">
        <v>40.910326086956516</v>
      </c>
      <c r="M111" s="4">
        <v>0</v>
      </c>
      <c r="N111" s="11">
        <v>0</v>
      </c>
      <c r="O111" s="4">
        <v>27.380434782608695</v>
      </c>
      <c r="P111" s="4">
        <v>0</v>
      </c>
      <c r="Q111" s="9">
        <v>0</v>
      </c>
      <c r="R111" s="4">
        <v>8.8451086956521738</v>
      </c>
      <c r="S111" s="4">
        <v>0</v>
      </c>
      <c r="T111" s="11">
        <v>0</v>
      </c>
      <c r="U111" s="4">
        <v>4.6847826086956523</v>
      </c>
      <c r="V111" s="4">
        <v>0</v>
      </c>
      <c r="W111" s="11">
        <v>0</v>
      </c>
      <c r="X111" s="4">
        <v>32.665760869565219</v>
      </c>
      <c r="Y111" s="4">
        <v>0</v>
      </c>
      <c r="Z111" s="11">
        <v>0</v>
      </c>
      <c r="AA111" s="4">
        <v>0</v>
      </c>
      <c r="AB111" s="4">
        <v>0</v>
      </c>
      <c r="AC111" s="11" t="s">
        <v>633</v>
      </c>
      <c r="AD111" s="4">
        <v>97.970108695652172</v>
      </c>
      <c r="AE111" s="4">
        <v>0</v>
      </c>
      <c r="AF111" s="11">
        <v>0</v>
      </c>
      <c r="AG111" s="4">
        <v>0</v>
      </c>
      <c r="AH111" s="4">
        <v>0</v>
      </c>
      <c r="AI111" s="11" t="s">
        <v>633</v>
      </c>
      <c r="AJ111" s="4">
        <v>0</v>
      </c>
      <c r="AK111" s="4">
        <v>0</v>
      </c>
      <c r="AL111" s="11" t="s">
        <v>633</v>
      </c>
      <c r="AM111" s="1">
        <v>495199</v>
      </c>
      <c r="AN111" s="1">
        <v>3</v>
      </c>
      <c r="AX111"/>
      <c r="AY111"/>
    </row>
    <row r="112" spans="1:51" x14ac:dyDescent="0.25">
      <c r="A112" t="s">
        <v>329</v>
      </c>
      <c r="B112" t="s">
        <v>89</v>
      </c>
      <c r="C112" t="s">
        <v>495</v>
      </c>
      <c r="D112" t="s">
        <v>414</v>
      </c>
      <c r="E112" s="4">
        <v>77.014084507042256</v>
      </c>
      <c r="F112" s="4">
        <v>345.94549295774647</v>
      </c>
      <c r="G112" s="4">
        <v>0</v>
      </c>
      <c r="H112" s="11">
        <v>0</v>
      </c>
      <c r="I112" s="4">
        <v>342.61450704225354</v>
      </c>
      <c r="J112" s="4">
        <v>0</v>
      </c>
      <c r="K112" s="11">
        <v>0</v>
      </c>
      <c r="L112" s="4">
        <v>68.619295774647895</v>
      </c>
      <c r="M112" s="4">
        <v>0</v>
      </c>
      <c r="N112" s="11">
        <v>0</v>
      </c>
      <c r="O112" s="4">
        <v>65.851690140845079</v>
      </c>
      <c r="P112" s="4">
        <v>0</v>
      </c>
      <c r="Q112" s="9">
        <v>0</v>
      </c>
      <c r="R112" s="4">
        <v>2.204225352112676</v>
      </c>
      <c r="S112" s="4">
        <v>0</v>
      </c>
      <c r="T112" s="11">
        <v>0</v>
      </c>
      <c r="U112" s="4">
        <v>0.56338028169014087</v>
      </c>
      <c r="V112" s="4">
        <v>0</v>
      </c>
      <c r="W112" s="11">
        <v>0</v>
      </c>
      <c r="X112" s="4">
        <v>81.238732394366181</v>
      </c>
      <c r="Y112" s="4">
        <v>0</v>
      </c>
      <c r="Z112" s="11">
        <v>0</v>
      </c>
      <c r="AA112" s="4">
        <v>0.56338028169014087</v>
      </c>
      <c r="AB112" s="4">
        <v>0</v>
      </c>
      <c r="AC112" s="11">
        <v>0</v>
      </c>
      <c r="AD112" s="4">
        <v>181.1954929577465</v>
      </c>
      <c r="AE112" s="4">
        <v>0</v>
      </c>
      <c r="AF112" s="11">
        <v>0</v>
      </c>
      <c r="AG112" s="4">
        <v>14.328591549295774</v>
      </c>
      <c r="AH112" s="4">
        <v>0</v>
      </c>
      <c r="AI112" s="11">
        <v>0</v>
      </c>
      <c r="AJ112" s="4">
        <v>0</v>
      </c>
      <c r="AK112" s="4">
        <v>0</v>
      </c>
      <c r="AL112" s="11" t="s">
        <v>633</v>
      </c>
      <c r="AM112" s="1">
        <v>495202</v>
      </c>
      <c r="AN112" s="1">
        <v>3</v>
      </c>
      <c r="AX112"/>
      <c r="AY112"/>
    </row>
    <row r="113" spans="1:51" x14ac:dyDescent="0.25">
      <c r="A113" t="s">
        <v>329</v>
      </c>
      <c r="B113" t="s">
        <v>32</v>
      </c>
      <c r="C113" t="s">
        <v>512</v>
      </c>
      <c r="D113" t="s">
        <v>387</v>
      </c>
      <c r="E113" s="4">
        <v>80.282608695652172</v>
      </c>
      <c r="F113" s="4">
        <v>401.588804347826</v>
      </c>
      <c r="G113" s="4">
        <v>44.282826086956526</v>
      </c>
      <c r="H113" s="11">
        <v>0.11026907525191383</v>
      </c>
      <c r="I113" s="4">
        <v>370.85249999999996</v>
      </c>
      <c r="J113" s="4">
        <v>44.282826086956526</v>
      </c>
      <c r="K113" s="11">
        <v>0.11940819082237959</v>
      </c>
      <c r="L113" s="4">
        <v>53.674130434782612</v>
      </c>
      <c r="M113" s="4">
        <v>0</v>
      </c>
      <c r="N113" s="11">
        <v>0</v>
      </c>
      <c r="O113" s="4">
        <v>31.633913043478262</v>
      </c>
      <c r="P113" s="4">
        <v>0</v>
      </c>
      <c r="Q113" s="9">
        <v>0</v>
      </c>
      <c r="R113" s="4">
        <v>17.041956521739131</v>
      </c>
      <c r="S113" s="4">
        <v>0</v>
      </c>
      <c r="T113" s="11">
        <v>0</v>
      </c>
      <c r="U113" s="4">
        <v>4.9982608695652173</v>
      </c>
      <c r="V113" s="4">
        <v>0</v>
      </c>
      <c r="W113" s="11">
        <v>0</v>
      </c>
      <c r="X113" s="4">
        <v>110.5507608695652</v>
      </c>
      <c r="Y113" s="4">
        <v>4.709021739130435</v>
      </c>
      <c r="Z113" s="11">
        <v>4.259601383193045E-2</v>
      </c>
      <c r="AA113" s="4">
        <v>8.6960869565217394</v>
      </c>
      <c r="AB113" s="4">
        <v>0</v>
      </c>
      <c r="AC113" s="11">
        <v>0</v>
      </c>
      <c r="AD113" s="4">
        <v>228.66782608695647</v>
      </c>
      <c r="AE113" s="4">
        <v>39.573804347826091</v>
      </c>
      <c r="AF113" s="11">
        <v>0.17306240683277058</v>
      </c>
      <c r="AG113" s="4">
        <v>0</v>
      </c>
      <c r="AH113" s="4">
        <v>0</v>
      </c>
      <c r="AI113" s="11" t="s">
        <v>633</v>
      </c>
      <c r="AJ113" s="4">
        <v>0</v>
      </c>
      <c r="AK113" s="4">
        <v>0</v>
      </c>
      <c r="AL113" s="11" t="s">
        <v>633</v>
      </c>
      <c r="AM113" s="1">
        <v>495112</v>
      </c>
      <c r="AN113" s="1">
        <v>3</v>
      </c>
      <c r="AX113"/>
      <c r="AY113"/>
    </row>
    <row r="114" spans="1:51" x14ac:dyDescent="0.25">
      <c r="A114" t="s">
        <v>329</v>
      </c>
      <c r="B114" t="s">
        <v>154</v>
      </c>
      <c r="C114" t="s">
        <v>474</v>
      </c>
      <c r="D114" t="s">
        <v>429</v>
      </c>
      <c r="E114" s="4">
        <v>57.880434782608695</v>
      </c>
      <c r="F114" s="4">
        <v>184.51815217391305</v>
      </c>
      <c r="G114" s="4">
        <v>34.086086956521726</v>
      </c>
      <c r="H114" s="11">
        <v>0.18473026396012637</v>
      </c>
      <c r="I114" s="4">
        <v>174.09695652173917</v>
      </c>
      <c r="J114" s="4">
        <v>34.086086956521726</v>
      </c>
      <c r="K114" s="11">
        <v>0.19578795423839276</v>
      </c>
      <c r="L114" s="4">
        <v>21.290760869565219</v>
      </c>
      <c r="M114" s="4">
        <v>0</v>
      </c>
      <c r="N114" s="11">
        <v>0</v>
      </c>
      <c r="O114" s="4">
        <v>13.255434782608695</v>
      </c>
      <c r="P114" s="4">
        <v>0</v>
      </c>
      <c r="Q114" s="9">
        <v>0</v>
      </c>
      <c r="R114" s="4">
        <v>2.2961956521739131</v>
      </c>
      <c r="S114" s="4">
        <v>0</v>
      </c>
      <c r="T114" s="11">
        <v>0</v>
      </c>
      <c r="U114" s="4">
        <v>5.7391304347826084</v>
      </c>
      <c r="V114" s="4">
        <v>0</v>
      </c>
      <c r="W114" s="11">
        <v>0</v>
      </c>
      <c r="X114" s="4">
        <v>53.974565217391316</v>
      </c>
      <c r="Y114" s="4">
        <v>7.8767391304347809</v>
      </c>
      <c r="Z114" s="11">
        <v>0.14593427661176958</v>
      </c>
      <c r="AA114" s="4">
        <v>2.3858695652173911</v>
      </c>
      <c r="AB114" s="4">
        <v>0</v>
      </c>
      <c r="AC114" s="11">
        <v>0</v>
      </c>
      <c r="AD114" s="4">
        <v>84.252826086956532</v>
      </c>
      <c r="AE114" s="4">
        <v>26.209347826086947</v>
      </c>
      <c r="AF114" s="11">
        <v>0.3110797470346755</v>
      </c>
      <c r="AG114" s="4">
        <v>22.614130434782609</v>
      </c>
      <c r="AH114" s="4">
        <v>0</v>
      </c>
      <c r="AI114" s="11">
        <v>0</v>
      </c>
      <c r="AJ114" s="4">
        <v>0</v>
      </c>
      <c r="AK114" s="4">
        <v>0</v>
      </c>
      <c r="AL114" s="11" t="s">
        <v>633</v>
      </c>
      <c r="AM114" s="1">
        <v>495287</v>
      </c>
      <c r="AN114" s="1">
        <v>3</v>
      </c>
      <c r="AX114"/>
      <c r="AY114"/>
    </row>
    <row r="115" spans="1:51" x14ac:dyDescent="0.25">
      <c r="A115" t="s">
        <v>329</v>
      </c>
      <c r="B115" t="s">
        <v>138</v>
      </c>
      <c r="C115" t="s">
        <v>471</v>
      </c>
      <c r="D115" t="s">
        <v>426</v>
      </c>
      <c r="E115" s="4">
        <v>111.94366197183099</v>
      </c>
      <c r="F115" s="4">
        <v>336.85323943661979</v>
      </c>
      <c r="G115" s="4">
        <v>0</v>
      </c>
      <c r="H115" s="11">
        <v>0</v>
      </c>
      <c r="I115" s="4">
        <v>327.03225352112679</v>
      </c>
      <c r="J115" s="4">
        <v>0</v>
      </c>
      <c r="K115" s="11">
        <v>0</v>
      </c>
      <c r="L115" s="4">
        <v>43.614507042253521</v>
      </c>
      <c r="M115" s="4">
        <v>0</v>
      </c>
      <c r="N115" s="11">
        <v>0</v>
      </c>
      <c r="O115" s="4">
        <v>35.145633802816903</v>
      </c>
      <c r="P115" s="4">
        <v>0</v>
      </c>
      <c r="Q115" s="9">
        <v>0</v>
      </c>
      <c r="R115" s="4">
        <v>1.6476056338028169</v>
      </c>
      <c r="S115" s="4">
        <v>0</v>
      </c>
      <c r="T115" s="11">
        <v>0</v>
      </c>
      <c r="U115" s="4">
        <v>6.8212676056338024</v>
      </c>
      <c r="V115" s="4">
        <v>0</v>
      </c>
      <c r="W115" s="11">
        <v>0</v>
      </c>
      <c r="X115" s="4">
        <v>103.74253521126761</v>
      </c>
      <c r="Y115" s="4">
        <v>0</v>
      </c>
      <c r="Z115" s="11">
        <v>0</v>
      </c>
      <c r="AA115" s="4">
        <v>1.352112676056338</v>
      </c>
      <c r="AB115" s="4">
        <v>0</v>
      </c>
      <c r="AC115" s="11">
        <v>0</v>
      </c>
      <c r="AD115" s="4">
        <v>169.42464788732403</v>
      </c>
      <c r="AE115" s="4">
        <v>0</v>
      </c>
      <c r="AF115" s="11">
        <v>0</v>
      </c>
      <c r="AG115" s="4">
        <v>18.719436619718305</v>
      </c>
      <c r="AH115" s="4">
        <v>0</v>
      </c>
      <c r="AI115" s="11">
        <v>0</v>
      </c>
      <c r="AJ115" s="4">
        <v>0</v>
      </c>
      <c r="AK115" s="4">
        <v>0</v>
      </c>
      <c r="AL115" s="11" t="s">
        <v>633</v>
      </c>
      <c r="AM115" s="1">
        <v>495266</v>
      </c>
      <c r="AN115" s="1">
        <v>3</v>
      </c>
      <c r="AX115"/>
      <c r="AY115"/>
    </row>
    <row r="116" spans="1:51" x14ac:dyDescent="0.25">
      <c r="A116" t="s">
        <v>329</v>
      </c>
      <c r="B116" t="s">
        <v>244</v>
      </c>
      <c r="C116" t="s">
        <v>504</v>
      </c>
      <c r="D116" t="s">
        <v>385</v>
      </c>
      <c r="E116" s="4">
        <v>27.25</v>
      </c>
      <c r="F116" s="4">
        <v>166.65271739130435</v>
      </c>
      <c r="G116" s="4">
        <v>13.046739130434784</v>
      </c>
      <c r="H116" s="11">
        <v>7.8286987063047667E-2</v>
      </c>
      <c r="I116" s="4">
        <v>142.83478260869566</v>
      </c>
      <c r="J116" s="4">
        <v>13.046739130434784</v>
      </c>
      <c r="K116" s="11">
        <v>9.1341470838913918E-2</v>
      </c>
      <c r="L116" s="4">
        <v>26.929347826086953</v>
      </c>
      <c r="M116" s="4">
        <v>0</v>
      </c>
      <c r="N116" s="11">
        <v>0</v>
      </c>
      <c r="O116" s="4">
        <v>13.233695652173912</v>
      </c>
      <c r="P116" s="4">
        <v>0</v>
      </c>
      <c r="Q116" s="9">
        <v>0</v>
      </c>
      <c r="R116" s="4">
        <v>7.9130434782608692</v>
      </c>
      <c r="S116" s="4">
        <v>0</v>
      </c>
      <c r="T116" s="11">
        <v>0</v>
      </c>
      <c r="U116" s="4">
        <v>5.7826086956521738</v>
      </c>
      <c r="V116" s="4">
        <v>0</v>
      </c>
      <c r="W116" s="11">
        <v>0</v>
      </c>
      <c r="X116" s="4">
        <v>40.970217391304352</v>
      </c>
      <c r="Y116" s="4">
        <v>1.8859782608695648</v>
      </c>
      <c r="Z116" s="11">
        <v>4.6032908316221206E-2</v>
      </c>
      <c r="AA116" s="4">
        <v>10.122282608695652</v>
      </c>
      <c r="AB116" s="4">
        <v>0</v>
      </c>
      <c r="AC116" s="11">
        <v>0</v>
      </c>
      <c r="AD116" s="4">
        <v>88.630869565217381</v>
      </c>
      <c r="AE116" s="4">
        <v>11.160760869565218</v>
      </c>
      <c r="AF116" s="11">
        <v>0.12592408180484768</v>
      </c>
      <c r="AG116" s="4">
        <v>0</v>
      </c>
      <c r="AH116" s="4">
        <v>0</v>
      </c>
      <c r="AI116" s="11" t="s">
        <v>633</v>
      </c>
      <c r="AJ116" s="4">
        <v>0</v>
      </c>
      <c r="AK116" s="4">
        <v>0</v>
      </c>
      <c r="AL116" s="11" t="s">
        <v>633</v>
      </c>
      <c r="AM116" s="1">
        <v>495395</v>
      </c>
      <c r="AN116" s="1">
        <v>3</v>
      </c>
      <c r="AX116"/>
      <c r="AY116"/>
    </row>
    <row r="117" spans="1:51" x14ac:dyDescent="0.25">
      <c r="A117" t="s">
        <v>329</v>
      </c>
      <c r="B117" t="s">
        <v>23</v>
      </c>
      <c r="C117" t="s">
        <v>518</v>
      </c>
      <c r="D117" t="s">
        <v>390</v>
      </c>
      <c r="E117" s="4">
        <v>164.18309859154928</v>
      </c>
      <c r="F117" s="4">
        <v>538.49492957746497</v>
      </c>
      <c r="G117" s="4">
        <v>33.147746478873245</v>
      </c>
      <c r="H117" s="11">
        <v>6.1556283370918514E-2</v>
      </c>
      <c r="I117" s="4">
        <v>528.66267605633811</v>
      </c>
      <c r="J117" s="4">
        <v>33.147746478873245</v>
      </c>
      <c r="K117" s="11">
        <v>6.2701128678395265E-2</v>
      </c>
      <c r="L117" s="4">
        <v>91.532957746478843</v>
      </c>
      <c r="M117" s="4">
        <v>5.961267605633803</v>
      </c>
      <c r="N117" s="11">
        <v>6.5127007281299457E-2</v>
      </c>
      <c r="O117" s="4">
        <v>83.707746478873219</v>
      </c>
      <c r="P117" s="4">
        <v>5.961267605633803</v>
      </c>
      <c r="Q117" s="9">
        <v>7.1215244184579168E-2</v>
      </c>
      <c r="R117" s="4">
        <v>2.640845070422535</v>
      </c>
      <c r="S117" s="4">
        <v>0</v>
      </c>
      <c r="T117" s="11">
        <v>0</v>
      </c>
      <c r="U117" s="4">
        <v>5.1843661971830963</v>
      </c>
      <c r="V117" s="4">
        <v>0</v>
      </c>
      <c r="W117" s="11">
        <v>0</v>
      </c>
      <c r="X117" s="4">
        <v>130.06084507042254</v>
      </c>
      <c r="Y117" s="4">
        <v>3.313380281690141</v>
      </c>
      <c r="Z117" s="11">
        <v>2.5475617045976312E-2</v>
      </c>
      <c r="AA117" s="4">
        <v>2.007042253521127</v>
      </c>
      <c r="AB117" s="4">
        <v>0</v>
      </c>
      <c r="AC117" s="11">
        <v>0</v>
      </c>
      <c r="AD117" s="4">
        <v>309.58774647887344</v>
      </c>
      <c r="AE117" s="4">
        <v>23.873098591549297</v>
      </c>
      <c r="AF117" s="11">
        <v>7.7112543577943005E-2</v>
      </c>
      <c r="AG117" s="4">
        <v>5.306338028169014</v>
      </c>
      <c r="AH117" s="4">
        <v>0</v>
      </c>
      <c r="AI117" s="11">
        <v>0</v>
      </c>
      <c r="AJ117" s="4">
        <v>0</v>
      </c>
      <c r="AK117" s="4">
        <v>0</v>
      </c>
      <c r="AL117" s="11" t="s">
        <v>633</v>
      </c>
      <c r="AM117" s="1">
        <v>495093</v>
      </c>
      <c r="AN117" s="1">
        <v>3</v>
      </c>
      <c r="AX117"/>
      <c r="AY117"/>
    </row>
    <row r="118" spans="1:51" x14ac:dyDescent="0.25">
      <c r="A118" t="s">
        <v>329</v>
      </c>
      <c r="B118" t="s">
        <v>18</v>
      </c>
      <c r="C118" t="s">
        <v>489</v>
      </c>
      <c r="D118" t="s">
        <v>375</v>
      </c>
      <c r="E118" s="4">
        <v>172.66304347826087</v>
      </c>
      <c r="F118" s="4">
        <v>612.80673913043461</v>
      </c>
      <c r="G118" s="4">
        <v>49.896413043478262</v>
      </c>
      <c r="H118" s="11">
        <v>8.1422755099398336E-2</v>
      </c>
      <c r="I118" s="4">
        <v>574.89913043478248</v>
      </c>
      <c r="J118" s="4">
        <v>49.896413043478262</v>
      </c>
      <c r="K118" s="11">
        <v>8.6791595954829145E-2</v>
      </c>
      <c r="L118" s="4">
        <v>56.880434782608695</v>
      </c>
      <c r="M118" s="4">
        <v>0.16847826086956522</v>
      </c>
      <c r="N118" s="11">
        <v>2.9619721001337665E-3</v>
      </c>
      <c r="O118" s="4">
        <v>34.869565217391305</v>
      </c>
      <c r="P118" s="4">
        <v>0.16847826086956522</v>
      </c>
      <c r="Q118" s="9">
        <v>4.8316708229426434E-3</v>
      </c>
      <c r="R118" s="4">
        <v>16.875</v>
      </c>
      <c r="S118" s="4">
        <v>0</v>
      </c>
      <c r="T118" s="11">
        <v>0</v>
      </c>
      <c r="U118" s="4">
        <v>5.1358695652173916</v>
      </c>
      <c r="V118" s="4">
        <v>0</v>
      </c>
      <c r="W118" s="11">
        <v>0</v>
      </c>
      <c r="X118" s="4">
        <v>181.34880434782607</v>
      </c>
      <c r="Y118" s="4">
        <v>31.69119565217391</v>
      </c>
      <c r="Z118" s="11">
        <v>0.17475271351329319</v>
      </c>
      <c r="AA118" s="4">
        <v>15.896739130434783</v>
      </c>
      <c r="AB118" s="4">
        <v>0</v>
      </c>
      <c r="AC118" s="11">
        <v>0</v>
      </c>
      <c r="AD118" s="4">
        <v>290.81119565217386</v>
      </c>
      <c r="AE118" s="4">
        <v>18.036739130434785</v>
      </c>
      <c r="AF118" s="11">
        <v>6.2022162145393175E-2</v>
      </c>
      <c r="AG118" s="4">
        <v>67.869565217391298</v>
      </c>
      <c r="AH118" s="4">
        <v>0</v>
      </c>
      <c r="AI118" s="11">
        <v>0</v>
      </c>
      <c r="AJ118" s="4">
        <v>0</v>
      </c>
      <c r="AK118" s="4">
        <v>0</v>
      </c>
      <c r="AL118" s="11" t="s">
        <v>633</v>
      </c>
      <c r="AM118" s="1">
        <v>495079</v>
      </c>
      <c r="AN118" s="1">
        <v>3</v>
      </c>
      <c r="AX118"/>
      <c r="AY118"/>
    </row>
    <row r="119" spans="1:51" x14ac:dyDescent="0.25">
      <c r="A119" t="s">
        <v>329</v>
      </c>
      <c r="B119" t="s">
        <v>82</v>
      </c>
      <c r="C119" t="s">
        <v>534</v>
      </c>
      <c r="D119" t="s">
        <v>384</v>
      </c>
      <c r="E119" s="4">
        <v>78.054347826086953</v>
      </c>
      <c r="F119" s="4">
        <v>238.13989130434783</v>
      </c>
      <c r="G119" s="4">
        <v>37.972065217391304</v>
      </c>
      <c r="H119" s="11">
        <v>0.15945276958601698</v>
      </c>
      <c r="I119" s="4">
        <v>227.34152173913046</v>
      </c>
      <c r="J119" s="4">
        <v>37.972065217391304</v>
      </c>
      <c r="K119" s="11">
        <v>0.16702652875247065</v>
      </c>
      <c r="L119" s="4">
        <v>49.579891304347825</v>
      </c>
      <c r="M119" s="4">
        <v>3.6502173913043476</v>
      </c>
      <c r="N119" s="11">
        <v>7.3622940576802923E-2</v>
      </c>
      <c r="O119" s="4">
        <v>38.781521739130433</v>
      </c>
      <c r="P119" s="4">
        <v>3.6502173913043476</v>
      </c>
      <c r="Q119" s="9">
        <v>9.4122593122004536E-2</v>
      </c>
      <c r="R119" s="4">
        <v>3.6435869565217387</v>
      </c>
      <c r="S119" s="4">
        <v>0</v>
      </c>
      <c r="T119" s="11">
        <v>0</v>
      </c>
      <c r="U119" s="4">
        <v>7.1547826086956512</v>
      </c>
      <c r="V119" s="4">
        <v>0</v>
      </c>
      <c r="W119" s="11">
        <v>0</v>
      </c>
      <c r="X119" s="4">
        <v>61.212065217391299</v>
      </c>
      <c r="Y119" s="4">
        <v>22.499891304347823</v>
      </c>
      <c r="Z119" s="11">
        <v>0.36757281794758423</v>
      </c>
      <c r="AA119" s="4">
        <v>0</v>
      </c>
      <c r="AB119" s="4">
        <v>0</v>
      </c>
      <c r="AC119" s="11" t="s">
        <v>633</v>
      </c>
      <c r="AD119" s="4">
        <v>113.24076086956524</v>
      </c>
      <c r="AE119" s="4">
        <v>11.821956521739132</v>
      </c>
      <c r="AF119" s="11">
        <v>0.10439665391648228</v>
      </c>
      <c r="AG119" s="4">
        <v>14.10717391304348</v>
      </c>
      <c r="AH119" s="4">
        <v>0</v>
      </c>
      <c r="AI119" s="11">
        <v>0</v>
      </c>
      <c r="AJ119" s="4">
        <v>0</v>
      </c>
      <c r="AK119" s="4">
        <v>0</v>
      </c>
      <c r="AL119" s="11" t="s">
        <v>633</v>
      </c>
      <c r="AM119" s="1">
        <v>495193</v>
      </c>
      <c r="AN119" s="1">
        <v>3</v>
      </c>
      <c r="AX119"/>
      <c r="AY119"/>
    </row>
    <row r="120" spans="1:51" x14ac:dyDescent="0.25">
      <c r="A120" t="s">
        <v>329</v>
      </c>
      <c r="B120" t="s">
        <v>118</v>
      </c>
      <c r="C120" t="s">
        <v>546</v>
      </c>
      <c r="D120" t="s">
        <v>359</v>
      </c>
      <c r="E120" s="4">
        <v>53.880434782608695</v>
      </c>
      <c r="F120" s="4">
        <v>171.51630434782609</v>
      </c>
      <c r="G120" s="4">
        <v>0</v>
      </c>
      <c r="H120" s="11">
        <v>0</v>
      </c>
      <c r="I120" s="4">
        <v>153.86956521739131</v>
      </c>
      <c r="J120" s="4">
        <v>0</v>
      </c>
      <c r="K120" s="11">
        <v>0</v>
      </c>
      <c r="L120" s="4">
        <v>21.103260869565219</v>
      </c>
      <c r="M120" s="4">
        <v>0</v>
      </c>
      <c r="N120" s="11">
        <v>0</v>
      </c>
      <c r="O120" s="4">
        <v>14.394021739130435</v>
      </c>
      <c r="P120" s="4">
        <v>0</v>
      </c>
      <c r="Q120" s="9">
        <v>0</v>
      </c>
      <c r="R120" s="4">
        <v>2</v>
      </c>
      <c r="S120" s="4">
        <v>0</v>
      </c>
      <c r="T120" s="11">
        <v>0</v>
      </c>
      <c r="U120" s="4">
        <v>4.7092391304347823</v>
      </c>
      <c r="V120" s="4">
        <v>0</v>
      </c>
      <c r="W120" s="11">
        <v>0</v>
      </c>
      <c r="X120" s="4">
        <v>30.521739130434781</v>
      </c>
      <c r="Y120" s="4">
        <v>0</v>
      </c>
      <c r="Z120" s="11">
        <v>0</v>
      </c>
      <c r="AA120" s="4">
        <v>10.9375</v>
      </c>
      <c r="AB120" s="4">
        <v>0</v>
      </c>
      <c r="AC120" s="11">
        <v>0</v>
      </c>
      <c r="AD120" s="4">
        <v>104.6875</v>
      </c>
      <c r="AE120" s="4">
        <v>0</v>
      </c>
      <c r="AF120" s="11">
        <v>0</v>
      </c>
      <c r="AG120" s="4">
        <v>4.2663043478260869</v>
      </c>
      <c r="AH120" s="4">
        <v>0</v>
      </c>
      <c r="AI120" s="11">
        <v>0</v>
      </c>
      <c r="AJ120" s="4">
        <v>0</v>
      </c>
      <c r="AK120" s="4">
        <v>0</v>
      </c>
      <c r="AL120" s="11" t="s">
        <v>633</v>
      </c>
      <c r="AM120" s="1">
        <v>495242</v>
      </c>
      <c r="AN120" s="1">
        <v>3</v>
      </c>
      <c r="AX120"/>
      <c r="AY120"/>
    </row>
    <row r="121" spans="1:51" x14ac:dyDescent="0.25">
      <c r="A121" t="s">
        <v>329</v>
      </c>
      <c r="B121" t="s">
        <v>164</v>
      </c>
      <c r="C121" t="s">
        <v>558</v>
      </c>
      <c r="D121" t="s">
        <v>351</v>
      </c>
      <c r="E121" s="4">
        <v>55.119565217391305</v>
      </c>
      <c r="F121" s="4">
        <v>174.9833695652174</v>
      </c>
      <c r="G121" s="4">
        <v>0</v>
      </c>
      <c r="H121" s="11">
        <v>0</v>
      </c>
      <c r="I121" s="4">
        <v>163.31130434782608</v>
      </c>
      <c r="J121" s="4">
        <v>0</v>
      </c>
      <c r="K121" s="11">
        <v>0</v>
      </c>
      <c r="L121" s="4">
        <v>22.934782608695652</v>
      </c>
      <c r="M121" s="4">
        <v>0</v>
      </c>
      <c r="N121" s="11">
        <v>0</v>
      </c>
      <c r="O121" s="4">
        <v>16.880434782608695</v>
      </c>
      <c r="P121" s="4">
        <v>0</v>
      </c>
      <c r="Q121" s="9">
        <v>0</v>
      </c>
      <c r="R121" s="4">
        <v>0.75</v>
      </c>
      <c r="S121" s="4">
        <v>0</v>
      </c>
      <c r="T121" s="11">
        <v>0</v>
      </c>
      <c r="U121" s="4">
        <v>5.3043478260869561</v>
      </c>
      <c r="V121" s="4">
        <v>0</v>
      </c>
      <c r="W121" s="11">
        <v>0</v>
      </c>
      <c r="X121" s="4">
        <v>43.979239130434777</v>
      </c>
      <c r="Y121" s="4">
        <v>0</v>
      </c>
      <c r="Z121" s="11">
        <v>0</v>
      </c>
      <c r="AA121" s="4">
        <v>5.6177173913043479</v>
      </c>
      <c r="AB121" s="4">
        <v>0</v>
      </c>
      <c r="AC121" s="11">
        <v>0</v>
      </c>
      <c r="AD121" s="4">
        <v>102.45163043478261</v>
      </c>
      <c r="AE121" s="4">
        <v>0</v>
      </c>
      <c r="AF121" s="11">
        <v>0</v>
      </c>
      <c r="AG121" s="4">
        <v>0</v>
      </c>
      <c r="AH121" s="4">
        <v>0</v>
      </c>
      <c r="AI121" s="11" t="s">
        <v>633</v>
      </c>
      <c r="AJ121" s="4">
        <v>0</v>
      </c>
      <c r="AK121" s="4">
        <v>0</v>
      </c>
      <c r="AL121" s="11" t="s">
        <v>633</v>
      </c>
      <c r="AM121" s="1">
        <v>495301</v>
      </c>
      <c r="AN121" s="1">
        <v>3</v>
      </c>
      <c r="AX121"/>
      <c r="AY121"/>
    </row>
    <row r="122" spans="1:51" x14ac:dyDescent="0.25">
      <c r="A122" t="s">
        <v>329</v>
      </c>
      <c r="B122" t="s">
        <v>180</v>
      </c>
      <c r="C122" t="s">
        <v>564</v>
      </c>
      <c r="D122" t="s">
        <v>344</v>
      </c>
      <c r="E122" s="4">
        <v>58.380434782608695</v>
      </c>
      <c r="F122" s="4">
        <v>169.78826086956522</v>
      </c>
      <c r="G122" s="4">
        <v>0</v>
      </c>
      <c r="H122" s="11">
        <v>0</v>
      </c>
      <c r="I122" s="4">
        <v>152.9329347826087</v>
      </c>
      <c r="J122" s="4">
        <v>0</v>
      </c>
      <c r="K122" s="11">
        <v>0</v>
      </c>
      <c r="L122" s="4">
        <v>22.361413043478262</v>
      </c>
      <c r="M122" s="4">
        <v>0</v>
      </c>
      <c r="N122" s="11">
        <v>0</v>
      </c>
      <c r="O122" s="4">
        <v>10.535326086956522</v>
      </c>
      <c r="P122" s="4">
        <v>0</v>
      </c>
      <c r="Q122" s="9">
        <v>0</v>
      </c>
      <c r="R122" s="4">
        <v>6.3478260869565215</v>
      </c>
      <c r="S122" s="4">
        <v>0</v>
      </c>
      <c r="T122" s="11">
        <v>0</v>
      </c>
      <c r="U122" s="4">
        <v>5.4782608695652177</v>
      </c>
      <c r="V122" s="4">
        <v>0</v>
      </c>
      <c r="W122" s="11">
        <v>0</v>
      </c>
      <c r="X122" s="4">
        <v>43.056195652173912</v>
      </c>
      <c r="Y122" s="4">
        <v>0</v>
      </c>
      <c r="Z122" s="11">
        <v>0</v>
      </c>
      <c r="AA122" s="4">
        <v>5.0292391304347825</v>
      </c>
      <c r="AB122" s="4">
        <v>0</v>
      </c>
      <c r="AC122" s="11">
        <v>0</v>
      </c>
      <c r="AD122" s="4">
        <v>83.243152173913046</v>
      </c>
      <c r="AE122" s="4">
        <v>0</v>
      </c>
      <c r="AF122" s="11">
        <v>0</v>
      </c>
      <c r="AG122" s="4">
        <v>16.098260869565216</v>
      </c>
      <c r="AH122" s="4">
        <v>0</v>
      </c>
      <c r="AI122" s="11">
        <v>0</v>
      </c>
      <c r="AJ122" s="4">
        <v>0</v>
      </c>
      <c r="AK122" s="4">
        <v>0</v>
      </c>
      <c r="AL122" s="11" t="s">
        <v>633</v>
      </c>
      <c r="AM122" s="1">
        <v>495323</v>
      </c>
      <c r="AN122" s="1">
        <v>3</v>
      </c>
      <c r="AX122"/>
      <c r="AY122"/>
    </row>
    <row r="123" spans="1:51" x14ac:dyDescent="0.25">
      <c r="A123" t="s">
        <v>329</v>
      </c>
      <c r="B123" t="s">
        <v>46</v>
      </c>
      <c r="C123" t="s">
        <v>523</v>
      </c>
      <c r="D123" t="s">
        <v>398</v>
      </c>
      <c r="E123" s="4">
        <v>131.35869565217391</v>
      </c>
      <c r="F123" s="4">
        <v>424.32391304347823</v>
      </c>
      <c r="G123" s="4">
        <v>0</v>
      </c>
      <c r="H123" s="11">
        <v>0</v>
      </c>
      <c r="I123" s="4">
        <v>396.87826086956522</v>
      </c>
      <c r="J123" s="4">
        <v>0</v>
      </c>
      <c r="K123" s="11">
        <v>0</v>
      </c>
      <c r="L123" s="4">
        <v>58.377717391304344</v>
      </c>
      <c r="M123" s="4">
        <v>0</v>
      </c>
      <c r="N123" s="11">
        <v>0</v>
      </c>
      <c r="O123" s="4">
        <v>36.0625</v>
      </c>
      <c r="P123" s="4">
        <v>0</v>
      </c>
      <c r="Q123" s="9">
        <v>0</v>
      </c>
      <c r="R123" s="4">
        <v>16.836956521739129</v>
      </c>
      <c r="S123" s="4">
        <v>0</v>
      </c>
      <c r="T123" s="11">
        <v>0</v>
      </c>
      <c r="U123" s="4">
        <v>5.4782608695652177</v>
      </c>
      <c r="V123" s="4">
        <v>0</v>
      </c>
      <c r="W123" s="11">
        <v>0</v>
      </c>
      <c r="X123" s="4">
        <v>112.47945652173912</v>
      </c>
      <c r="Y123" s="4">
        <v>0</v>
      </c>
      <c r="Z123" s="11">
        <v>0</v>
      </c>
      <c r="AA123" s="4">
        <v>5.1304347826086953</v>
      </c>
      <c r="AB123" s="4">
        <v>0</v>
      </c>
      <c r="AC123" s="11">
        <v>0</v>
      </c>
      <c r="AD123" s="4">
        <v>221.92467391304348</v>
      </c>
      <c r="AE123" s="4">
        <v>0</v>
      </c>
      <c r="AF123" s="11">
        <v>0</v>
      </c>
      <c r="AG123" s="4">
        <v>26.411630434782609</v>
      </c>
      <c r="AH123" s="4">
        <v>0</v>
      </c>
      <c r="AI123" s="11">
        <v>0</v>
      </c>
      <c r="AJ123" s="4">
        <v>0</v>
      </c>
      <c r="AK123" s="4">
        <v>0</v>
      </c>
      <c r="AL123" s="11" t="s">
        <v>633</v>
      </c>
      <c r="AM123" s="1">
        <v>495135</v>
      </c>
      <c r="AN123" s="1">
        <v>3</v>
      </c>
      <c r="AX123"/>
      <c r="AY123"/>
    </row>
    <row r="124" spans="1:51" x14ac:dyDescent="0.25">
      <c r="A124" t="s">
        <v>329</v>
      </c>
      <c r="B124" t="s">
        <v>208</v>
      </c>
      <c r="C124" t="s">
        <v>575</v>
      </c>
      <c r="D124" t="s">
        <v>335</v>
      </c>
      <c r="E124" s="4">
        <v>120.71739130434783</v>
      </c>
      <c r="F124" s="4">
        <v>361.26706521739129</v>
      </c>
      <c r="G124" s="4">
        <v>0</v>
      </c>
      <c r="H124" s="11">
        <v>0</v>
      </c>
      <c r="I124" s="4">
        <v>330.7263043478261</v>
      </c>
      <c r="J124" s="4">
        <v>0</v>
      </c>
      <c r="K124" s="11">
        <v>0</v>
      </c>
      <c r="L124" s="4">
        <v>31.5</v>
      </c>
      <c r="M124" s="4">
        <v>0</v>
      </c>
      <c r="N124" s="11">
        <v>0</v>
      </c>
      <c r="O124" s="4">
        <v>15.605978260869565</v>
      </c>
      <c r="P124" s="4">
        <v>0</v>
      </c>
      <c r="Q124" s="9">
        <v>0</v>
      </c>
      <c r="R124" s="4">
        <v>10.415760869565217</v>
      </c>
      <c r="S124" s="4">
        <v>0</v>
      </c>
      <c r="T124" s="11">
        <v>0</v>
      </c>
      <c r="U124" s="4">
        <v>5.4782608695652177</v>
      </c>
      <c r="V124" s="4">
        <v>0</v>
      </c>
      <c r="W124" s="11">
        <v>0</v>
      </c>
      <c r="X124" s="4">
        <v>108.05695652173912</v>
      </c>
      <c r="Y124" s="4">
        <v>0</v>
      </c>
      <c r="Z124" s="11">
        <v>0</v>
      </c>
      <c r="AA124" s="4">
        <v>14.646739130434783</v>
      </c>
      <c r="AB124" s="4">
        <v>0</v>
      </c>
      <c r="AC124" s="11">
        <v>0</v>
      </c>
      <c r="AD124" s="4">
        <v>187.31043478260872</v>
      </c>
      <c r="AE124" s="4">
        <v>0</v>
      </c>
      <c r="AF124" s="11">
        <v>0</v>
      </c>
      <c r="AG124" s="4">
        <v>19.752934782608694</v>
      </c>
      <c r="AH124" s="4">
        <v>0</v>
      </c>
      <c r="AI124" s="11">
        <v>0</v>
      </c>
      <c r="AJ124" s="4">
        <v>0</v>
      </c>
      <c r="AK124" s="4">
        <v>0</v>
      </c>
      <c r="AL124" s="11" t="s">
        <v>633</v>
      </c>
      <c r="AM124" s="1">
        <v>495356</v>
      </c>
      <c r="AN124" s="1">
        <v>3</v>
      </c>
      <c r="AX124"/>
      <c r="AY124"/>
    </row>
    <row r="125" spans="1:51" x14ac:dyDescent="0.25">
      <c r="A125" t="s">
        <v>329</v>
      </c>
      <c r="B125" t="s">
        <v>205</v>
      </c>
      <c r="C125" t="s">
        <v>573</v>
      </c>
      <c r="D125" t="s">
        <v>439</v>
      </c>
      <c r="E125" s="4">
        <v>137.56521739130434</v>
      </c>
      <c r="F125" s="4">
        <v>462.99456521739137</v>
      </c>
      <c r="G125" s="4">
        <v>0</v>
      </c>
      <c r="H125" s="11">
        <v>0</v>
      </c>
      <c r="I125" s="4">
        <v>434.12489130434784</v>
      </c>
      <c r="J125" s="4">
        <v>0</v>
      </c>
      <c r="K125" s="11">
        <v>0</v>
      </c>
      <c r="L125" s="4">
        <v>57.91097826086957</v>
      </c>
      <c r="M125" s="4">
        <v>0</v>
      </c>
      <c r="N125" s="11">
        <v>0</v>
      </c>
      <c r="O125" s="4">
        <v>39.215326086956523</v>
      </c>
      <c r="P125" s="4">
        <v>0</v>
      </c>
      <c r="Q125" s="9">
        <v>0</v>
      </c>
      <c r="R125" s="4">
        <v>13.739130434782609</v>
      </c>
      <c r="S125" s="4">
        <v>0</v>
      </c>
      <c r="T125" s="11">
        <v>0</v>
      </c>
      <c r="U125" s="4">
        <v>4.9565217391304346</v>
      </c>
      <c r="V125" s="4">
        <v>0</v>
      </c>
      <c r="W125" s="11">
        <v>0</v>
      </c>
      <c r="X125" s="4">
        <v>121.91141304347826</v>
      </c>
      <c r="Y125" s="4">
        <v>0</v>
      </c>
      <c r="Z125" s="11">
        <v>0</v>
      </c>
      <c r="AA125" s="4">
        <v>10.174021739130435</v>
      </c>
      <c r="AB125" s="4">
        <v>0</v>
      </c>
      <c r="AC125" s="11">
        <v>0</v>
      </c>
      <c r="AD125" s="4">
        <v>233.01521739130436</v>
      </c>
      <c r="AE125" s="4">
        <v>0</v>
      </c>
      <c r="AF125" s="11">
        <v>0</v>
      </c>
      <c r="AG125" s="4">
        <v>39.982934782608702</v>
      </c>
      <c r="AH125" s="4">
        <v>0</v>
      </c>
      <c r="AI125" s="11">
        <v>0</v>
      </c>
      <c r="AJ125" s="4">
        <v>0</v>
      </c>
      <c r="AK125" s="4">
        <v>0</v>
      </c>
      <c r="AL125" s="11" t="s">
        <v>633</v>
      </c>
      <c r="AM125" s="1">
        <v>495353</v>
      </c>
      <c r="AN125" s="1">
        <v>3</v>
      </c>
      <c r="AX125"/>
      <c r="AY125"/>
    </row>
    <row r="126" spans="1:51" x14ac:dyDescent="0.25">
      <c r="A126" t="s">
        <v>329</v>
      </c>
      <c r="B126" t="s">
        <v>178</v>
      </c>
      <c r="C126" t="s">
        <v>562</v>
      </c>
      <c r="D126" t="s">
        <v>436</v>
      </c>
      <c r="E126" s="4">
        <v>87.119565217391298</v>
      </c>
      <c r="F126" s="4">
        <v>244.20630434782609</v>
      </c>
      <c r="G126" s="4">
        <v>0</v>
      </c>
      <c r="H126" s="11">
        <v>0</v>
      </c>
      <c r="I126" s="4">
        <v>217.29467391304348</v>
      </c>
      <c r="J126" s="4">
        <v>0</v>
      </c>
      <c r="K126" s="11">
        <v>0</v>
      </c>
      <c r="L126" s="4">
        <v>40.379891304347822</v>
      </c>
      <c r="M126" s="4">
        <v>0</v>
      </c>
      <c r="N126" s="11">
        <v>0</v>
      </c>
      <c r="O126" s="4">
        <v>23.871739130434779</v>
      </c>
      <c r="P126" s="4">
        <v>0</v>
      </c>
      <c r="Q126" s="9">
        <v>0</v>
      </c>
      <c r="R126" s="4">
        <v>11.638586956521738</v>
      </c>
      <c r="S126" s="4">
        <v>0</v>
      </c>
      <c r="T126" s="11">
        <v>0</v>
      </c>
      <c r="U126" s="4">
        <v>4.8695652173913047</v>
      </c>
      <c r="V126" s="4">
        <v>0</v>
      </c>
      <c r="W126" s="11">
        <v>0</v>
      </c>
      <c r="X126" s="4">
        <v>63.359239130434787</v>
      </c>
      <c r="Y126" s="4">
        <v>0</v>
      </c>
      <c r="Z126" s="11">
        <v>0</v>
      </c>
      <c r="AA126" s="4">
        <v>10.403478260869566</v>
      </c>
      <c r="AB126" s="4">
        <v>0</v>
      </c>
      <c r="AC126" s="11">
        <v>0</v>
      </c>
      <c r="AD126" s="4">
        <v>91.032826086956533</v>
      </c>
      <c r="AE126" s="4">
        <v>0</v>
      </c>
      <c r="AF126" s="11">
        <v>0</v>
      </c>
      <c r="AG126" s="4">
        <v>39.030869565217387</v>
      </c>
      <c r="AH126" s="4">
        <v>0</v>
      </c>
      <c r="AI126" s="11">
        <v>0</v>
      </c>
      <c r="AJ126" s="4">
        <v>0</v>
      </c>
      <c r="AK126" s="4">
        <v>0</v>
      </c>
      <c r="AL126" s="11" t="s">
        <v>633</v>
      </c>
      <c r="AM126" s="1">
        <v>495320</v>
      </c>
      <c r="AN126" s="1">
        <v>3</v>
      </c>
      <c r="AX126"/>
      <c r="AY126"/>
    </row>
    <row r="127" spans="1:51" x14ac:dyDescent="0.25">
      <c r="A127" t="s">
        <v>329</v>
      </c>
      <c r="B127" t="s">
        <v>175</v>
      </c>
      <c r="C127" t="s">
        <v>560</v>
      </c>
      <c r="D127" t="s">
        <v>435</v>
      </c>
      <c r="E127" s="4">
        <v>57.326086956521742</v>
      </c>
      <c r="F127" s="4">
        <v>160.46250000000003</v>
      </c>
      <c r="G127" s="4">
        <v>0</v>
      </c>
      <c r="H127" s="11">
        <v>0</v>
      </c>
      <c r="I127" s="4">
        <v>148.2192391304348</v>
      </c>
      <c r="J127" s="4">
        <v>0</v>
      </c>
      <c r="K127" s="11">
        <v>0</v>
      </c>
      <c r="L127" s="4">
        <v>21.577282608695654</v>
      </c>
      <c r="M127" s="4">
        <v>0</v>
      </c>
      <c r="N127" s="11">
        <v>0</v>
      </c>
      <c r="O127" s="4">
        <v>9.334021739130435</v>
      </c>
      <c r="P127" s="4">
        <v>0</v>
      </c>
      <c r="Q127" s="9">
        <v>0</v>
      </c>
      <c r="R127" s="4">
        <v>7.1128260869565221</v>
      </c>
      <c r="S127" s="4">
        <v>0</v>
      </c>
      <c r="T127" s="11">
        <v>0</v>
      </c>
      <c r="U127" s="4">
        <v>5.1304347826086953</v>
      </c>
      <c r="V127" s="4">
        <v>0</v>
      </c>
      <c r="W127" s="11">
        <v>0</v>
      </c>
      <c r="X127" s="4">
        <v>40.651956521739137</v>
      </c>
      <c r="Y127" s="4">
        <v>0</v>
      </c>
      <c r="Z127" s="11">
        <v>0</v>
      </c>
      <c r="AA127" s="4">
        <v>0</v>
      </c>
      <c r="AB127" s="4">
        <v>0</v>
      </c>
      <c r="AC127" s="11" t="s">
        <v>633</v>
      </c>
      <c r="AD127" s="4">
        <v>82.163695652173928</v>
      </c>
      <c r="AE127" s="4">
        <v>0</v>
      </c>
      <c r="AF127" s="11">
        <v>0</v>
      </c>
      <c r="AG127" s="4">
        <v>16.069565217391304</v>
      </c>
      <c r="AH127" s="4">
        <v>0</v>
      </c>
      <c r="AI127" s="11">
        <v>0</v>
      </c>
      <c r="AJ127" s="4">
        <v>0</v>
      </c>
      <c r="AK127" s="4">
        <v>0</v>
      </c>
      <c r="AL127" s="11" t="s">
        <v>633</v>
      </c>
      <c r="AM127" s="1">
        <v>495317</v>
      </c>
      <c r="AN127" s="1">
        <v>3</v>
      </c>
      <c r="AX127"/>
      <c r="AY127"/>
    </row>
    <row r="128" spans="1:51" x14ac:dyDescent="0.25">
      <c r="A128" t="s">
        <v>329</v>
      </c>
      <c r="B128" t="s">
        <v>133</v>
      </c>
      <c r="C128" t="s">
        <v>549</v>
      </c>
      <c r="D128" t="s">
        <v>355</v>
      </c>
      <c r="E128" s="4">
        <v>114.82608695652173</v>
      </c>
      <c r="F128" s="4">
        <v>367.45565217391305</v>
      </c>
      <c r="G128" s="4">
        <v>0</v>
      </c>
      <c r="H128" s="11">
        <v>0</v>
      </c>
      <c r="I128" s="4">
        <v>340.3442391304348</v>
      </c>
      <c r="J128" s="4">
        <v>0</v>
      </c>
      <c r="K128" s="11">
        <v>0</v>
      </c>
      <c r="L128" s="4">
        <v>36.543478260869563</v>
      </c>
      <c r="M128" s="4">
        <v>0</v>
      </c>
      <c r="N128" s="11">
        <v>0</v>
      </c>
      <c r="O128" s="4">
        <v>19.793478260869566</v>
      </c>
      <c r="P128" s="4">
        <v>0</v>
      </c>
      <c r="Q128" s="9">
        <v>0</v>
      </c>
      <c r="R128" s="4">
        <v>11.149456521739131</v>
      </c>
      <c r="S128" s="4">
        <v>0</v>
      </c>
      <c r="T128" s="11">
        <v>0</v>
      </c>
      <c r="U128" s="4">
        <v>5.6005434782608692</v>
      </c>
      <c r="V128" s="4">
        <v>0</v>
      </c>
      <c r="W128" s="11">
        <v>0</v>
      </c>
      <c r="X128" s="4">
        <v>93.050760869565224</v>
      </c>
      <c r="Y128" s="4">
        <v>0</v>
      </c>
      <c r="Z128" s="11">
        <v>0</v>
      </c>
      <c r="AA128" s="4">
        <v>10.361413043478262</v>
      </c>
      <c r="AB128" s="4">
        <v>0</v>
      </c>
      <c r="AC128" s="11">
        <v>0</v>
      </c>
      <c r="AD128" s="4">
        <v>211.79347826086956</v>
      </c>
      <c r="AE128" s="4">
        <v>0</v>
      </c>
      <c r="AF128" s="11">
        <v>0</v>
      </c>
      <c r="AG128" s="4">
        <v>15.706521739130435</v>
      </c>
      <c r="AH128" s="4">
        <v>0</v>
      </c>
      <c r="AI128" s="11">
        <v>0</v>
      </c>
      <c r="AJ128" s="4">
        <v>0</v>
      </c>
      <c r="AK128" s="4">
        <v>0</v>
      </c>
      <c r="AL128" s="11" t="s">
        <v>633</v>
      </c>
      <c r="AM128" s="1">
        <v>495259</v>
      </c>
      <c r="AN128" s="1">
        <v>3</v>
      </c>
      <c r="AX128"/>
      <c r="AY128"/>
    </row>
    <row r="129" spans="1:51" x14ac:dyDescent="0.25">
      <c r="A129" t="s">
        <v>329</v>
      </c>
      <c r="B129" t="s">
        <v>163</v>
      </c>
      <c r="C129" t="s">
        <v>557</v>
      </c>
      <c r="D129" t="s">
        <v>432</v>
      </c>
      <c r="E129" s="4">
        <v>105.43478260869566</v>
      </c>
      <c r="F129" s="4">
        <v>312.45228260869561</v>
      </c>
      <c r="G129" s="4">
        <v>0</v>
      </c>
      <c r="H129" s="11">
        <v>0</v>
      </c>
      <c r="I129" s="4">
        <v>285.31641304347824</v>
      </c>
      <c r="J129" s="4">
        <v>0</v>
      </c>
      <c r="K129" s="11">
        <v>0</v>
      </c>
      <c r="L129" s="4">
        <v>46.901086956521738</v>
      </c>
      <c r="M129" s="4">
        <v>0</v>
      </c>
      <c r="N129" s="11">
        <v>0</v>
      </c>
      <c r="O129" s="4">
        <v>31.585869565217394</v>
      </c>
      <c r="P129" s="4">
        <v>0</v>
      </c>
      <c r="Q129" s="9">
        <v>0</v>
      </c>
      <c r="R129" s="4">
        <v>10.010869565217391</v>
      </c>
      <c r="S129" s="4">
        <v>0</v>
      </c>
      <c r="T129" s="11">
        <v>0</v>
      </c>
      <c r="U129" s="4">
        <v>5.3043478260869561</v>
      </c>
      <c r="V129" s="4">
        <v>0</v>
      </c>
      <c r="W129" s="11">
        <v>0</v>
      </c>
      <c r="X129" s="4">
        <v>66.379673913043476</v>
      </c>
      <c r="Y129" s="4">
        <v>0</v>
      </c>
      <c r="Z129" s="11">
        <v>0</v>
      </c>
      <c r="AA129" s="4">
        <v>11.820652173913043</v>
      </c>
      <c r="AB129" s="4">
        <v>0</v>
      </c>
      <c r="AC129" s="11">
        <v>0</v>
      </c>
      <c r="AD129" s="4">
        <v>161.78619565217389</v>
      </c>
      <c r="AE129" s="4">
        <v>0</v>
      </c>
      <c r="AF129" s="11">
        <v>0</v>
      </c>
      <c r="AG129" s="4">
        <v>25.564673913043475</v>
      </c>
      <c r="AH129" s="4">
        <v>0</v>
      </c>
      <c r="AI129" s="11">
        <v>0</v>
      </c>
      <c r="AJ129" s="4">
        <v>0</v>
      </c>
      <c r="AK129" s="4">
        <v>0</v>
      </c>
      <c r="AL129" s="11" t="s">
        <v>633</v>
      </c>
      <c r="AM129" s="1">
        <v>495300</v>
      </c>
      <c r="AN129" s="1">
        <v>3</v>
      </c>
      <c r="AX129"/>
      <c r="AY129"/>
    </row>
    <row r="130" spans="1:51" x14ac:dyDescent="0.25">
      <c r="A130" t="s">
        <v>329</v>
      </c>
      <c r="B130" t="s">
        <v>135</v>
      </c>
      <c r="C130" t="s">
        <v>462</v>
      </c>
      <c r="D130" t="s">
        <v>409</v>
      </c>
      <c r="E130" s="4">
        <v>144.13043478260869</v>
      </c>
      <c r="F130" s="4">
        <v>450.52152173913049</v>
      </c>
      <c r="G130" s="4">
        <v>0</v>
      </c>
      <c r="H130" s="11">
        <v>0</v>
      </c>
      <c r="I130" s="4">
        <v>428.25793478260874</v>
      </c>
      <c r="J130" s="4">
        <v>0</v>
      </c>
      <c r="K130" s="11">
        <v>0</v>
      </c>
      <c r="L130" s="4">
        <v>89.874239130434788</v>
      </c>
      <c r="M130" s="4">
        <v>0</v>
      </c>
      <c r="N130" s="11">
        <v>0</v>
      </c>
      <c r="O130" s="4">
        <v>75.363369565217397</v>
      </c>
      <c r="P130" s="4">
        <v>0</v>
      </c>
      <c r="Q130" s="9">
        <v>0</v>
      </c>
      <c r="R130" s="4">
        <v>9.2934782608695645</v>
      </c>
      <c r="S130" s="4">
        <v>0</v>
      </c>
      <c r="T130" s="11">
        <v>0</v>
      </c>
      <c r="U130" s="4">
        <v>5.2173913043478262</v>
      </c>
      <c r="V130" s="4">
        <v>0</v>
      </c>
      <c r="W130" s="11">
        <v>0</v>
      </c>
      <c r="X130" s="4">
        <v>119.50989130434782</v>
      </c>
      <c r="Y130" s="4">
        <v>0</v>
      </c>
      <c r="Z130" s="11">
        <v>0</v>
      </c>
      <c r="AA130" s="4">
        <v>7.7527173913043477</v>
      </c>
      <c r="AB130" s="4">
        <v>0</v>
      </c>
      <c r="AC130" s="11">
        <v>0</v>
      </c>
      <c r="AD130" s="4">
        <v>213.80989130434784</v>
      </c>
      <c r="AE130" s="4">
        <v>0</v>
      </c>
      <c r="AF130" s="11">
        <v>0</v>
      </c>
      <c r="AG130" s="4">
        <v>19.574782608695653</v>
      </c>
      <c r="AH130" s="4">
        <v>0</v>
      </c>
      <c r="AI130" s="11">
        <v>0</v>
      </c>
      <c r="AJ130" s="4">
        <v>0</v>
      </c>
      <c r="AK130" s="4">
        <v>0</v>
      </c>
      <c r="AL130" s="11" t="s">
        <v>633</v>
      </c>
      <c r="AM130" s="1">
        <v>495261</v>
      </c>
      <c r="AN130" s="1">
        <v>3</v>
      </c>
      <c r="AX130"/>
      <c r="AY130"/>
    </row>
    <row r="131" spans="1:51" x14ac:dyDescent="0.25">
      <c r="A131" t="s">
        <v>329</v>
      </c>
      <c r="B131" t="s">
        <v>179</v>
      </c>
      <c r="C131" t="s">
        <v>563</v>
      </c>
      <c r="D131" t="s">
        <v>382</v>
      </c>
      <c r="E131" s="4">
        <v>58.815217391304351</v>
      </c>
      <c r="F131" s="4">
        <v>181.27836956521739</v>
      </c>
      <c r="G131" s="4">
        <v>0</v>
      </c>
      <c r="H131" s="11">
        <v>0</v>
      </c>
      <c r="I131" s="4">
        <v>165.19141304347826</v>
      </c>
      <c r="J131" s="4">
        <v>0</v>
      </c>
      <c r="K131" s="11">
        <v>0</v>
      </c>
      <c r="L131" s="4">
        <v>27.713260869565215</v>
      </c>
      <c r="M131" s="4">
        <v>0</v>
      </c>
      <c r="N131" s="11">
        <v>0</v>
      </c>
      <c r="O131" s="4">
        <v>17.104565217391304</v>
      </c>
      <c r="P131" s="4">
        <v>0</v>
      </c>
      <c r="Q131" s="9">
        <v>0</v>
      </c>
      <c r="R131" s="4">
        <v>5.9130434782608692</v>
      </c>
      <c r="S131" s="4">
        <v>0</v>
      </c>
      <c r="T131" s="11">
        <v>0</v>
      </c>
      <c r="U131" s="4">
        <v>4.6956521739130439</v>
      </c>
      <c r="V131" s="4">
        <v>0</v>
      </c>
      <c r="W131" s="11">
        <v>0</v>
      </c>
      <c r="X131" s="4">
        <v>33.775760869565218</v>
      </c>
      <c r="Y131" s="4">
        <v>0</v>
      </c>
      <c r="Z131" s="11">
        <v>0</v>
      </c>
      <c r="AA131" s="4">
        <v>5.4782608695652177</v>
      </c>
      <c r="AB131" s="4">
        <v>0</v>
      </c>
      <c r="AC131" s="11">
        <v>0</v>
      </c>
      <c r="AD131" s="4">
        <v>79.061630434782614</v>
      </c>
      <c r="AE131" s="4">
        <v>0</v>
      </c>
      <c r="AF131" s="11">
        <v>0</v>
      </c>
      <c r="AG131" s="4">
        <v>35.249456521739127</v>
      </c>
      <c r="AH131" s="4">
        <v>0</v>
      </c>
      <c r="AI131" s="11">
        <v>0</v>
      </c>
      <c r="AJ131" s="4">
        <v>0</v>
      </c>
      <c r="AK131" s="4">
        <v>0</v>
      </c>
      <c r="AL131" s="11" t="s">
        <v>633</v>
      </c>
      <c r="AM131" s="1">
        <v>495321</v>
      </c>
      <c r="AN131" s="1">
        <v>3</v>
      </c>
      <c r="AX131"/>
      <c r="AY131"/>
    </row>
    <row r="132" spans="1:51" x14ac:dyDescent="0.25">
      <c r="A132" t="s">
        <v>329</v>
      </c>
      <c r="B132" t="s">
        <v>57</v>
      </c>
      <c r="C132" t="s">
        <v>511</v>
      </c>
      <c r="D132" t="s">
        <v>352</v>
      </c>
      <c r="E132" s="4">
        <v>138.82608695652175</v>
      </c>
      <c r="F132" s="4">
        <v>487.87086956521733</v>
      </c>
      <c r="G132" s="4">
        <v>0</v>
      </c>
      <c r="H132" s="11">
        <v>0</v>
      </c>
      <c r="I132" s="4">
        <v>463.52847826086952</v>
      </c>
      <c r="J132" s="4">
        <v>0</v>
      </c>
      <c r="K132" s="11">
        <v>0</v>
      </c>
      <c r="L132" s="4">
        <v>46.244565217391298</v>
      </c>
      <c r="M132" s="4">
        <v>0</v>
      </c>
      <c r="N132" s="11">
        <v>0</v>
      </c>
      <c r="O132" s="4">
        <v>26.945652173913043</v>
      </c>
      <c r="P132" s="4">
        <v>0</v>
      </c>
      <c r="Q132" s="9">
        <v>0</v>
      </c>
      <c r="R132" s="4">
        <v>14.255434782608695</v>
      </c>
      <c r="S132" s="4">
        <v>0</v>
      </c>
      <c r="T132" s="11">
        <v>0</v>
      </c>
      <c r="U132" s="4">
        <v>5.0434782608695654</v>
      </c>
      <c r="V132" s="4">
        <v>0</v>
      </c>
      <c r="W132" s="11">
        <v>0</v>
      </c>
      <c r="X132" s="4">
        <v>116.94554347826087</v>
      </c>
      <c r="Y132" s="4">
        <v>0</v>
      </c>
      <c r="Z132" s="11">
        <v>0</v>
      </c>
      <c r="AA132" s="4">
        <v>5.0434782608695654</v>
      </c>
      <c r="AB132" s="4">
        <v>0</v>
      </c>
      <c r="AC132" s="11">
        <v>0</v>
      </c>
      <c r="AD132" s="4">
        <v>238.44793478260868</v>
      </c>
      <c r="AE132" s="4">
        <v>0</v>
      </c>
      <c r="AF132" s="11">
        <v>0</v>
      </c>
      <c r="AG132" s="4">
        <v>81.189347826086944</v>
      </c>
      <c r="AH132" s="4">
        <v>0</v>
      </c>
      <c r="AI132" s="11">
        <v>0</v>
      </c>
      <c r="AJ132" s="4">
        <v>0</v>
      </c>
      <c r="AK132" s="4">
        <v>0</v>
      </c>
      <c r="AL132" s="11" t="s">
        <v>633</v>
      </c>
      <c r="AM132" s="1">
        <v>495152</v>
      </c>
      <c r="AN132" s="1">
        <v>3</v>
      </c>
      <c r="AX132"/>
      <c r="AY132"/>
    </row>
    <row r="133" spans="1:51" x14ac:dyDescent="0.25">
      <c r="A133" t="s">
        <v>329</v>
      </c>
      <c r="B133" t="s">
        <v>203</v>
      </c>
      <c r="C133" t="s">
        <v>571</v>
      </c>
      <c r="D133" t="s">
        <v>398</v>
      </c>
      <c r="E133" s="4">
        <v>89.086956521739125</v>
      </c>
      <c r="F133" s="4">
        <v>290.80423913043478</v>
      </c>
      <c r="G133" s="4">
        <v>0</v>
      </c>
      <c r="H133" s="11">
        <v>0</v>
      </c>
      <c r="I133" s="4">
        <v>261.99228260869569</v>
      </c>
      <c r="J133" s="4">
        <v>0</v>
      </c>
      <c r="K133" s="11">
        <v>0</v>
      </c>
      <c r="L133" s="4">
        <v>52.464673913043484</v>
      </c>
      <c r="M133" s="4">
        <v>0</v>
      </c>
      <c r="N133" s="11">
        <v>0</v>
      </c>
      <c r="O133" s="4">
        <v>38.489130434782609</v>
      </c>
      <c r="P133" s="4">
        <v>0</v>
      </c>
      <c r="Q133" s="9">
        <v>0</v>
      </c>
      <c r="R133" s="4">
        <v>8.4972826086956523</v>
      </c>
      <c r="S133" s="4">
        <v>0</v>
      </c>
      <c r="T133" s="11">
        <v>0</v>
      </c>
      <c r="U133" s="4">
        <v>5.4782608695652177</v>
      </c>
      <c r="V133" s="4">
        <v>0</v>
      </c>
      <c r="W133" s="11">
        <v>0</v>
      </c>
      <c r="X133" s="4">
        <v>64.660543478260877</v>
      </c>
      <c r="Y133" s="4">
        <v>0</v>
      </c>
      <c r="Z133" s="11">
        <v>0</v>
      </c>
      <c r="AA133" s="4">
        <v>14.836413043478261</v>
      </c>
      <c r="AB133" s="4">
        <v>0</v>
      </c>
      <c r="AC133" s="11">
        <v>0</v>
      </c>
      <c r="AD133" s="4">
        <v>84.935000000000002</v>
      </c>
      <c r="AE133" s="4">
        <v>0</v>
      </c>
      <c r="AF133" s="11">
        <v>0</v>
      </c>
      <c r="AG133" s="4">
        <v>73.907608695652172</v>
      </c>
      <c r="AH133" s="4">
        <v>0</v>
      </c>
      <c r="AI133" s="11">
        <v>0</v>
      </c>
      <c r="AJ133" s="4">
        <v>0</v>
      </c>
      <c r="AK133" s="4">
        <v>0</v>
      </c>
      <c r="AL133" s="11" t="s">
        <v>633</v>
      </c>
      <c r="AM133" s="1">
        <v>495350</v>
      </c>
      <c r="AN133" s="1">
        <v>3</v>
      </c>
      <c r="AX133"/>
      <c r="AY133"/>
    </row>
    <row r="134" spans="1:51" x14ac:dyDescent="0.25">
      <c r="A134" t="s">
        <v>329</v>
      </c>
      <c r="B134" t="s">
        <v>222</v>
      </c>
      <c r="C134" t="s">
        <v>576</v>
      </c>
      <c r="D134" t="s">
        <v>376</v>
      </c>
      <c r="E134" s="4">
        <v>110.18478260869566</v>
      </c>
      <c r="F134" s="4">
        <v>377.74228260869563</v>
      </c>
      <c r="G134" s="4">
        <v>0</v>
      </c>
      <c r="H134" s="11">
        <v>0</v>
      </c>
      <c r="I134" s="4">
        <v>352.70945652173913</v>
      </c>
      <c r="J134" s="4">
        <v>0</v>
      </c>
      <c r="K134" s="11">
        <v>0</v>
      </c>
      <c r="L134" s="4">
        <v>30.243152173913046</v>
      </c>
      <c r="M134" s="4">
        <v>0</v>
      </c>
      <c r="N134" s="11">
        <v>0</v>
      </c>
      <c r="O134" s="4">
        <v>20.764891304347827</v>
      </c>
      <c r="P134" s="4">
        <v>0</v>
      </c>
      <c r="Q134" s="9">
        <v>0</v>
      </c>
      <c r="R134" s="4">
        <v>3.7391304347826089</v>
      </c>
      <c r="S134" s="4">
        <v>0</v>
      </c>
      <c r="T134" s="11">
        <v>0</v>
      </c>
      <c r="U134" s="4">
        <v>5.7391304347826084</v>
      </c>
      <c r="V134" s="4">
        <v>0</v>
      </c>
      <c r="W134" s="11">
        <v>0</v>
      </c>
      <c r="X134" s="4">
        <v>89.79597826086956</v>
      </c>
      <c r="Y134" s="4">
        <v>0</v>
      </c>
      <c r="Z134" s="11">
        <v>0</v>
      </c>
      <c r="AA134" s="4">
        <v>15.554565217391303</v>
      </c>
      <c r="AB134" s="4">
        <v>0</v>
      </c>
      <c r="AC134" s="11">
        <v>0</v>
      </c>
      <c r="AD134" s="4">
        <v>193.80152173913041</v>
      </c>
      <c r="AE134" s="4">
        <v>0</v>
      </c>
      <c r="AF134" s="11">
        <v>0</v>
      </c>
      <c r="AG134" s="4">
        <v>48.347065217391311</v>
      </c>
      <c r="AH134" s="4">
        <v>0</v>
      </c>
      <c r="AI134" s="11">
        <v>0</v>
      </c>
      <c r="AJ134" s="4">
        <v>0</v>
      </c>
      <c r="AK134" s="4">
        <v>0</v>
      </c>
      <c r="AL134" s="11" t="s">
        <v>633</v>
      </c>
      <c r="AM134" s="1">
        <v>495371</v>
      </c>
      <c r="AN134" s="1">
        <v>3</v>
      </c>
      <c r="AX134"/>
      <c r="AY134"/>
    </row>
    <row r="135" spans="1:51" x14ac:dyDescent="0.25">
      <c r="A135" t="s">
        <v>329</v>
      </c>
      <c r="B135" t="s">
        <v>189</v>
      </c>
      <c r="C135" t="s">
        <v>465</v>
      </c>
      <c r="D135" t="s">
        <v>343</v>
      </c>
      <c r="E135" s="4">
        <v>114.29347826086956</v>
      </c>
      <c r="F135" s="4">
        <v>387.74130434782609</v>
      </c>
      <c r="G135" s="4">
        <v>6.5945652173913061</v>
      </c>
      <c r="H135" s="11">
        <v>1.7007641805103137E-2</v>
      </c>
      <c r="I135" s="4">
        <v>361.61739130434779</v>
      </c>
      <c r="J135" s="4">
        <v>6.5945652173913061</v>
      </c>
      <c r="K135" s="11">
        <v>1.8236305487423658E-2</v>
      </c>
      <c r="L135" s="4">
        <v>45.65543478260868</v>
      </c>
      <c r="M135" s="4">
        <v>0.77282608695652166</v>
      </c>
      <c r="N135" s="11">
        <v>1.6927362331262057E-2</v>
      </c>
      <c r="O135" s="4">
        <v>19.531521739130422</v>
      </c>
      <c r="P135" s="4">
        <v>0.77282608695652166</v>
      </c>
      <c r="Q135" s="9">
        <v>3.9568145138850264E-2</v>
      </c>
      <c r="R135" s="4">
        <v>17.341304347826085</v>
      </c>
      <c r="S135" s="4">
        <v>0</v>
      </c>
      <c r="T135" s="11">
        <v>0</v>
      </c>
      <c r="U135" s="4">
        <v>8.7826086956521738</v>
      </c>
      <c r="V135" s="4">
        <v>0</v>
      </c>
      <c r="W135" s="11">
        <v>0</v>
      </c>
      <c r="X135" s="4">
        <v>132.61195652173913</v>
      </c>
      <c r="Y135" s="4">
        <v>3.2358695652173926</v>
      </c>
      <c r="Z135" s="11">
        <v>2.4401039318705287E-2</v>
      </c>
      <c r="AA135" s="4">
        <v>0</v>
      </c>
      <c r="AB135" s="4">
        <v>0</v>
      </c>
      <c r="AC135" s="11" t="s">
        <v>633</v>
      </c>
      <c r="AD135" s="4">
        <v>166.60760869565217</v>
      </c>
      <c r="AE135" s="4">
        <v>2.5858695652173913</v>
      </c>
      <c r="AF135" s="11">
        <v>1.5520717123676434E-2</v>
      </c>
      <c r="AG135" s="4">
        <v>42.866304347826095</v>
      </c>
      <c r="AH135" s="4">
        <v>0</v>
      </c>
      <c r="AI135" s="11">
        <v>0</v>
      </c>
      <c r="AJ135" s="4">
        <v>0</v>
      </c>
      <c r="AK135" s="4">
        <v>0</v>
      </c>
      <c r="AL135" s="11" t="s">
        <v>633</v>
      </c>
      <c r="AM135" s="1">
        <v>495333</v>
      </c>
      <c r="AN135" s="1">
        <v>3</v>
      </c>
      <c r="AX135"/>
      <c r="AY135"/>
    </row>
    <row r="136" spans="1:51" x14ac:dyDescent="0.25">
      <c r="A136" t="s">
        <v>329</v>
      </c>
      <c r="B136" t="s">
        <v>76</v>
      </c>
      <c r="C136" t="s">
        <v>531</v>
      </c>
      <c r="D136" t="s">
        <v>344</v>
      </c>
      <c r="E136" s="4">
        <v>48.880434782608695</v>
      </c>
      <c r="F136" s="4">
        <v>167.2771739130435</v>
      </c>
      <c r="G136" s="4">
        <v>0</v>
      </c>
      <c r="H136" s="11">
        <v>0</v>
      </c>
      <c r="I136" s="4">
        <v>157.13315217391306</v>
      </c>
      <c r="J136" s="4">
        <v>0</v>
      </c>
      <c r="K136" s="11">
        <v>0</v>
      </c>
      <c r="L136" s="4">
        <v>28.002717391304348</v>
      </c>
      <c r="M136" s="4">
        <v>0</v>
      </c>
      <c r="N136" s="11">
        <v>0</v>
      </c>
      <c r="O136" s="4">
        <v>17.858695652173914</v>
      </c>
      <c r="P136" s="4">
        <v>0</v>
      </c>
      <c r="Q136" s="9">
        <v>0</v>
      </c>
      <c r="R136" s="4">
        <v>4.7527173913043477</v>
      </c>
      <c r="S136" s="4">
        <v>0</v>
      </c>
      <c r="T136" s="11">
        <v>0</v>
      </c>
      <c r="U136" s="4">
        <v>5.3913043478260869</v>
      </c>
      <c r="V136" s="4">
        <v>0</v>
      </c>
      <c r="W136" s="11">
        <v>0</v>
      </c>
      <c r="X136" s="4">
        <v>39.766304347826086</v>
      </c>
      <c r="Y136" s="4">
        <v>0</v>
      </c>
      <c r="Z136" s="11">
        <v>0</v>
      </c>
      <c r="AA136" s="4">
        <v>0</v>
      </c>
      <c r="AB136" s="4">
        <v>0</v>
      </c>
      <c r="AC136" s="11" t="s">
        <v>633</v>
      </c>
      <c r="AD136" s="4">
        <v>97.203804347826093</v>
      </c>
      <c r="AE136" s="4">
        <v>0</v>
      </c>
      <c r="AF136" s="11">
        <v>0</v>
      </c>
      <c r="AG136" s="4">
        <v>2.3043478260869565</v>
      </c>
      <c r="AH136" s="4">
        <v>0</v>
      </c>
      <c r="AI136" s="11">
        <v>0</v>
      </c>
      <c r="AJ136" s="4">
        <v>0</v>
      </c>
      <c r="AK136" s="4">
        <v>0</v>
      </c>
      <c r="AL136" s="11" t="s">
        <v>633</v>
      </c>
      <c r="AM136" s="1">
        <v>495187</v>
      </c>
      <c r="AN136" s="1">
        <v>3</v>
      </c>
      <c r="AX136"/>
      <c r="AY136"/>
    </row>
    <row r="137" spans="1:51" x14ac:dyDescent="0.25">
      <c r="A137" t="s">
        <v>329</v>
      </c>
      <c r="B137" t="s">
        <v>33</v>
      </c>
      <c r="C137" t="s">
        <v>482</v>
      </c>
      <c r="D137" t="s">
        <v>394</v>
      </c>
      <c r="E137" s="4">
        <v>48.267605633802816</v>
      </c>
      <c r="F137" s="4">
        <v>510.60464788732395</v>
      </c>
      <c r="G137" s="4">
        <v>58.857605633802834</v>
      </c>
      <c r="H137" s="11">
        <v>0.11527040710916335</v>
      </c>
      <c r="I137" s="4">
        <v>459.97577464788731</v>
      </c>
      <c r="J137" s="4">
        <v>58.857605633802834</v>
      </c>
      <c r="K137" s="11">
        <v>0.12795805535380311</v>
      </c>
      <c r="L137" s="4">
        <v>106.79704225352113</v>
      </c>
      <c r="M137" s="4">
        <v>0</v>
      </c>
      <c r="N137" s="11">
        <v>0</v>
      </c>
      <c r="O137" s="4">
        <v>56.168169014084505</v>
      </c>
      <c r="P137" s="4">
        <v>0</v>
      </c>
      <c r="Q137" s="9">
        <v>0</v>
      </c>
      <c r="R137" s="4">
        <v>46.102112676056336</v>
      </c>
      <c r="S137" s="4">
        <v>0</v>
      </c>
      <c r="T137" s="11">
        <v>0</v>
      </c>
      <c r="U137" s="4">
        <v>4.5267605633802814</v>
      </c>
      <c r="V137" s="4">
        <v>0</v>
      </c>
      <c r="W137" s="11">
        <v>0</v>
      </c>
      <c r="X137" s="4">
        <v>174.19084507042251</v>
      </c>
      <c r="Y137" s="4">
        <v>2.0084507042253521</v>
      </c>
      <c r="Z137" s="11">
        <v>1.1530173720745015E-2</v>
      </c>
      <c r="AA137" s="4">
        <v>0</v>
      </c>
      <c r="AB137" s="4">
        <v>0</v>
      </c>
      <c r="AC137" s="11" t="s">
        <v>633</v>
      </c>
      <c r="AD137" s="4">
        <v>226.18014084507044</v>
      </c>
      <c r="AE137" s="4">
        <v>56.84915492957748</v>
      </c>
      <c r="AF137" s="11">
        <v>0.25134459071947518</v>
      </c>
      <c r="AG137" s="4">
        <v>3.436619718309859</v>
      </c>
      <c r="AH137" s="4">
        <v>0</v>
      </c>
      <c r="AI137" s="11">
        <v>0</v>
      </c>
      <c r="AJ137" s="4">
        <v>0</v>
      </c>
      <c r="AK137" s="4">
        <v>0</v>
      </c>
      <c r="AL137" s="11" t="s">
        <v>633</v>
      </c>
      <c r="AM137" s="1">
        <v>495113</v>
      </c>
      <c r="AN137" s="1">
        <v>3</v>
      </c>
      <c r="AX137"/>
      <c r="AY137"/>
    </row>
    <row r="138" spans="1:51" x14ac:dyDescent="0.25">
      <c r="A138" t="s">
        <v>329</v>
      </c>
      <c r="B138" t="s">
        <v>194</v>
      </c>
      <c r="C138" t="s">
        <v>503</v>
      </c>
      <c r="D138" t="s">
        <v>423</v>
      </c>
      <c r="E138" s="4">
        <v>106.69565217391305</v>
      </c>
      <c r="F138" s="4">
        <v>396.26956521739129</v>
      </c>
      <c r="G138" s="4">
        <v>4.9461956521739125</v>
      </c>
      <c r="H138" s="11">
        <v>1.2481896381470672E-2</v>
      </c>
      <c r="I138" s="4">
        <v>361.69619565217391</v>
      </c>
      <c r="J138" s="4">
        <v>4.9461956521739125</v>
      </c>
      <c r="K138" s="11">
        <v>1.3675000488339209E-2</v>
      </c>
      <c r="L138" s="4">
        <v>69.309782608695656</v>
      </c>
      <c r="M138" s="4">
        <v>0</v>
      </c>
      <c r="N138" s="11">
        <v>0</v>
      </c>
      <c r="O138" s="4">
        <v>34.736413043478258</v>
      </c>
      <c r="P138" s="4">
        <v>0</v>
      </c>
      <c r="Q138" s="9">
        <v>0</v>
      </c>
      <c r="R138" s="4">
        <v>28.858695652173914</v>
      </c>
      <c r="S138" s="4">
        <v>0</v>
      </c>
      <c r="T138" s="11">
        <v>0</v>
      </c>
      <c r="U138" s="4">
        <v>5.7146739130434785</v>
      </c>
      <c r="V138" s="4">
        <v>0</v>
      </c>
      <c r="W138" s="11">
        <v>0</v>
      </c>
      <c r="X138" s="4">
        <v>93.564130434782598</v>
      </c>
      <c r="Y138" s="4">
        <v>3.0233695652173909</v>
      </c>
      <c r="Z138" s="11">
        <v>3.2313340071329827E-2</v>
      </c>
      <c r="AA138" s="4">
        <v>0</v>
      </c>
      <c r="AB138" s="4">
        <v>0</v>
      </c>
      <c r="AC138" s="11" t="s">
        <v>633</v>
      </c>
      <c r="AD138" s="4">
        <v>233.39565217391305</v>
      </c>
      <c r="AE138" s="4">
        <v>1.9228260869565219</v>
      </c>
      <c r="AF138" s="11">
        <v>8.23848288966301E-3</v>
      </c>
      <c r="AG138" s="4">
        <v>0</v>
      </c>
      <c r="AH138" s="4">
        <v>0</v>
      </c>
      <c r="AI138" s="11" t="s">
        <v>633</v>
      </c>
      <c r="AJ138" s="4">
        <v>0</v>
      </c>
      <c r="AK138" s="4">
        <v>0</v>
      </c>
      <c r="AL138" s="11" t="s">
        <v>633</v>
      </c>
      <c r="AM138" s="1">
        <v>495339</v>
      </c>
      <c r="AN138" s="1">
        <v>3</v>
      </c>
      <c r="AX138"/>
      <c r="AY138"/>
    </row>
    <row r="139" spans="1:51" x14ac:dyDescent="0.25">
      <c r="A139" t="s">
        <v>329</v>
      </c>
      <c r="B139" t="s">
        <v>153</v>
      </c>
      <c r="C139" t="s">
        <v>515</v>
      </c>
      <c r="D139" t="s">
        <v>386</v>
      </c>
      <c r="E139" s="4">
        <v>123.40217391304348</v>
      </c>
      <c r="F139" s="4">
        <v>444.66304347826087</v>
      </c>
      <c r="G139" s="4">
        <v>108.91847826086956</v>
      </c>
      <c r="H139" s="11">
        <v>0.24494609988022195</v>
      </c>
      <c r="I139" s="4">
        <v>413.66847826086956</v>
      </c>
      <c r="J139" s="4">
        <v>108.91847826086956</v>
      </c>
      <c r="K139" s="11">
        <v>0.26329895552781973</v>
      </c>
      <c r="L139" s="4">
        <v>48.043478260869563</v>
      </c>
      <c r="M139" s="4">
        <v>7.2771739130434785</v>
      </c>
      <c r="N139" s="11">
        <v>0.15147058823529413</v>
      </c>
      <c r="O139" s="4">
        <v>23.521739130434781</v>
      </c>
      <c r="P139" s="4">
        <v>7.2771739130434785</v>
      </c>
      <c r="Q139" s="9">
        <v>0.30938077634011091</v>
      </c>
      <c r="R139" s="4">
        <v>20.086956521739129</v>
      </c>
      <c r="S139" s="4">
        <v>0</v>
      </c>
      <c r="T139" s="11">
        <v>0</v>
      </c>
      <c r="U139" s="4">
        <v>4.4347826086956523</v>
      </c>
      <c r="V139" s="4">
        <v>0</v>
      </c>
      <c r="W139" s="11">
        <v>0</v>
      </c>
      <c r="X139" s="4">
        <v>122.34239130434783</v>
      </c>
      <c r="Y139" s="4">
        <v>48.513586956521742</v>
      </c>
      <c r="Z139" s="11">
        <v>0.39653946959264363</v>
      </c>
      <c r="AA139" s="4">
        <v>6.4728260869565215</v>
      </c>
      <c r="AB139" s="4">
        <v>0</v>
      </c>
      <c r="AC139" s="11">
        <v>0</v>
      </c>
      <c r="AD139" s="4">
        <v>253.6983695652174</v>
      </c>
      <c r="AE139" s="4">
        <v>53.127717391304351</v>
      </c>
      <c r="AF139" s="11">
        <v>0.20941292402609227</v>
      </c>
      <c r="AG139" s="4">
        <v>14.105978260869565</v>
      </c>
      <c r="AH139" s="4">
        <v>0</v>
      </c>
      <c r="AI139" s="11">
        <v>0</v>
      </c>
      <c r="AJ139" s="4">
        <v>0</v>
      </c>
      <c r="AK139" s="4">
        <v>0</v>
      </c>
      <c r="AL139" s="11" t="s">
        <v>633</v>
      </c>
      <c r="AM139" s="1">
        <v>495286</v>
      </c>
      <c r="AN139" s="1">
        <v>3</v>
      </c>
      <c r="AX139"/>
      <c r="AY139"/>
    </row>
    <row r="140" spans="1:51" x14ac:dyDescent="0.25">
      <c r="A140" t="s">
        <v>329</v>
      </c>
      <c r="B140" t="s">
        <v>172</v>
      </c>
      <c r="C140" t="s">
        <v>559</v>
      </c>
      <c r="D140" t="s">
        <v>409</v>
      </c>
      <c r="E140" s="4">
        <v>32.217391304347828</v>
      </c>
      <c r="F140" s="4">
        <v>181.31793478260869</v>
      </c>
      <c r="G140" s="4">
        <v>3.3913043478260869</v>
      </c>
      <c r="H140" s="11">
        <v>1.8703634319970026E-2</v>
      </c>
      <c r="I140" s="4">
        <v>158.77173913043478</v>
      </c>
      <c r="J140" s="4">
        <v>3.3913043478260869</v>
      </c>
      <c r="K140" s="11">
        <v>2.1359622098993634E-2</v>
      </c>
      <c r="L140" s="4">
        <v>34.584239130434781</v>
      </c>
      <c r="M140" s="4">
        <v>0</v>
      </c>
      <c r="N140" s="11">
        <v>0</v>
      </c>
      <c r="O140" s="4">
        <v>17.013586956521738</v>
      </c>
      <c r="P140" s="4">
        <v>0</v>
      </c>
      <c r="Q140" s="9">
        <v>0</v>
      </c>
      <c r="R140" s="4">
        <v>12.527173913043478</v>
      </c>
      <c r="S140" s="4">
        <v>0</v>
      </c>
      <c r="T140" s="11">
        <v>0</v>
      </c>
      <c r="U140" s="4">
        <v>5.0434782608695654</v>
      </c>
      <c r="V140" s="4">
        <v>0</v>
      </c>
      <c r="W140" s="11">
        <v>0</v>
      </c>
      <c r="X140" s="4">
        <v>44.048913043478258</v>
      </c>
      <c r="Y140" s="4">
        <v>0</v>
      </c>
      <c r="Z140" s="11">
        <v>0</v>
      </c>
      <c r="AA140" s="4">
        <v>4.9755434782608692</v>
      </c>
      <c r="AB140" s="4">
        <v>0</v>
      </c>
      <c r="AC140" s="11">
        <v>0</v>
      </c>
      <c r="AD140" s="4">
        <v>97.709239130434781</v>
      </c>
      <c r="AE140" s="4">
        <v>3.3913043478260869</v>
      </c>
      <c r="AF140" s="11">
        <v>3.4708123592068305E-2</v>
      </c>
      <c r="AG140" s="4">
        <v>0</v>
      </c>
      <c r="AH140" s="4">
        <v>0</v>
      </c>
      <c r="AI140" s="11" t="s">
        <v>633</v>
      </c>
      <c r="AJ140" s="4">
        <v>0</v>
      </c>
      <c r="AK140" s="4">
        <v>0</v>
      </c>
      <c r="AL140" s="11" t="s">
        <v>633</v>
      </c>
      <c r="AM140" s="1">
        <v>495312</v>
      </c>
      <c r="AN140" s="1">
        <v>3</v>
      </c>
      <c r="AX140"/>
      <c r="AY140"/>
    </row>
    <row r="141" spans="1:51" x14ac:dyDescent="0.25">
      <c r="A141" t="s">
        <v>329</v>
      </c>
      <c r="B141" t="s">
        <v>110</v>
      </c>
      <c r="C141" t="s">
        <v>517</v>
      </c>
      <c r="D141" t="s">
        <v>389</v>
      </c>
      <c r="E141" s="4">
        <v>78.826086956521735</v>
      </c>
      <c r="F141" s="4">
        <v>262.73641304347825</v>
      </c>
      <c r="G141" s="4">
        <v>0</v>
      </c>
      <c r="H141" s="11">
        <v>0</v>
      </c>
      <c r="I141" s="4">
        <v>243.43206521739131</v>
      </c>
      <c r="J141" s="4">
        <v>0</v>
      </c>
      <c r="K141" s="11">
        <v>0</v>
      </c>
      <c r="L141" s="4">
        <v>31.39402173913043</v>
      </c>
      <c r="M141" s="4">
        <v>0</v>
      </c>
      <c r="N141" s="11">
        <v>0</v>
      </c>
      <c r="O141" s="4">
        <v>25.529891304347824</v>
      </c>
      <c r="P141" s="4">
        <v>0</v>
      </c>
      <c r="Q141" s="9">
        <v>0</v>
      </c>
      <c r="R141" s="4">
        <v>0.21195652173913043</v>
      </c>
      <c r="S141" s="4">
        <v>0</v>
      </c>
      <c r="T141" s="11">
        <v>0</v>
      </c>
      <c r="U141" s="4">
        <v>5.6521739130434785</v>
      </c>
      <c r="V141" s="4">
        <v>0</v>
      </c>
      <c r="W141" s="11">
        <v>0</v>
      </c>
      <c r="X141" s="4">
        <v>77.934782608695656</v>
      </c>
      <c r="Y141" s="4">
        <v>0</v>
      </c>
      <c r="Z141" s="11">
        <v>0</v>
      </c>
      <c r="AA141" s="4">
        <v>13.440217391304348</v>
      </c>
      <c r="AB141" s="4">
        <v>0</v>
      </c>
      <c r="AC141" s="11">
        <v>0</v>
      </c>
      <c r="AD141" s="4">
        <v>139.96739130434781</v>
      </c>
      <c r="AE141" s="4">
        <v>0</v>
      </c>
      <c r="AF141" s="11">
        <v>0</v>
      </c>
      <c r="AG141" s="4">
        <v>0</v>
      </c>
      <c r="AH141" s="4">
        <v>0</v>
      </c>
      <c r="AI141" s="11" t="s">
        <v>633</v>
      </c>
      <c r="AJ141" s="4">
        <v>0</v>
      </c>
      <c r="AK141" s="4">
        <v>0</v>
      </c>
      <c r="AL141" s="11" t="s">
        <v>633</v>
      </c>
      <c r="AM141" s="1">
        <v>495232</v>
      </c>
      <c r="AN141" s="1">
        <v>3</v>
      </c>
      <c r="AX141"/>
      <c r="AY141"/>
    </row>
    <row r="142" spans="1:51" x14ac:dyDescent="0.25">
      <c r="A142" t="s">
        <v>329</v>
      </c>
      <c r="B142" t="s">
        <v>10</v>
      </c>
      <c r="C142" t="s">
        <v>493</v>
      </c>
      <c r="D142" t="s">
        <v>382</v>
      </c>
      <c r="E142" s="4">
        <v>39.967391304347828</v>
      </c>
      <c r="F142" s="4">
        <v>179.45076086956524</v>
      </c>
      <c r="G142" s="4">
        <v>0</v>
      </c>
      <c r="H142" s="11">
        <v>0</v>
      </c>
      <c r="I142" s="4">
        <v>159.07858695652175</v>
      </c>
      <c r="J142" s="4">
        <v>0</v>
      </c>
      <c r="K142" s="11">
        <v>0</v>
      </c>
      <c r="L142" s="4">
        <v>25.94076086956521</v>
      </c>
      <c r="M142" s="4">
        <v>0</v>
      </c>
      <c r="N142" s="11">
        <v>0</v>
      </c>
      <c r="O142" s="4">
        <v>10.830760869565216</v>
      </c>
      <c r="P142" s="4">
        <v>0</v>
      </c>
      <c r="Q142" s="9">
        <v>0</v>
      </c>
      <c r="R142" s="4">
        <v>10.327391304347824</v>
      </c>
      <c r="S142" s="4">
        <v>0</v>
      </c>
      <c r="T142" s="11">
        <v>0</v>
      </c>
      <c r="U142" s="4">
        <v>4.7826086956521738</v>
      </c>
      <c r="V142" s="4">
        <v>0</v>
      </c>
      <c r="W142" s="11">
        <v>0</v>
      </c>
      <c r="X142" s="4">
        <v>44.932391304347831</v>
      </c>
      <c r="Y142" s="4">
        <v>0</v>
      </c>
      <c r="Z142" s="11">
        <v>0</v>
      </c>
      <c r="AA142" s="4">
        <v>5.2621739130434761</v>
      </c>
      <c r="AB142" s="4">
        <v>0</v>
      </c>
      <c r="AC142" s="11">
        <v>0</v>
      </c>
      <c r="AD142" s="4">
        <v>97.843043478260867</v>
      </c>
      <c r="AE142" s="4">
        <v>0</v>
      </c>
      <c r="AF142" s="11">
        <v>0</v>
      </c>
      <c r="AG142" s="4">
        <v>5.4723913043478261</v>
      </c>
      <c r="AH142" s="4">
        <v>0</v>
      </c>
      <c r="AI142" s="11">
        <v>0</v>
      </c>
      <c r="AJ142" s="4">
        <v>0</v>
      </c>
      <c r="AK142" s="4">
        <v>0</v>
      </c>
      <c r="AL142" s="11" t="s">
        <v>633</v>
      </c>
      <c r="AM142" s="1">
        <v>495034</v>
      </c>
      <c r="AN142" s="1">
        <v>3</v>
      </c>
      <c r="AX142"/>
      <c r="AY142"/>
    </row>
    <row r="143" spans="1:51" x14ac:dyDescent="0.25">
      <c r="A143" t="s">
        <v>329</v>
      </c>
      <c r="B143" t="s">
        <v>198</v>
      </c>
      <c r="C143" t="s">
        <v>479</v>
      </c>
      <c r="D143" t="s">
        <v>422</v>
      </c>
      <c r="E143" s="4">
        <v>112.89130434782609</v>
      </c>
      <c r="F143" s="4">
        <v>320.62467391304347</v>
      </c>
      <c r="G143" s="4">
        <v>169.670652173913</v>
      </c>
      <c r="H143" s="11">
        <v>0.52918775745852087</v>
      </c>
      <c r="I143" s="4">
        <v>298.43163043478262</v>
      </c>
      <c r="J143" s="4">
        <v>166.24010869565214</v>
      </c>
      <c r="K143" s="11">
        <v>0.55704587497464086</v>
      </c>
      <c r="L143" s="4">
        <v>37.620869565217383</v>
      </c>
      <c r="M143" s="4">
        <v>9.008260869565218</v>
      </c>
      <c r="N143" s="11">
        <v>0.23944850221893499</v>
      </c>
      <c r="O143" s="4">
        <v>28.451195652173904</v>
      </c>
      <c r="P143" s="4">
        <v>5.5777173913043478</v>
      </c>
      <c r="Q143" s="9">
        <v>0.19604509629380601</v>
      </c>
      <c r="R143" s="4">
        <v>0</v>
      </c>
      <c r="S143" s="4">
        <v>0</v>
      </c>
      <c r="T143" s="11" t="s">
        <v>633</v>
      </c>
      <c r="U143" s="4">
        <v>9.1696739130434768</v>
      </c>
      <c r="V143" s="4">
        <v>3.4305434782608701</v>
      </c>
      <c r="W143" s="11">
        <v>0.37411837223361516</v>
      </c>
      <c r="X143" s="4">
        <v>80.917826086956524</v>
      </c>
      <c r="Y143" s="4">
        <v>43.659782608695643</v>
      </c>
      <c r="Z143" s="11">
        <v>0.53955703854151538</v>
      </c>
      <c r="AA143" s="4">
        <v>13.023369565217392</v>
      </c>
      <c r="AB143" s="4">
        <v>0</v>
      </c>
      <c r="AC143" s="11">
        <v>0</v>
      </c>
      <c r="AD143" s="4">
        <v>142.42673913043481</v>
      </c>
      <c r="AE143" s="4">
        <v>88.081521739130423</v>
      </c>
      <c r="AF143" s="11">
        <v>0.61843388591846593</v>
      </c>
      <c r="AG143" s="4">
        <v>46.635869565217369</v>
      </c>
      <c r="AH143" s="4">
        <v>28.92108695652173</v>
      </c>
      <c r="AI143" s="11">
        <v>0.6201468360330965</v>
      </c>
      <c r="AJ143" s="4">
        <v>0</v>
      </c>
      <c r="AK143" s="4">
        <v>0</v>
      </c>
      <c r="AL143" s="11" t="s">
        <v>633</v>
      </c>
      <c r="AM143" s="1">
        <v>495344</v>
      </c>
      <c r="AN143" s="1">
        <v>3</v>
      </c>
      <c r="AX143"/>
      <c r="AY143"/>
    </row>
    <row r="144" spans="1:51" x14ac:dyDescent="0.25">
      <c r="A144" t="s">
        <v>329</v>
      </c>
      <c r="B144" t="s">
        <v>257</v>
      </c>
      <c r="C144" t="s">
        <v>486</v>
      </c>
      <c r="D144" t="s">
        <v>401</v>
      </c>
      <c r="E144" s="4">
        <v>26.684782608695652</v>
      </c>
      <c r="F144" s="4">
        <v>128.72326086956522</v>
      </c>
      <c r="G144" s="4">
        <v>0</v>
      </c>
      <c r="H144" s="11">
        <v>0</v>
      </c>
      <c r="I144" s="4">
        <v>116.35097826086957</v>
      </c>
      <c r="J144" s="4">
        <v>0</v>
      </c>
      <c r="K144" s="11">
        <v>0</v>
      </c>
      <c r="L144" s="4">
        <v>21.516304347826086</v>
      </c>
      <c r="M144" s="4">
        <v>0</v>
      </c>
      <c r="N144" s="11">
        <v>0</v>
      </c>
      <c r="O144" s="4">
        <v>9.1440217391304355</v>
      </c>
      <c r="P144" s="4">
        <v>0</v>
      </c>
      <c r="Q144" s="9">
        <v>0</v>
      </c>
      <c r="R144" s="4">
        <v>7.2418478260869561</v>
      </c>
      <c r="S144" s="4">
        <v>0</v>
      </c>
      <c r="T144" s="11">
        <v>0</v>
      </c>
      <c r="U144" s="4">
        <v>5.1304347826086953</v>
      </c>
      <c r="V144" s="4">
        <v>0</v>
      </c>
      <c r="W144" s="11">
        <v>0</v>
      </c>
      <c r="X144" s="4">
        <v>39.983695652173914</v>
      </c>
      <c r="Y144" s="4">
        <v>0</v>
      </c>
      <c r="Z144" s="11">
        <v>0</v>
      </c>
      <c r="AA144" s="4">
        <v>0</v>
      </c>
      <c r="AB144" s="4">
        <v>0</v>
      </c>
      <c r="AC144" s="11" t="s">
        <v>633</v>
      </c>
      <c r="AD144" s="4">
        <v>67.223260869565223</v>
      </c>
      <c r="AE144" s="4">
        <v>0</v>
      </c>
      <c r="AF144" s="11">
        <v>0</v>
      </c>
      <c r="AG144" s="4">
        <v>0</v>
      </c>
      <c r="AH144" s="4">
        <v>0</v>
      </c>
      <c r="AI144" s="11" t="s">
        <v>633</v>
      </c>
      <c r="AJ144" s="4">
        <v>0</v>
      </c>
      <c r="AK144" s="4">
        <v>0</v>
      </c>
      <c r="AL144" s="11" t="s">
        <v>633</v>
      </c>
      <c r="AM144" s="1">
        <v>495408</v>
      </c>
      <c r="AN144" s="1">
        <v>3</v>
      </c>
      <c r="AX144"/>
      <c r="AY144"/>
    </row>
    <row r="145" spans="1:51" x14ac:dyDescent="0.25">
      <c r="A145" t="s">
        <v>329</v>
      </c>
      <c r="B145" t="s">
        <v>271</v>
      </c>
      <c r="C145" t="s">
        <v>460</v>
      </c>
      <c r="D145" t="s">
        <v>428</v>
      </c>
      <c r="E145" s="4">
        <v>113.43661971830986</v>
      </c>
      <c r="F145" s="4">
        <v>399.18295774647885</v>
      </c>
      <c r="G145" s="4">
        <v>0</v>
      </c>
      <c r="H145" s="11">
        <v>0</v>
      </c>
      <c r="I145" s="4">
        <v>389.47436619718309</v>
      </c>
      <c r="J145" s="4">
        <v>0</v>
      </c>
      <c r="K145" s="11">
        <v>0</v>
      </c>
      <c r="L145" s="4">
        <v>59.923943661971833</v>
      </c>
      <c r="M145" s="4">
        <v>0</v>
      </c>
      <c r="N145" s="11">
        <v>0</v>
      </c>
      <c r="O145" s="4">
        <v>50.856197183098594</v>
      </c>
      <c r="P145" s="4">
        <v>0</v>
      </c>
      <c r="Q145" s="9">
        <v>0</v>
      </c>
      <c r="R145" s="4">
        <v>2.176056338028169</v>
      </c>
      <c r="S145" s="4">
        <v>0</v>
      </c>
      <c r="T145" s="11">
        <v>0</v>
      </c>
      <c r="U145" s="4">
        <v>6.8916901408450677</v>
      </c>
      <c r="V145" s="4">
        <v>0</v>
      </c>
      <c r="W145" s="11">
        <v>0</v>
      </c>
      <c r="X145" s="4">
        <v>108.5656338028169</v>
      </c>
      <c r="Y145" s="4">
        <v>0</v>
      </c>
      <c r="Z145" s="11">
        <v>0</v>
      </c>
      <c r="AA145" s="4">
        <v>0.64084507042253525</v>
      </c>
      <c r="AB145" s="4">
        <v>0</v>
      </c>
      <c r="AC145" s="11">
        <v>0</v>
      </c>
      <c r="AD145" s="4">
        <v>218.4645070422535</v>
      </c>
      <c r="AE145" s="4">
        <v>0</v>
      </c>
      <c r="AF145" s="11">
        <v>0</v>
      </c>
      <c r="AG145" s="4">
        <v>11.588028169014084</v>
      </c>
      <c r="AH145" s="4">
        <v>0</v>
      </c>
      <c r="AI145" s="11">
        <v>0</v>
      </c>
      <c r="AJ145" s="4">
        <v>0</v>
      </c>
      <c r="AK145" s="4">
        <v>0</v>
      </c>
      <c r="AL145" s="11" t="s">
        <v>633</v>
      </c>
      <c r="AM145" s="1">
        <v>495424</v>
      </c>
      <c r="AN145" s="1">
        <v>3</v>
      </c>
      <c r="AX145"/>
      <c r="AY145"/>
    </row>
    <row r="146" spans="1:51" x14ac:dyDescent="0.25">
      <c r="A146" t="s">
        <v>329</v>
      </c>
      <c r="B146" t="s">
        <v>218</v>
      </c>
      <c r="C146" t="s">
        <v>539</v>
      </c>
      <c r="D146" t="s">
        <v>415</v>
      </c>
      <c r="E146" s="4">
        <v>21.076086956521738</v>
      </c>
      <c r="F146" s="4">
        <v>113.09945652173914</v>
      </c>
      <c r="G146" s="4">
        <v>0</v>
      </c>
      <c r="H146" s="11">
        <v>0</v>
      </c>
      <c r="I146" s="4">
        <v>104.93608695652175</v>
      </c>
      <c r="J146" s="4">
        <v>0</v>
      </c>
      <c r="K146" s="11">
        <v>0</v>
      </c>
      <c r="L146" s="4">
        <v>17.345434782608695</v>
      </c>
      <c r="M146" s="4">
        <v>0</v>
      </c>
      <c r="N146" s="11">
        <v>0</v>
      </c>
      <c r="O146" s="4">
        <v>9.1820652173913047</v>
      </c>
      <c r="P146" s="4">
        <v>0</v>
      </c>
      <c r="Q146" s="9">
        <v>0</v>
      </c>
      <c r="R146" s="4">
        <v>5.7503260869565214</v>
      </c>
      <c r="S146" s="4">
        <v>0</v>
      </c>
      <c r="T146" s="11">
        <v>0</v>
      </c>
      <c r="U146" s="4">
        <v>2.4130434782608696</v>
      </c>
      <c r="V146" s="4">
        <v>0</v>
      </c>
      <c r="W146" s="11">
        <v>0</v>
      </c>
      <c r="X146" s="4">
        <v>37.56</v>
      </c>
      <c r="Y146" s="4">
        <v>0</v>
      </c>
      <c r="Z146" s="11">
        <v>0</v>
      </c>
      <c r="AA146" s="4">
        <v>0</v>
      </c>
      <c r="AB146" s="4">
        <v>0</v>
      </c>
      <c r="AC146" s="11" t="s">
        <v>633</v>
      </c>
      <c r="AD146" s="4">
        <v>58.194021739130442</v>
      </c>
      <c r="AE146" s="4">
        <v>0</v>
      </c>
      <c r="AF146" s="11">
        <v>0</v>
      </c>
      <c r="AG146" s="4">
        <v>0</v>
      </c>
      <c r="AH146" s="4">
        <v>0</v>
      </c>
      <c r="AI146" s="11" t="s">
        <v>633</v>
      </c>
      <c r="AJ146" s="4">
        <v>0</v>
      </c>
      <c r="AK146" s="4">
        <v>0</v>
      </c>
      <c r="AL146" s="11" t="s">
        <v>633</v>
      </c>
      <c r="AM146" s="1">
        <v>495366</v>
      </c>
      <c r="AN146" s="1">
        <v>3</v>
      </c>
      <c r="AX146"/>
      <c r="AY146"/>
    </row>
    <row r="147" spans="1:51" x14ac:dyDescent="0.25">
      <c r="A147" t="s">
        <v>329</v>
      </c>
      <c r="B147" t="s">
        <v>36</v>
      </c>
      <c r="C147" t="s">
        <v>504</v>
      </c>
      <c r="D147" t="s">
        <v>385</v>
      </c>
      <c r="E147" s="4">
        <v>149.63043478260869</v>
      </c>
      <c r="F147" s="4">
        <v>697.78260869565224</v>
      </c>
      <c r="G147" s="4">
        <v>25.676630434782609</v>
      </c>
      <c r="H147" s="11">
        <v>3.6797464016449621E-2</v>
      </c>
      <c r="I147" s="4">
        <v>621.14402173913049</v>
      </c>
      <c r="J147" s="4">
        <v>25.676630434782609</v>
      </c>
      <c r="K147" s="11">
        <v>4.1337643986158079E-2</v>
      </c>
      <c r="L147" s="4">
        <v>76.720108695652172</v>
      </c>
      <c r="M147" s="4">
        <v>0</v>
      </c>
      <c r="N147" s="11">
        <v>0</v>
      </c>
      <c r="O147" s="4">
        <v>49.149456521739133</v>
      </c>
      <c r="P147" s="4">
        <v>0</v>
      </c>
      <c r="Q147" s="9">
        <v>0</v>
      </c>
      <c r="R147" s="4">
        <v>22.527173913043477</v>
      </c>
      <c r="S147" s="4">
        <v>0</v>
      </c>
      <c r="T147" s="11">
        <v>0</v>
      </c>
      <c r="U147" s="4">
        <v>5.0434782608695654</v>
      </c>
      <c r="V147" s="4">
        <v>0</v>
      </c>
      <c r="W147" s="11">
        <v>0</v>
      </c>
      <c r="X147" s="4">
        <v>296.35869565217394</v>
      </c>
      <c r="Y147" s="4">
        <v>10.755434782608695</v>
      </c>
      <c r="Z147" s="11">
        <v>3.6291949385659265E-2</v>
      </c>
      <c r="AA147" s="4">
        <v>49.067934782608695</v>
      </c>
      <c r="AB147" s="4">
        <v>0</v>
      </c>
      <c r="AC147" s="11">
        <v>0</v>
      </c>
      <c r="AD147" s="4">
        <v>275.63586956521738</v>
      </c>
      <c r="AE147" s="4">
        <v>14.921195652173912</v>
      </c>
      <c r="AF147" s="11">
        <v>5.4133722420490173E-2</v>
      </c>
      <c r="AG147" s="4">
        <v>0</v>
      </c>
      <c r="AH147" s="4">
        <v>0</v>
      </c>
      <c r="AI147" s="11" t="s">
        <v>633</v>
      </c>
      <c r="AJ147" s="4">
        <v>0</v>
      </c>
      <c r="AK147" s="4">
        <v>0</v>
      </c>
      <c r="AL147" s="11" t="s">
        <v>633</v>
      </c>
      <c r="AM147" s="1">
        <v>495117</v>
      </c>
      <c r="AN147" s="1">
        <v>3</v>
      </c>
      <c r="AX147"/>
      <c r="AY147"/>
    </row>
    <row r="148" spans="1:51" x14ac:dyDescent="0.25">
      <c r="A148" t="s">
        <v>329</v>
      </c>
      <c r="B148" t="s">
        <v>252</v>
      </c>
      <c r="C148" t="s">
        <v>453</v>
      </c>
      <c r="D148" t="s">
        <v>420</v>
      </c>
      <c r="E148" s="4">
        <v>81.369565217391298</v>
      </c>
      <c r="F148" s="4">
        <v>391.29184782608695</v>
      </c>
      <c r="G148" s="4">
        <v>27.144021739130437</v>
      </c>
      <c r="H148" s="11">
        <v>6.93702715503412E-2</v>
      </c>
      <c r="I148" s="4">
        <v>359.04456521739132</v>
      </c>
      <c r="J148" s="4">
        <v>27.144021739130437</v>
      </c>
      <c r="K148" s="11">
        <v>7.5600703558054136E-2</v>
      </c>
      <c r="L148" s="4">
        <v>34.760869565217391</v>
      </c>
      <c r="M148" s="4">
        <v>1.2798913043478262</v>
      </c>
      <c r="N148" s="11">
        <v>3.6819887429643532E-2</v>
      </c>
      <c r="O148" s="4">
        <v>13.065217391304348</v>
      </c>
      <c r="P148" s="4">
        <v>1.2798913043478262</v>
      </c>
      <c r="Q148" s="9">
        <v>9.7961730449251258E-2</v>
      </c>
      <c r="R148" s="4">
        <v>16.217391304347824</v>
      </c>
      <c r="S148" s="4">
        <v>0</v>
      </c>
      <c r="T148" s="11">
        <v>0</v>
      </c>
      <c r="U148" s="4">
        <v>5.4782608695652177</v>
      </c>
      <c r="V148" s="4">
        <v>0</v>
      </c>
      <c r="W148" s="11">
        <v>0</v>
      </c>
      <c r="X148" s="4">
        <v>115.94565217391305</v>
      </c>
      <c r="Y148" s="4">
        <v>10.092391304347826</v>
      </c>
      <c r="Z148" s="11">
        <v>8.7044154870160304E-2</v>
      </c>
      <c r="AA148" s="4">
        <v>10.551630434782609</v>
      </c>
      <c r="AB148" s="4">
        <v>0</v>
      </c>
      <c r="AC148" s="11">
        <v>0</v>
      </c>
      <c r="AD148" s="4">
        <v>230.03369565217389</v>
      </c>
      <c r="AE148" s="4">
        <v>15.771739130434783</v>
      </c>
      <c r="AF148" s="11">
        <v>6.8562734193005764E-2</v>
      </c>
      <c r="AG148" s="4">
        <v>0</v>
      </c>
      <c r="AH148" s="4">
        <v>0</v>
      </c>
      <c r="AI148" s="11" t="s">
        <v>633</v>
      </c>
      <c r="AJ148" s="4">
        <v>0</v>
      </c>
      <c r="AK148" s="4">
        <v>0</v>
      </c>
      <c r="AL148" s="11" t="s">
        <v>633</v>
      </c>
      <c r="AM148" s="1">
        <v>495403</v>
      </c>
      <c r="AN148" s="1">
        <v>3</v>
      </c>
      <c r="AX148"/>
      <c r="AY148"/>
    </row>
    <row r="149" spans="1:51" x14ac:dyDescent="0.25">
      <c r="A149" t="s">
        <v>329</v>
      </c>
      <c r="B149" t="s">
        <v>199</v>
      </c>
      <c r="C149" t="s">
        <v>569</v>
      </c>
      <c r="D149" t="s">
        <v>365</v>
      </c>
      <c r="E149" s="4">
        <v>77.326086956521735</v>
      </c>
      <c r="F149" s="4">
        <v>213.93934782608696</v>
      </c>
      <c r="G149" s="4">
        <v>65.205652173913052</v>
      </c>
      <c r="H149" s="11">
        <v>0.30478569200332079</v>
      </c>
      <c r="I149" s="4">
        <v>198.34152173913043</v>
      </c>
      <c r="J149" s="4">
        <v>65.205652173913052</v>
      </c>
      <c r="K149" s="11">
        <v>0.32875442117296588</v>
      </c>
      <c r="L149" s="4">
        <v>33.972826086956523</v>
      </c>
      <c r="M149" s="4">
        <v>9.2717391304347831</v>
      </c>
      <c r="N149" s="11">
        <v>0.27291633338665816</v>
      </c>
      <c r="O149" s="4">
        <v>18.554347826086957</v>
      </c>
      <c r="P149" s="4">
        <v>9.2717391304347831</v>
      </c>
      <c r="Q149" s="9">
        <v>0.4997070884592853</v>
      </c>
      <c r="R149" s="4">
        <v>6.1576086956521738</v>
      </c>
      <c r="S149" s="4">
        <v>0</v>
      </c>
      <c r="T149" s="11">
        <v>0</v>
      </c>
      <c r="U149" s="4">
        <v>9.2608695652173907</v>
      </c>
      <c r="V149" s="4">
        <v>0</v>
      </c>
      <c r="W149" s="11">
        <v>0</v>
      </c>
      <c r="X149" s="4">
        <v>51.820652173913047</v>
      </c>
      <c r="Y149" s="4">
        <v>5.75</v>
      </c>
      <c r="Z149" s="11">
        <v>0.11095962244362872</v>
      </c>
      <c r="AA149" s="4">
        <v>0.17934782608695651</v>
      </c>
      <c r="AB149" s="4">
        <v>0</v>
      </c>
      <c r="AC149" s="11">
        <v>0</v>
      </c>
      <c r="AD149" s="4">
        <v>123.25728260869565</v>
      </c>
      <c r="AE149" s="4">
        <v>50.183913043478263</v>
      </c>
      <c r="AF149" s="11">
        <v>0.40714765068119269</v>
      </c>
      <c r="AG149" s="4">
        <v>4.7092391304347823</v>
      </c>
      <c r="AH149" s="4">
        <v>0</v>
      </c>
      <c r="AI149" s="11">
        <v>0</v>
      </c>
      <c r="AJ149" s="4">
        <v>0</v>
      </c>
      <c r="AK149" s="4">
        <v>0</v>
      </c>
      <c r="AL149" s="11" t="s">
        <v>633</v>
      </c>
      <c r="AM149" s="1">
        <v>495345</v>
      </c>
      <c r="AN149" s="1">
        <v>3</v>
      </c>
      <c r="AX149"/>
      <c r="AY149"/>
    </row>
    <row r="150" spans="1:51" x14ac:dyDescent="0.25">
      <c r="A150" t="s">
        <v>329</v>
      </c>
      <c r="B150" t="s">
        <v>204</v>
      </c>
      <c r="C150" t="s">
        <v>572</v>
      </c>
      <c r="D150" t="s">
        <v>340</v>
      </c>
      <c r="E150" s="4">
        <v>102.28260869565217</v>
      </c>
      <c r="F150" s="4">
        <v>311.51358695652169</v>
      </c>
      <c r="G150" s="4">
        <v>0</v>
      </c>
      <c r="H150" s="11">
        <v>0</v>
      </c>
      <c r="I150" s="4">
        <v>271.695652173913</v>
      </c>
      <c r="J150" s="4">
        <v>0</v>
      </c>
      <c r="K150" s="11">
        <v>0</v>
      </c>
      <c r="L150" s="4">
        <v>44.421195652173914</v>
      </c>
      <c r="M150" s="4">
        <v>0</v>
      </c>
      <c r="N150" s="11">
        <v>0</v>
      </c>
      <c r="O150" s="4">
        <v>12.595108695652174</v>
      </c>
      <c r="P150" s="4">
        <v>0</v>
      </c>
      <c r="Q150" s="9">
        <v>0</v>
      </c>
      <c r="R150" s="4">
        <v>26.608695652173914</v>
      </c>
      <c r="S150" s="4">
        <v>0</v>
      </c>
      <c r="T150" s="11">
        <v>0</v>
      </c>
      <c r="U150" s="4">
        <v>5.2173913043478262</v>
      </c>
      <c r="V150" s="4">
        <v>0</v>
      </c>
      <c r="W150" s="11">
        <v>0</v>
      </c>
      <c r="X150" s="4">
        <v>73.668478260869563</v>
      </c>
      <c r="Y150" s="4">
        <v>0</v>
      </c>
      <c r="Z150" s="11">
        <v>0</v>
      </c>
      <c r="AA150" s="4">
        <v>7.9918478260869561</v>
      </c>
      <c r="AB150" s="4">
        <v>0</v>
      </c>
      <c r="AC150" s="11">
        <v>0</v>
      </c>
      <c r="AD150" s="4">
        <v>140.69565217391303</v>
      </c>
      <c r="AE150" s="4">
        <v>0</v>
      </c>
      <c r="AF150" s="11">
        <v>0</v>
      </c>
      <c r="AG150" s="4">
        <v>44.736413043478258</v>
      </c>
      <c r="AH150" s="4">
        <v>0</v>
      </c>
      <c r="AI150" s="11">
        <v>0</v>
      </c>
      <c r="AJ150" s="4">
        <v>0</v>
      </c>
      <c r="AK150" s="4">
        <v>0</v>
      </c>
      <c r="AL150" s="11" t="s">
        <v>633</v>
      </c>
      <c r="AM150" s="1">
        <v>495352</v>
      </c>
      <c r="AN150" s="1">
        <v>3</v>
      </c>
      <c r="AX150"/>
      <c r="AY150"/>
    </row>
    <row r="151" spans="1:51" x14ac:dyDescent="0.25">
      <c r="A151" t="s">
        <v>329</v>
      </c>
      <c r="B151" t="s">
        <v>260</v>
      </c>
      <c r="C151" t="s">
        <v>512</v>
      </c>
      <c r="D151" t="s">
        <v>387</v>
      </c>
      <c r="E151" s="4">
        <v>68.554347826086953</v>
      </c>
      <c r="F151" s="4">
        <v>266.21195652173913</v>
      </c>
      <c r="G151" s="4">
        <v>0</v>
      </c>
      <c r="H151" s="11">
        <v>0</v>
      </c>
      <c r="I151" s="4">
        <v>244.67663043478262</v>
      </c>
      <c r="J151" s="4">
        <v>0</v>
      </c>
      <c r="K151" s="11">
        <v>0</v>
      </c>
      <c r="L151" s="4">
        <v>54.584239130434788</v>
      </c>
      <c r="M151" s="4">
        <v>0</v>
      </c>
      <c r="N151" s="11">
        <v>0</v>
      </c>
      <c r="O151" s="4">
        <v>33.255434782608695</v>
      </c>
      <c r="P151" s="4">
        <v>0</v>
      </c>
      <c r="Q151" s="9">
        <v>0</v>
      </c>
      <c r="R151" s="4">
        <v>16.720108695652176</v>
      </c>
      <c r="S151" s="4">
        <v>0</v>
      </c>
      <c r="T151" s="11">
        <v>0</v>
      </c>
      <c r="U151" s="4">
        <v>4.6086956521739131</v>
      </c>
      <c r="V151" s="4">
        <v>0</v>
      </c>
      <c r="W151" s="11">
        <v>0</v>
      </c>
      <c r="X151" s="4">
        <v>73.350543478260875</v>
      </c>
      <c r="Y151" s="4">
        <v>0</v>
      </c>
      <c r="Z151" s="11">
        <v>0</v>
      </c>
      <c r="AA151" s="4">
        <v>0.20652173913043478</v>
      </c>
      <c r="AB151" s="4">
        <v>0</v>
      </c>
      <c r="AC151" s="11">
        <v>0</v>
      </c>
      <c r="AD151" s="4">
        <v>111.68478260869566</v>
      </c>
      <c r="AE151" s="4">
        <v>0</v>
      </c>
      <c r="AF151" s="11">
        <v>0</v>
      </c>
      <c r="AG151" s="4">
        <v>26.385869565217391</v>
      </c>
      <c r="AH151" s="4">
        <v>0</v>
      </c>
      <c r="AI151" s="11">
        <v>0</v>
      </c>
      <c r="AJ151" s="4">
        <v>0</v>
      </c>
      <c r="AK151" s="4">
        <v>0</v>
      </c>
      <c r="AL151" s="11" t="s">
        <v>633</v>
      </c>
      <c r="AM151" s="1">
        <v>495411</v>
      </c>
      <c r="AN151" s="1">
        <v>3</v>
      </c>
      <c r="AX151"/>
      <c r="AY151"/>
    </row>
    <row r="152" spans="1:51" x14ac:dyDescent="0.25">
      <c r="A152" t="s">
        <v>329</v>
      </c>
      <c r="B152" t="s">
        <v>47</v>
      </c>
      <c r="C152" t="s">
        <v>524</v>
      </c>
      <c r="D152" t="s">
        <v>399</v>
      </c>
      <c r="E152" s="4">
        <v>91.782608695652172</v>
      </c>
      <c r="F152" s="4">
        <v>317.15967391304343</v>
      </c>
      <c r="G152" s="4">
        <v>0</v>
      </c>
      <c r="H152" s="11">
        <v>0</v>
      </c>
      <c r="I152" s="4">
        <v>293.58489130434782</v>
      </c>
      <c r="J152" s="4">
        <v>0</v>
      </c>
      <c r="K152" s="11">
        <v>0</v>
      </c>
      <c r="L152" s="4">
        <v>46.871956521739143</v>
      </c>
      <c r="M152" s="4">
        <v>0</v>
      </c>
      <c r="N152" s="11">
        <v>0</v>
      </c>
      <c r="O152" s="4">
        <v>32.5088043478261</v>
      </c>
      <c r="P152" s="4">
        <v>0</v>
      </c>
      <c r="Q152" s="9">
        <v>0</v>
      </c>
      <c r="R152" s="4">
        <v>8.9718478260869574</v>
      </c>
      <c r="S152" s="4">
        <v>0</v>
      </c>
      <c r="T152" s="11">
        <v>0</v>
      </c>
      <c r="U152" s="4">
        <v>5.3913043478260869</v>
      </c>
      <c r="V152" s="4">
        <v>0</v>
      </c>
      <c r="W152" s="11">
        <v>0</v>
      </c>
      <c r="X152" s="4">
        <v>85.278586956521721</v>
      </c>
      <c r="Y152" s="4">
        <v>0</v>
      </c>
      <c r="Z152" s="11">
        <v>0</v>
      </c>
      <c r="AA152" s="4">
        <v>9.2116304347826112</v>
      </c>
      <c r="AB152" s="4">
        <v>0</v>
      </c>
      <c r="AC152" s="11">
        <v>0</v>
      </c>
      <c r="AD152" s="4">
        <v>158.65543478260869</v>
      </c>
      <c r="AE152" s="4">
        <v>0</v>
      </c>
      <c r="AF152" s="11">
        <v>0</v>
      </c>
      <c r="AG152" s="4">
        <v>17.142065217391309</v>
      </c>
      <c r="AH152" s="4">
        <v>0</v>
      </c>
      <c r="AI152" s="11">
        <v>0</v>
      </c>
      <c r="AJ152" s="4">
        <v>0</v>
      </c>
      <c r="AK152" s="4">
        <v>0</v>
      </c>
      <c r="AL152" s="11" t="s">
        <v>633</v>
      </c>
      <c r="AM152" s="1">
        <v>495139</v>
      </c>
      <c r="AN152" s="1">
        <v>3</v>
      </c>
      <c r="AX152"/>
      <c r="AY152"/>
    </row>
    <row r="153" spans="1:51" x14ac:dyDescent="0.25">
      <c r="A153" t="s">
        <v>329</v>
      </c>
      <c r="B153" t="s">
        <v>146</v>
      </c>
      <c r="C153" t="s">
        <v>462</v>
      </c>
      <c r="D153" t="s">
        <v>409</v>
      </c>
      <c r="E153" s="4">
        <v>109.56521739130434</v>
      </c>
      <c r="F153" s="4">
        <v>262.008152173913</v>
      </c>
      <c r="G153" s="4">
        <v>0</v>
      </c>
      <c r="H153" s="11">
        <v>0</v>
      </c>
      <c r="I153" s="4">
        <v>230.69565217391303</v>
      </c>
      <c r="J153" s="4">
        <v>0</v>
      </c>
      <c r="K153" s="11">
        <v>0</v>
      </c>
      <c r="L153" s="4">
        <v>71.885869565217391</v>
      </c>
      <c r="M153" s="4">
        <v>0</v>
      </c>
      <c r="N153" s="11">
        <v>0</v>
      </c>
      <c r="O153" s="4">
        <v>45.0625</v>
      </c>
      <c r="P153" s="4">
        <v>0</v>
      </c>
      <c r="Q153" s="9">
        <v>0</v>
      </c>
      <c r="R153" s="4">
        <v>26.823369565217391</v>
      </c>
      <c r="S153" s="4">
        <v>0</v>
      </c>
      <c r="T153" s="11">
        <v>0</v>
      </c>
      <c r="U153" s="4">
        <v>0</v>
      </c>
      <c r="V153" s="4">
        <v>0</v>
      </c>
      <c r="W153" s="11" t="s">
        <v>633</v>
      </c>
      <c r="X153" s="4">
        <v>81.157608695652172</v>
      </c>
      <c r="Y153" s="4">
        <v>0</v>
      </c>
      <c r="Z153" s="11">
        <v>0</v>
      </c>
      <c r="AA153" s="4">
        <v>4.4891304347826084</v>
      </c>
      <c r="AB153" s="4">
        <v>0</v>
      </c>
      <c r="AC153" s="11">
        <v>0</v>
      </c>
      <c r="AD153" s="4">
        <v>95.622282608695656</v>
      </c>
      <c r="AE153" s="4">
        <v>0</v>
      </c>
      <c r="AF153" s="11">
        <v>0</v>
      </c>
      <c r="AG153" s="4">
        <v>0</v>
      </c>
      <c r="AH153" s="4">
        <v>0</v>
      </c>
      <c r="AI153" s="11" t="s">
        <v>633</v>
      </c>
      <c r="AJ153" s="4">
        <v>8.8532608695652169</v>
      </c>
      <c r="AK153" s="4">
        <v>0</v>
      </c>
      <c r="AL153" s="11" t="s">
        <v>633</v>
      </c>
      <c r="AM153" s="1">
        <v>495275</v>
      </c>
      <c r="AN153" s="1">
        <v>3</v>
      </c>
      <c r="AX153"/>
      <c r="AY153"/>
    </row>
    <row r="154" spans="1:51" x14ac:dyDescent="0.25">
      <c r="A154" t="s">
        <v>329</v>
      </c>
      <c r="B154" t="s">
        <v>151</v>
      </c>
      <c r="C154" t="s">
        <v>494</v>
      </c>
      <c r="D154" t="s">
        <v>356</v>
      </c>
      <c r="E154" s="4">
        <v>74.507042253521121</v>
      </c>
      <c r="F154" s="4">
        <v>175.46014084507041</v>
      </c>
      <c r="G154" s="4">
        <v>0</v>
      </c>
      <c r="H154" s="11">
        <v>0</v>
      </c>
      <c r="I154" s="4">
        <v>170.54000000000002</v>
      </c>
      <c r="J154" s="4">
        <v>0</v>
      </c>
      <c r="K154" s="11">
        <v>0</v>
      </c>
      <c r="L154" s="4">
        <v>74.109436619718309</v>
      </c>
      <c r="M154" s="4">
        <v>0</v>
      </c>
      <c r="N154" s="11">
        <v>0</v>
      </c>
      <c r="O154" s="4">
        <v>69.611830985915503</v>
      </c>
      <c r="P154" s="4">
        <v>0</v>
      </c>
      <c r="Q154" s="9">
        <v>0</v>
      </c>
      <c r="R154" s="4">
        <v>0.95774647887323938</v>
      </c>
      <c r="S154" s="4">
        <v>0</v>
      </c>
      <c r="T154" s="11">
        <v>0</v>
      </c>
      <c r="U154" s="4">
        <v>3.539859154929577</v>
      </c>
      <c r="V154" s="4">
        <v>0</v>
      </c>
      <c r="W154" s="11">
        <v>0</v>
      </c>
      <c r="X154" s="4">
        <v>9.8150704225352126</v>
      </c>
      <c r="Y154" s="4">
        <v>0</v>
      </c>
      <c r="Z154" s="11">
        <v>0</v>
      </c>
      <c r="AA154" s="4">
        <v>0.42253521126760563</v>
      </c>
      <c r="AB154" s="4">
        <v>0</v>
      </c>
      <c r="AC154" s="11">
        <v>0</v>
      </c>
      <c r="AD154" s="4">
        <v>91.113098591549289</v>
      </c>
      <c r="AE154" s="4">
        <v>0</v>
      </c>
      <c r="AF154" s="11">
        <v>0</v>
      </c>
      <c r="AG154" s="4">
        <v>0</v>
      </c>
      <c r="AH154" s="4">
        <v>0</v>
      </c>
      <c r="AI154" s="11" t="s">
        <v>633</v>
      </c>
      <c r="AJ154" s="4">
        <v>0</v>
      </c>
      <c r="AK154" s="4">
        <v>0</v>
      </c>
      <c r="AL154" s="11" t="s">
        <v>633</v>
      </c>
      <c r="AM154" s="1">
        <v>495282</v>
      </c>
      <c r="AN154" s="1">
        <v>3</v>
      </c>
      <c r="AX154"/>
      <c r="AY154"/>
    </row>
    <row r="155" spans="1:51" x14ac:dyDescent="0.25">
      <c r="A155" t="s">
        <v>329</v>
      </c>
      <c r="B155" t="s">
        <v>28</v>
      </c>
      <c r="C155" t="s">
        <v>512</v>
      </c>
      <c r="D155" t="s">
        <v>387</v>
      </c>
      <c r="E155" s="4">
        <v>134.07042253521126</v>
      </c>
      <c r="F155" s="4">
        <v>327.66281690140846</v>
      </c>
      <c r="G155" s="4">
        <v>0.21619718309859154</v>
      </c>
      <c r="H155" s="11">
        <v>6.5981604242767598E-4</v>
      </c>
      <c r="I155" s="4">
        <v>324.31309859154931</v>
      </c>
      <c r="J155" s="4">
        <v>0.21619718309859154</v>
      </c>
      <c r="K155" s="11">
        <v>6.6663105510541664E-4</v>
      </c>
      <c r="L155" s="4">
        <v>49.258309859154906</v>
      </c>
      <c r="M155" s="4">
        <v>0</v>
      </c>
      <c r="N155" s="11">
        <v>0</v>
      </c>
      <c r="O155" s="4">
        <v>47.004788732394346</v>
      </c>
      <c r="P155" s="4">
        <v>0</v>
      </c>
      <c r="Q155" s="9">
        <v>0</v>
      </c>
      <c r="R155" s="4">
        <v>2.2535211267605635</v>
      </c>
      <c r="S155" s="4">
        <v>0</v>
      </c>
      <c r="T155" s="11">
        <v>0</v>
      </c>
      <c r="U155" s="4">
        <v>0</v>
      </c>
      <c r="V155" s="4">
        <v>0</v>
      </c>
      <c r="W155" s="11" t="s">
        <v>633</v>
      </c>
      <c r="X155" s="4">
        <v>76.622816901408427</v>
      </c>
      <c r="Y155" s="4">
        <v>0</v>
      </c>
      <c r="Z155" s="11">
        <v>0</v>
      </c>
      <c r="AA155" s="4">
        <v>1.0961971830985915</v>
      </c>
      <c r="AB155" s="4">
        <v>0</v>
      </c>
      <c r="AC155" s="11">
        <v>0</v>
      </c>
      <c r="AD155" s="4">
        <v>197.52380281690148</v>
      </c>
      <c r="AE155" s="4">
        <v>0.21619718309859154</v>
      </c>
      <c r="AF155" s="11">
        <v>1.0945373672204949E-3</v>
      </c>
      <c r="AG155" s="4">
        <v>3.1616901408450708</v>
      </c>
      <c r="AH155" s="4">
        <v>0</v>
      </c>
      <c r="AI155" s="11">
        <v>0</v>
      </c>
      <c r="AJ155" s="4">
        <v>0</v>
      </c>
      <c r="AK155" s="4">
        <v>0</v>
      </c>
      <c r="AL155" s="11" t="s">
        <v>633</v>
      </c>
      <c r="AM155" s="1">
        <v>495105</v>
      </c>
      <c r="AN155" s="1">
        <v>3</v>
      </c>
      <c r="AX155"/>
      <c r="AY155"/>
    </row>
    <row r="156" spans="1:51" x14ac:dyDescent="0.25">
      <c r="A156" t="s">
        <v>329</v>
      </c>
      <c r="B156" t="s">
        <v>174</v>
      </c>
      <c r="C156" t="s">
        <v>558</v>
      </c>
      <c r="D156" t="s">
        <v>351</v>
      </c>
      <c r="E156" s="4">
        <v>89.141304347826093</v>
      </c>
      <c r="F156" s="4">
        <v>191.73347826086962</v>
      </c>
      <c r="G156" s="4">
        <v>0</v>
      </c>
      <c r="H156" s="11">
        <v>0</v>
      </c>
      <c r="I156" s="4">
        <v>169.62478260869568</v>
      </c>
      <c r="J156" s="4">
        <v>0</v>
      </c>
      <c r="K156" s="11">
        <v>0</v>
      </c>
      <c r="L156" s="4">
        <v>30.730434782608693</v>
      </c>
      <c r="M156" s="4">
        <v>0</v>
      </c>
      <c r="N156" s="11">
        <v>0</v>
      </c>
      <c r="O156" s="4">
        <v>8.6217391304347828</v>
      </c>
      <c r="P156" s="4">
        <v>0</v>
      </c>
      <c r="Q156" s="9">
        <v>0</v>
      </c>
      <c r="R156" s="4">
        <v>18.456521739130434</v>
      </c>
      <c r="S156" s="4">
        <v>0</v>
      </c>
      <c r="T156" s="11">
        <v>0</v>
      </c>
      <c r="U156" s="4">
        <v>3.652173913043478</v>
      </c>
      <c r="V156" s="4">
        <v>0</v>
      </c>
      <c r="W156" s="11">
        <v>0</v>
      </c>
      <c r="X156" s="4">
        <v>61.540000000000006</v>
      </c>
      <c r="Y156" s="4">
        <v>0</v>
      </c>
      <c r="Z156" s="11">
        <v>0</v>
      </c>
      <c r="AA156" s="4">
        <v>0</v>
      </c>
      <c r="AB156" s="4">
        <v>0</v>
      </c>
      <c r="AC156" s="11" t="s">
        <v>633</v>
      </c>
      <c r="AD156" s="4">
        <v>99.4630434782609</v>
      </c>
      <c r="AE156" s="4">
        <v>0</v>
      </c>
      <c r="AF156" s="11">
        <v>0</v>
      </c>
      <c r="AG156" s="4">
        <v>0</v>
      </c>
      <c r="AH156" s="4">
        <v>0</v>
      </c>
      <c r="AI156" s="11" t="s">
        <v>633</v>
      </c>
      <c r="AJ156" s="4">
        <v>0</v>
      </c>
      <c r="AK156" s="4">
        <v>0</v>
      </c>
      <c r="AL156" s="11" t="s">
        <v>633</v>
      </c>
      <c r="AM156" s="1">
        <v>495316</v>
      </c>
      <c r="AN156" s="1">
        <v>3</v>
      </c>
      <c r="AX156"/>
      <c r="AY156"/>
    </row>
    <row r="157" spans="1:51" x14ac:dyDescent="0.25">
      <c r="A157" t="s">
        <v>329</v>
      </c>
      <c r="B157" t="s">
        <v>11</v>
      </c>
      <c r="C157" t="s">
        <v>514</v>
      </c>
      <c r="D157" t="s">
        <v>383</v>
      </c>
      <c r="E157" s="4">
        <v>109</v>
      </c>
      <c r="F157" s="4">
        <v>423.10641304347831</v>
      </c>
      <c r="G157" s="4">
        <v>1.571086956521738</v>
      </c>
      <c r="H157" s="11">
        <v>3.7132194362657733E-3</v>
      </c>
      <c r="I157" s="4">
        <v>363.79891304347831</v>
      </c>
      <c r="J157" s="4">
        <v>0</v>
      </c>
      <c r="K157" s="11">
        <v>0</v>
      </c>
      <c r="L157" s="4">
        <v>77.685217391304377</v>
      </c>
      <c r="M157" s="4">
        <v>1.571086956521738</v>
      </c>
      <c r="N157" s="11">
        <v>2.0223756967919563E-2</v>
      </c>
      <c r="O157" s="4">
        <v>50.154891304347828</v>
      </c>
      <c r="P157" s="4">
        <v>0</v>
      </c>
      <c r="Q157" s="9">
        <v>0</v>
      </c>
      <c r="R157" s="4">
        <v>21.965108695652205</v>
      </c>
      <c r="S157" s="4">
        <v>1.571086956521738</v>
      </c>
      <c r="T157" s="11">
        <v>7.1526482217350487E-2</v>
      </c>
      <c r="U157" s="4">
        <v>5.5652173913043477</v>
      </c>
      <c r="V157" s="4">
        <v>0</v>
      </c>
      <c r="W157" s="11">
        <v>0</v>
      </c>
      <c r="X157" s="4">
        <v>97.839673913043484</v>
      </c>
      <c r="Y157" s="4">
        <v>0</v>
      </c>
      <c r="Z157" s="11">
        <v>0</v>
      </c>
      <c r="AA157" s="4">
        <v>31.777173913043477</v>
      </c>
      <c r="AB157" s="4">
        <v>0</v>
      </c>
      <c r="AC157" s="11">
        <v>0</v>
      </c>
      <c r="AD157" s="4">
        <v>215.15760869565219</v>
      </c>
      <c r="AE157" s="4">
        <v>0</v>
      </c>
      <c r="AF157" s="11">
        <v>0</v>
      </c>
      <c r="AG157" s="4">
        <v>0.64673913043478259</v>
      </c>
      <c r="AH157" s="4">
        <v>0</v>
      </c>
      <c r="AI157" s="11">
        <v>0</v>
      </c>
      <c r="AJ157" s="4">
        <v>0</v>
      </c>
      <c r="AK157" s="4">
        <v>0</v>
      </c>
      <c r="AL157" s="11" t="s">
        <v>633</v>
      </c>
      <c r="AM157" s="1">
        <v>495038</v>
      </c>
      <c r="AN157" s="1">
        <v>3</v>
      </c>
      <c r="AX157"/>
      <c r="AY157"/>
    </row>
    <row r="158" spans="1:51" x14ac:dyDescent="0.25">
      <c r="A158" t="s">
        <v>329</v>
      </c>
      <c r="B158" t="s">
        <v>217</v>
      </c>
      <c r="C158" t="s">
        <v>480</v>
      </c>
      <c r="D158" t="s">
        <v>338</v>
      </c>
      <c r="E158" s="4">
        <v>48.923913043478258</v>
      </c>
      <c r="F158" s="4">
        <v>217.90630434782608</v>
      </c>
      <c r="G158" s="4">
        <v>2.1096739130434785</v>
      </c>
      <c r="H158" s="11">
        <v>9.6815643739979994E-3</v>
      </c>
      <c r="I158" s="4">
        <v>198.93858695652173</v>
      </c>
      <c r="J158" s="4">
        <v>2.1096739130434785</v>
      </c>
      <c r="K158" s="11">
        <v>1.0604649129756562E-2</v>
      </c>
      <c r="L158" s="4">
        <v>31.225652173913048</v>
      </c>
      <c r="M158" s="4">
        <v>0</v>
      </c>
      <c r="N158" s="11">
        <v>0</v>
      </c>
      <c r="O158" s="4">
        <v>25.747391304347829</v>
      </c>
      <c r="P158" s="4">
        <v>0</v>
      </c>
      <c r="Q158" s="9">
        <v>0</v>
      </c>
      <c r="R158" s="4">
        <v>0</v>
      </c>
      <c r="S158" s="4">
        <v>0</v>
      </c>
      <c r="T158" s="11" t="s">
        <v>633</v>
      </c>
      <c r="U158" s="4">
        <v>5.4782608695652177</v>
      </c>
      <c r="V158" s="4">
        <v>0</v>
      </c>
      <c r="W158" s="11">
        <v>0</v>
      </c>
      <c r="X158" s="4">
        <v>41.910434782608668</v>
      </c>
      <c r="Y158" s="4">
        <v>2.1096739130434785</v>
      </c>
      <c r="Z158" s="11">
        <v>5.0337676618876732E-2</v>
      </c>
      <c r="AA158" s="4">
        <v>13.489456521739127</v>
      </c>
      <c r="AB158" s="4">
        <v>0</v>
      </c>
      <c r="AC158" s="11">
        <v>0</v>
      </c>
      <c r="AD158" s="4">
        <v>131.28076086956523</v>
      </c>
      <c r="AE158" s="4">
        <v>0</v>
      </c>
      <c r="AF158" s="11">
        <v>0</v>
      </c>
      <c r="AG158" s="4">
        <v>0</v>
      </c>
      <c r="AH158" s="4">
        <v>0</v>
      </c>
      <c r="AI158" s="11" t="s">
        <v>633</v>
      </c>
      <c r="AJ158" s="4">
        <v>0</v>
      </c>
      <c r="AK158" s="4">
        <v>0</v>
      </c>
      <c r="AL158" s="11" t="s">
        <v>633</v>
      </c>
      <c r="AM158" s="1">
        <v>495365</v>
      </c>
      <c r="AN158" s="1">
        <v>3</v>
      </c>
      <c r="AX158"/>
      <c r="AY158"/>
    </row>
    <row r="159" spans="1:51" x14ac:dyDescent="0.25">
      <c r="A159" t="s">
        <v>329</v>
      </c>
      <c r="B159" t="s">
        <v>51</v>
      </c>
      <c r="C159" t="s">
        <v>486</v>
      </c>
      <c r="D159" t="s">
        <v>401</v>
      </c>
      <c r="E159" s="4">
        <v>88.619565217391298</v>
      </c>
      <c r="F159" s="4">
        <v>294.4233695652174</v>
      </c>
      <c r="G159" s="4">
        <v>90.553913043478275</v>
      </c>
      <c r="H159" s="11">
        <v>0.30756360535239297</v>
      </c>
      <c r="I159" s="4">
        <v>267.04119565217394</v>
      </c>
      <c r="J159" s="4">
        <v>84.781195652173921</v>
      </c>
      <c r="K159" s="11">
        <v>0.31748358317943942</v>
      </c>
      <c r="L159" s="4">
        <v>27.527826086956523</v>
      </c>
      <c r="M159" s="4">
        <v>8.9098913043478269</v>
      </c>
      <c r="N159" s="11">
        <v>0.32366854092301861</v>
      </c>
      <c r="O159" s="4">
        <v>9.1792391304347838</v>
      </c>
      <c r="P159" s="4">
        <v>3.1371739130434784</v>
      </c>
      <c r="Q159" s="9">
        <v>0.34176840459922553</v>
      </c>
      <c r="R159" s="4">
        <v>13.218152173913042</v>
      </c>
      <c r="S159" s="4">
        <v>0.64228260869565224</v>
      </c>
      <c r="T159" s="11">
        <v>4.8590952823439448E-2</v>
      </c>
      <c r="U159" s="4">
        <v>5.1304347826086953</v>
      </c>
      <c r="V159" s="4">
        <v>5.1304347826086953</v>
      </c>
      <c r="W159" s="11">
        <v>1</v>
      </c>
      <c r="X159" s="4">
        <v>93.877173913043507</v>
      </c>
      <c r="Y159" s="4">
        <v>33.540217391304346</v>
      </c>
      <c r="Z159" s="11">
        <v>0.35727766392256288</v>
      </c>
      <c r="AA159" s="4">
        <v>9.033586956521745</v>
      </c>
      <c r="AB159" s="4">
        <v>0</v>
      </c>
      <c r="AC159" s="11">
        <v>0</v>
      </c>
      <c r="AD159" s="4">
        <v>163.98478260869567</v>
      </c>
      <c r="AE159" s="4">
        <v>48.103804347826099</v>
      </c>
      <c r="AF159" s="11">
        <v>0.29334309917410156</v>
      </c>
      <c r="AG159" s="4">
        <v>0</v>
      </c>
      <c r="AH159" s="4">
        <v>0</v>
      </c>
      <c r="AI159" s="11" t="s">
        <v>633</v>
      </c>
      <c r="AJ159" s="4">
        <v>0</v>
      </c>
      <c r="AK159" s="4">
        <v>0</v>
      </c>
      <c r="AL159" s="11" t="s">
        <v>633</v>
      </c>
      <c r="AM159" s="1">
        <v>495143</v>
      </c>
      <c r="AN159" s="1">
        <v>3</v>
      </c>
      <c r="AX159"/>
      <c r="AY159"/>
    </row>
    <row r="160" spans="1:51" x14ac:dyDescent="0.25">
      <c r="A160" t="s">
        <v>329</v>
      </c>
      <c r="B160" t="s">
        <v>183</v>
      </c>
      <c r="C160" t="s">
        <v>526</v>
      </c>
      <c r="D160" t="s">
        <v>408</v>
      </c>
      <c r="E160" s="4">
        <v>115.69565217391305</v>
      </c>
      <c r="F160" s="4">
        <v>384.11684782608694</v>
      </c>
      <c r="G160" s="4">
        <v>0</v>
      </c>
      <c r="H160" s="11">
        <v>0</v>
      </c>
      <c r="I160" s="4">
        <v>362.66576086956519</v>
      </c>
      <c r="J160" s="4">
        <v>0</v>
      </c>
      <c r="K160" s="11">
        <v>0</v>
      </c>
      <c r="L160" s="4">
        <v>51.611413043478258</v>
      </c>
      <c r="M160" s="4">
        <v>0</v>
      </c>
      <c r="N160" s="11">
        <v>0</v>
      </c>
      <c r="O160" s="4">
        <v>35.350543478260867</v>
      </c>
      <c r="P160" s="4">
        <v>0</v>
      </c>
      <c r="Q160" s="9">
        <v>0</v>
      </c>
      <c r="R160" s="4">
        <v>11.130434782608695</v>
      </c>
      <c r="S160" s="4">
        <v>0</v>
      </c>
      <c r="T160" s="11">
        <v>0</v>
      </c>
      <c r="U160" s="4">
        <v>5.1304347826086953</v>
      </c>
      <c r="V160" s="4">
        <v>0</v>
      </c>
      <c r="W160" s="11">
        <v>0</v>
      </c>
      <c r="X160" s="4">
        <v>106.61141304347827</v>
      </c>
      <c r="Y160" s="4">
        <v>0</v>
      </c>
      <c r="Z160" s="11">
        <v>0</v>
      </c>
      <c r="AA160" s="4">
        <v>5.1902173913043477</v>
      </c>
      <c r="AB160" s="4">
        <v>0</v>
      </c>
      <c r="AC160" s="11">
        <v>0</v>
      </c>
      <c r="AD160" s="4">
        <v>217.05978260869566</v>
      </c>
      <c r="AE160" s="4">
        <v>0</v>
      </c>
      <c r="AF160" s="11">
        <v>0</v>
      </c>
      <c r="AG160" s="4">
        <v>3.6440217391304346</v>
      </c>
      <c r="AH160" s="4">
        <v>0</v>
      </c>
      <c r="AI160" s="11">
        <v>0</v>
      </c>
      <c r="AJ160" s="4">
        <v>0</v>
      </c>
      <c r="AK160" s="4">
        <v>0</v>
      </c>
      <c r="AL160" s="11" t="s">
        <v>633</v>
      </c>
      <c r="AM160" s="1">
        <v>495326</v>
      </c>
      <c r="AN160" s="1">
        <v>3</v>
      </c>
      <c r="AX160"/>
      <c r="AY160"/>
    </row>
    <row r="161" spans="1:51" x14ac:dyDescent="0.25">
      <c r="A161" t="s">
        <v>329</v>
      </c>
      <c r="B161" t="s">
        <v>97</v>
      </c>
      <c r="C161" t="s">
        <v>488</v>
      </c>
      <c r="D161" t="s">
        <v>378</v>
      </c>
      <c r="E161" s="4">
        <v>106.21739130434783</v>
      </c>
      <c r="F161" s="4">
        <v>377.66793478260877</v>
      </c>
      <c r="G161" s="4">
        <v>0</v>
      </c>
      <c r="H161" s="11">
        <v>0</v>
      </c>
      <c r="I161" s="4">
        <v>359.30380434782614</v>
      </c>
      <c r="J161" s="4">
        <v>0</v>
      </c>
      <c r="K161" s="11">
        <v>0</v>
      </c>
      <c r="L161" s="4">
        <v>68.146739130434796</v>
      </c>
      <c r="M161" s="4">
        <v>0</v>
      </c>
      <c r="N161" s="11">
        <v>0</v>
      </c>
      <c r="O161" s="4">
        <v>62.21195652173914</v>
      </c>
      <c r="P161" s="4">
        <v>0</v>
      </c>
      <c r="Q161" s="9">
        <v>0</v>
      </c>
      <c r="R161" s="4">
        <v>0.45652173913043476</v>
      </c>
      <c r="S161" s="4">
        <v>0</v>
      </c>
      <c r="T161" s="11">
        <v>0</v>
      </c>
      <c r="U161" s="4">
        <v>5.4782608695652177</v>
      </c>
      <c r="V161" s="4">
        <v>0</v>
      </c>
      <c r="W161" s="11">
        <v>0</v>
      </c>
      <c r="X161" s="4">
        <v>98.62173913043479</v>
      </c>
      <c r="Y161" s="4">
        <v>0</v>
      </c>
      <c r="Z161" s="11">
        <v>0</v>
      </c>
      <c r="AA161" s="4">
        <v>12.429347826086957</v>
      </c>
      <c r="AB161" s="4">
        <v>0</v>
      </c>
      <c r="AC161" s="11">
        <v>0</v>
      </c>
      <c r="AD161" s="4">
        <v>198.47010869565219</v>
      </c>
      <c r="AE161" s="4">
        <v>0</v>
      </c>
      <c r="AF161" s="11">
        <v>0</v>
      </c>
      <c r="AG161" s="4">
        <v>0</v>
      </c>
      <c r="AH161" s="4">
        <v>0</v>
      </c>
      <c r="AI161" s="11" t="s">
        <v>633</v>
      </c>
      <c r="AJ161" s="4">
        <v>0</v>
      </c>
      <c r="AK161" s="4">
        <v>0</v>
      </c>
      <c r="AL161" s="11" t="s">
        <v>633</v>
      </c>
      <c r="AM161" s="1">
        <v>495211</v>
      </c>
      <c r="AN161" s="1">
        <v>3</v>
      </c>
      <c r="AX161"/>
      <c r="AY161"/>
    </row>
    <row r="162" spans="1:51" x14ac:dyDescent="0.25">
      <c r="A162" t="s">
        <v>329</v>
      </c>
      <c r="B162" t="s">
        <v>277</v>
      </c>
      <c r="C162" t="s">
        <v>584</v>
      </c>
      <c r="D162" t="s">
        <v>336</v>
      </c>
      <c r="E162" s="4">
        <v>37.641304347826086</v>
      </c>
      <c r="F162" s="4">
        <v>166.49641304347824</v>
      </c>
      <c r="G162" s="4">
        <v>0</v>
      </c>
      <c r="H162" s="11">
        <v>0</v>
      </c>
      <c r="I162" s="4">
        <v>157.16293478260866</v>
      </c>
      <c r="J162" s="4">
        <v>0</v>
      </c>
      <c r="K162" s="11">
        <v>0</v>
      </c>
      <c r="L162" s="4">
        <v>28.935108695652175</v>
      </c>
      <c r="M162" s="4">
        <v>0</v>
      </c>
      <c r="N162" s="11">
        <v>0</v>
      </c>
      <c r="O162" s="4">
        <v>24.119782608695651</v>
      </c>
      <c r="P162" s="4">
        <v>0</v>
      </c>
      <c r="Q162" s="9">
        <v>0</v>
      </c>
      <c r="R162" s="4">
        <v>0.74728260869565222</v>
      </c>
      <c r="S162" s="4">
        <v>0</v>
      </c>
      <c r="T162" s="11">
        <v>0</v>
      </c>
      <c r="U162" s="4">
        <v>4.0680434782608703</v>
      </c>
      <c r="V162" s="4">
        <v>0</v>
      </c>
      <c r="W162" s="11">
        <v>0</v>
      </c>
      <c r="X162" s="4">
        <v>6.3668478260869561</v>
      </c>
      <c r="Y162" s="4">
        <v>0</v>
      </c>
      <c r="Z162" s="11">
        <v>0</v>
      </c>
      <c r="AA162" s="4">
        <v>4.5181521739130437</v>
      </c>
      <c r="AB162" s="4">
        <v>0</v>
      </c>
      <c r="AC162" s="11">
        <v>0</v>
      </c>
      <c r="AD162" s="4">
        <v>113.48880434782606</v>
      </c>
      <c r="AE162" s="4">
        <v>0</v>
      </c>
      <c r="AF162" s="11">
        <v>0</v>
      </c>
      <c r="AG162" s="4">
        <v>13.1875</v>
      </c>
      <c r="AH162" s="4">
        <v>0</v>
      </c>
      <c r="AI162" s="11">
        <v>0</v>
      </c>
      <c r="AJ162" s="4">
        <v>0</v>
      </c>
      <c r="AK162" s="4">
        <v>0</v>
      </c>
      <c r="AL162" s="11" t="s">
        <v>633</v>
      </c>
      <c r="AM162" s="7">
        <v>4.8999999999999998E+51</v>
      </c>
      <c r="AN162" s="1">
        <v>3</v>
      </c>
      <c r="AX162"/>
      <c r="AY162"/>
    </row>
    <row r="163" spans="1:51" x14ac:dyDescent="0.25">
      <c r="A163" t="s">
        <v>329</v>
      </c>
      <c r="B163" t="s">
        <v>225</v>
      </c>
      <c r="C163" t="s">
        <v>491</v>
      </c>
      <c r="D163" t="s">
        <v>398</v>
      </c>
      <c r="E163" s="4">
        <v>24.934782608695652</v>
      </c>
      <c r="F163" s="4">
        <v>109.96739130434783</v>
      </c>
      <c r="G163" s="4">
        <v>0</v>
      </c>
      <c r="H163" s="11">
        <v>0</v>
      </c>
      <c r="I163" s="4">
        <v>98.209239130434781</v>
      </c>
      <c r="J163" s="4">
        <v>0</v>
      </c>
      <c r="K163" s="11">
        <v>0</v>
      </c>
      <c r="L163" s="4">
        <v>35.820652173913039</v>
      </c>
      <c r="M163" s="4">
        <v>0</v>
      </c>
      <c r="N163" s="11">
        <v>0</v>
      </c>
      <c r="O163" s="4">
        <v>24.0625</v>
      </c>
      <c r="P163" s="4">
        <v>0</v>
      </c>
      <c r="Q163" s="9">
        <v>0</v>
      </c>
      <c r="R163" s="4">
        <v>6.1413043478260869</v>
      </c>
      <c r="S163" s="4">
        <v>0</v>
      </c>
      <c r="T163" s="11">
        <v>0</v>
      </c>
      <c r="U163" s="4">
        <v>5.6168478260869561</v>
      </c>
      <c r="V163" s="4">
        <v>0</v>
      </c>
      <c r="W163" s="11">
        <v>0</v>
      </c>
      <c r="X163" s="4">
        <v>24.345108695652176</v>
      </c>
      <c r="Y163" s="4">
        <v>0</v>
      </c>
      <c r="Z163" s="11">
        <v>0</v>
      </c>
      <c r="AA163" s="4">
        <v>0</v>
      </c>
      <c r="AB163" s="4">
        <v>0</v>
      </c>
      <c r="AC163" s="11" t="s">
        <v>633</v>
      </c>
      <c r="AD163" s="4">
        <v>49.801630434782609</v>
      </c>
      <c r="AE163" s="4">
        <v>0</v>
      </c>
      <c r="AF163" s="11">
        <v>0</v>
      </c>
      <c r="AG163" s="4">
        <v>0</v>
      </c>
      <c r="AH163" s="4">
        <v>0</v>
      </c>
      <c r="AI163" s="11" t="s">
        <v>633</v>
      </c>
      <c r="AJ163" s="4">
        <v>0</v>
      </c>
      <c r="AK163" s="4">
        <v>0</v>
      </c>
      <c r="AL163" s="11" t="s">
        <v>633</v>
      </c>
      <c r="AM163" s="1">
        <v>495374</v>
      </c>
      <c r="AN163" s="1">
        <v>3</v>
      </c>
      <c r="AX163"/>
      <c r="AY163"/>
    </row>
    <row r="164" spans="1:51" x14ac:dyDescent="0.25">
      <c r="A164" t="s">
        <v>329</v>
      </c>
      <c r="B164" t="s">
        <v>273</v>
      </c>
      <c r="C164" t="s">
        <v>486</v>
      </c>
      <c r="D164" t="s">
        <v>401</v>
      </c>
      <c r="E164" s="4">
        <v>160.04347826086956</v>
      </c>
      <c r="F164" s="4">
        <v>532.84260869565207</v>
      </c>
      <c r="G164" s="4">
        <v>80.623586956521734</v>
      </c>
      <c r="H164" s="11">
        <v>0.15130844576014782</v>
      </c>
      <c r="I164" s="4">
        <v>504.31804347826073</v>
      </c>
      <c r="J164" s="4">
        <v>80.623586956521734</v>
      </c>
      <c r="K164" s="11">
        <v>0.15986655246452056</v>
      </c>
      <c r="L164" s="4">
        <v>66.203478260869559</v>
      </c>
      <c r="M164" s="4">
        <v>0.35989130434782607</v>
      </c>
      <c r="N164" s="11">
        <v>5.4361389129692385E-3</v>
      </c>
      <c r="O164" s="4">
        <v>43.16</v>
      </c>
      <c r="P164" s="4">
        <v>0.35989130434782607</v>
      </c>
      <c r="Q164" s="9">
        <v>8.3385380988838294E-3</v>
      </c>
      <c r="R164" s="4">
        <v>17.739130434782609</v>
      </c>
      <c r="S164" s="4">
        <v>0</v>
      </c>
      <c r="T164" s="11">
        <v>0</v>
      </c>
      <c r="U164" s="4">
        <v>5.3043478260869561</v>
      </c>
      <c r="V164" s="4">
        <v>0</v>
      </c>
      <c r="W164" s="11">
        <v>0</v>
      </c>
      <c r="X164" s="4">
        <v>172.46532608695642</v>
      </c>
      <c r="Y164" s="4">
        <v>13.876086956521741</v>
      </c>
      <c r="Z164" s="11">
        <v>8.0457256373524411E-2</v>
      </c>
      <c r="AA164" s="4">
        <v>5.4810869565217395</v>
      </c>
      <c r="AB164" s="4">
        <v>0</v>
      </c>
      <c r="AC164" s="11">
        <v>0</v>
      </c>
      <c r="AD164" s="4">
        <v>274.37249999999995</v>
      </c>
      <c r="AE164" s="4">
        <v>66.387608695652162</v>
      </c>
      <c r="AF164" s="11">
        <v>0.24196159854086025</v>
      </c>
      <c r="AG164" s="4">
        <v>14.320217391304345</v>
      </c>
      <c r="AH164" s="4">
        <v>0</v>
      </c>
      <c r="AI164" s="11">
        <v>0</v>
      </c>
      <c r="AJ164" s="4">
        <v>0</v>
      </c>
      <c r="AK164" s="4">
        <v>0</v>
      </c>
      <c r="AL164" s="11" t="s">
        <v>633</v>
      </c>
      <c r="AM164" s="1">
        <v>495426</v>
      </c>
      <c r="AN164" s="1">
        <v>3</v>
      </c>
      <c r="AX164"/>
      <c r="AY164"/>
    </row>
    <row r="165" spans="1:51" x14ac:dyDescent="0.25">
      <c r="A165" t="s">
        <v>329</v>
      </c>
      <c r="B165" t="s">
        <v>122</v>
      </c>
      <c r="C165" t="s">
        <v>539</v>
      </c>
      <c r="D165" t="s">
        <v>415</v>
      </c>
      <c r="E165" s="4">
        <v>114.15217391304348</v>
      </c>
      <c r="F165" s="4">
        <v>281.27391304347822</v>
      </c>
      <c r="G165" s="4">
        <v>23.357608695652168</v>
      </c>
      <c r="H165" s="11">
        <v>8.3042214768212941E-2</v>
      </c>
      <c r="I165" s="4">
        <v>244.44782608695644</v>
      </c>
      <c r="J165" s="4">
        <v>23.357608695652168</v>
      </c>
      <c r="K165" s="11">
        <v>9.5552531881970021E-2</v>
      </c>
      <c r="L165" s="4">
        <v>31.166304347826092</v>
      </c>
      <c r="M165" s="4">
        <v>1.951086956521739</v>
      </c>
      <c r="N165" s="11">
        <v>6.2602448296306623E-2</v>
      </c>
      <c r="O165" s="4">
        <v>2.607608695652174</v>
      </c>
      <c r="P165" s="4">
        <v>1.951086956521739</v>
      </c>
      <c r="Q165" s="9">
        <v>0.74822842851187987</v>
      </c>
      <c r="R165" s="4">
        <v>24.841304347826089</v>
      </c>
      <c r="S165" s="4">
        <v>0</v>
      </c>
      <c r="T165" s="11">
        <v>0</v>
      </c>
      <c r="U165" s="4">
        <v>3.7173913043478262</v>
      </c>
      <c r="V165" s="4">
        <v>0</v>
      </c>
      <c r="W165" s="11">
        <v>0</v>
      </c>
      <c r="X165" s="4">
        <v>82.282608695652129</v>
      </c>
      <c r="Y165" s="4">
        <v>13.744565217391301</v>
      </c>
      <c r="Z165" s="11">
        <v>0.16704095112285341</v>
      </c>
      <c r="AA165" s="4">
        <v>8.2673913043478269</v>
      </c>
      <c r="AB165" s="4">
        <v>0</v>
      </c>
      <c r="AC165" s="11">
        <v>0</v>
      </c>
      <c r="AD165" s="4">
        <v>154.35434782608692</v>
      </c>
      <c r="AE165" s="4">
        <v>7.6619565217391301</v>
      </c>
      <c r="AF165" s="11">
        <v>4.9638747658549649E-2</v>
      </c>
      <c r="AG165" s="4">
        <v>0</v>
      </c>
      <c r="AH165" s="4">
        <v>0</v>
      </c>
      <c r="AI165" s="11" t="s">
        <v>633</v>
      </c>
      <c r="AJ165" s="4">
        <v>5.20326086956522</v>
      </c>
      <c r="AK165" s="4">
        <v>0</v>
      </c>
      <c r="AL165" s="11" t="s">
        <v>633</v>
      </c>
      <c r="AM165" s="1">
        <v>495247</v>
      </c>
      <c r="AN165" s="1">
        <v>3</v>
      </c>
      <c r="AX165"/>
      <c r="AY165"/>
    </row>
    <row r="166" spans="1:51" x14ac:dyDescent="0.25">
      <c r="A166" t="s">
        <v>329</v>
      </c>
      <c r="B166" t="s">
        <v>148</v>
      </c>
      <c r="C166" t="s">
        <v>552</v>
      </c>
      <c r="D166" t="s">
        <v>372</v>
      </c>
      <c r="E166" s="4">
        <v>97.619565217391298</v>
      </c>
      <c r="F166" s="4">
        <v>252.86956521739128</v>
      </c>
      <c r="G166" s="4">
        <v>0</v>
      </c>
      <c r="H166" s="11">
        <v>0</v>
      </c>
      <c r="I166" s="4">
        <v>234.99782608695651</v>
      </c>
      <c r="J166" s="4">
        <v>0</v>
      </c>
      <c r="K166" s="11">
        <v>0</v>
      </c>
      <c r="L166" s="4">
        <v>30.527173913043477</v>
      </c>
      <c r="M166" s="4">
        <v>0</v>
      </c>
      <c r="N166" s="11">
        <v>0</v>
      </c>
      <c r="O166" s="4">
        <v>18.691304347826087</v>
      </c>
      <c r="P166" s="4">
        <v>0</v>
      </c>
      <c r="Q166" s="9">
        <v>0</v>
      </c>
      <c r="R166" s="4">
        <v>6.6913043478260885</v>
      </c>
      <c r="S166" s="4">
        <v>0</v>
      </c>
      <c r="T166" s="11">
        <v>0</v>
      </c>
      <c r="U166" s="4">
        <v>5.1445652173913041</v>
      </c>
      <c r="V166" s="4">
        <v>0</v>
      </c>
      <c r="W166" s="11">
        <v>0</v>
      </c>
      <c r="X166" s="4">
        <v>53.347826086956509</v>
      </c>
      <c r="Y166" s="4">
        <v>0</v>
      </c>
      <c r="Z166" s="11">
        <v>0</v>
      </c>
      <c r="AA166" s="4">
        <v>6.035869565217391</v>
      </c>
      <c r="AB166" s="4">
        <v>0</v>
      </c>
      <c r="AC166" s="11">
        <v>0</v>
      </c>
      <c r="AD166" s="4">
        <v>160.55326086956521</v>
      </c>
      <c r="AE166" s="4">
        <v>0</v>
      </c>
      <c r="AF166" s="11">
        <v>0</v>
      </c>
      <c r="AG166" s="4">
        <v>0</v>
      </c>
      <c r="AH166" s="4">
        <v>0</v>
      </c>
      <c r="AI166" s="11" t="s">
        <v>633</v>
      </c>
      <c r="AJ166" s="4">
        <v>2.4054347826086957</v>
      </c>
      <c r="AK166" s="4">
        <v>0</v>
      </c>
      <c r="AL166" s="11" t="s">
        <v>633</v>
      </c>
      <c r="AM166" s="1">
        <v>495277</v>
      </c>
      <c r="AN166" s="1">
        <v>3</v>
      </c>
      <c r="AX166"/>
      <c r="AY166"/>
    </row>
    <row r="167" spans="1:51" x14ac:dyDescent="0.25">
      <c r="A167" t="s">
        <v>329</v>
      </c>
      <c r="B167" t="s">
        <v>195</v>
      </c>
      <c r="C167" t="s">
        <v>515</v>
      </c>
      <c r="D167" t="s">
        <v>386</v>
      </c>
      <c r="E167" s="4">
        <v>99.315217391304344</v>
      </c>
      <c r="F167" s="4">
        <v>282.32391304347823</v>
      </c>
      <c r="G167" s="4">
        <v>3.1328260869565216</v>
      </c>
      <c r="H167" s="11">
        <v>1.10965665401289E-2</v>
      </c>
      <c r="I167" s="4">
        <v>265.20673913043476</v>
      </c>
      <c r="J167" s="4">
        <v>2.1763043478260871</v>
      </c>
      <c r="K167" s="11">
        <v>8.2060672928666815E-3</v>
      </c>
      <c r="L167" s="4">
        <v>29.133152173913047</v>
      </c>
      <c r="M167" s="4">
        <v>0.95652173913043481</v>
      </c>
      <c r="N167" s="11">
        <v>3.2832758138233373E-2</v>
      </c>
      <c r="O167" s="4">
        <v>16.617500000000003</v>
      </c>
      <c r="P167" s="4">
        <v>0</v>
      </c>
      <c r="Q167" s="9">
        <v>0</v>
      </c>
      <c r="R167" s="4">
        <v>7.1243478260869573</v>
      </c>
      <c r="S167" s="4">
        <v>0</v>
      </c>
      <c r="T167" s="11">
        <v>0</v>
      </c>
      <c r="U167" s="4">
        <v>5.3913043478260869</v>
      </c>
      <c r="V167" s="4">
        <v>0.95652173913043481</v>
      </c>
      <c r="W167" s="11">
        <v>0.17741935483870969</v>
      </c>
      <c r="X167" s="4">
        <v>89.754999999999995</v>
      </c>
      <c r="Y167" s="4">
        <v>2.1763043478260871</v>
      </c>
      <c r="Z167" s="11">
        <v>2.4247165593293825E-2</v>
      </c>
      <c r="AA167" s="4">
        <v>4.6015217391304351</v>
      </c>
      <c r="AB167" s="4">
        <v>0</v>
      </c>
      <c r="AC167" s="11">
        <v>0</v>
      </c>
      <c r="AD167" s="4">
        <v>145.33999999999997</v>
      </c>
      <c r="AE167" s="4">
        <v>0</v>
      </c>
      <c r="AF167" s="11">
        <v>0</v>
      </c>
      <c r="AG167" s="4">
        <v>13.494239130434783</v>
      </c>
      <c r="AH167" s="4">
        <v>0</v>
      </c>
      <c r="AI167" s="11">
        <v>0</v>
      </c>
      <c r="AJ167" s="4">
        <v>0</v>
      </c>
      <c r="AK167" s="4">
        <v>0</v>
      </c>
      <c r="AL167" s="11" t="s">
        <v>633</v>
      </c>
      <c r="AM167" s="1">
        <v>495340</v>
      </c>
      <c r="AN167" s="1">
        <v>3</v>
      </c>
      <c r="AX167"/>
      <c r="AY167"/>
    </row>
    <row r="168" spans="1:51" x14ac:dyDescent="0.25">
      <c r="A168" t="s">
        <v>329</v>
      </c>
      <c r="B168" t="s">
        <v>43</v>
      </c>
      <c r="C168" t="s">
        <v>458</v>
      </c>
      <c r="D168" t="s">
        <v>396</v>
      </c>
      <c r="E168" s="4">
        <v>103.52173913043478</v>
      </c>
      <c r="F168" s="4">
        <v>407.04934782608694</v>
      </c>
      <c r="G168" s="4">
        <v>34.494673913043485</v>
      </c>
      <c r="H168" s="11">
        <v>8.474322363435266E-2</v>
      </c>
      <c r="I168" s="4">
        <v>384.14989130434782</v>
      </c>
      <c r="J168" s="4">
        <v>34.494673913043485</v>
      </c>
      <c r="K168" s="11">
        <v>8.9794829294158579E-2</v>
      </c>
      <c r="L168" s="4">
        <v>29.662500000000001</v>
      </c>
      <c r="M168" s="4">
        <v>0</v>
      </c>
      <c r="N168" s="11">
        <v>0</v>
      </c>
      <c r="O168" s="4">
        <v>12.360869565217392</v>
      </c>
      <c r="P168" s="4">
        <v>0</v>
      </c>
      <c r="Q168" s="9">
        <v>0</v>
      </c>
      <c r="R168" s="4">
        <v>11.997282608695652</v>
      </c>
      <c r="S168" s="4">
        <v>0</v>
      </c>
      <c r="T168" s="11">
        <v>0</v>
      </c>
      <c r="U168" s="4">
        <v>5.3043478260869561</v>
      </c>
      <c r="V168" s="4">
        <v>0</v>
      </c>
      <c r="W168" s="11">
        <v>0</v>
      </c>
      <c r="X168" s="4">
        <v>135.67217391304348</v>
      </c>
      <c r="Y168" s="4">
        <v>28.959130434782615</v>
      </c>
      <c r="Z168" s="11">
        <v>0.21344929914179325</v>
      </c>
      <c r="AA168" s="4">
        <v>5.5978260869565215</v>
      </c>
      <c r="AB168" s="4">
        <v>0</v>
      </c>
      <c r="AC168" s="11">
        <v>0</v>
      </c>
      <c r="AD168" s="4">
        <v>167.71739130434781</v>
      </c>
      <c r="AE168" s="4">
        <v>5.5355434782608697</v>
      </c>
      <c r="AF168" s="11">
        <v>3.30051847051199E-2</v>
      </c>
      <c r="AG168" s="4">
        <v>68.399456521739125</v>
      </c>
      <c r="AH168" s="4">
        <v>0</v>
      </c>
      <c r="AI168" s="11">
        <v>0</v>
      </c>
      <c r="AJ168" s="4">
        <v>0</v>
      </c>
      <c r="AK168" s="4">
        <v>0</v>
      </c>
      <c r="AL168" s="11" t="s">
        <v>633</v>
      </c>
      <c r="AM168" s="1">
        <v>495131</v>
      </c>
      <c r="AN168" s="1">
        <v>3</v>
      </c>
      <c r="AX168"/>
      <c r="AY168"/>
    </row>
    <row r="169" spans="1:51" x14ac:dyDescent="0.25">
      <c r="A169" t="s">
        <v>329</v>
      </c>
      <c r="B169" t="s">
        <v>96</v>
      </c>
      <c r="C169" t="s">
        <v>504</v>
      </c>
      <c r="D169" t="s">
        <v>385</v>
      </c>
      <c r="E169" s="4">
        <v>145.95774647887325</v>
      </c>
      <c r="F169" s="4">
        <v>453.83408450704235</v>
      </c>
      <c r="G169" s="4">
        <v>0</v>
      </c>
      <c r="H169" s="11">
        <v>0</v>
      </c>
      <c r="I169" s="4">
        <v>443.86070422535215</v>
      </c>
      <c r="J169" s="4">
        <v>0</v>
      </c>
      <c r="K169" s="11">
        <v>0</v>
      </c>
      <c r="L169" s="4">
        <v>68.477887323943662</v>
      </c>
      <c r="M169" s="4">
        <v>0</v>
      </c>
      <c r="N169" s="11">
        <v>0</v>
      </c>
      <c r="O169" s="4">
        <v>59.857746478873231</v>
      </c>
      <c r="P169" s="4">
        <v>0</v>
      </c>
      <c r="Q169" s="9">
        <v>0</v>
      </c>
      <c r="R169" s="4">
        <v>2.0985915492957745</v>
      </c>
      <c r="S169" s="4">
        <v>0</v>
      </c>
      <c r="T169" s="11">
        <v>0</v>
      </c>
      <c r="U169" s="4">
        <v>6.5215492957746486</v>
      </c>
      <c r="V169" s="4">
        <v>0</v>
      </c>
      <c r="W169" s="11">
        <v>0</v>
      </c>
      <c r="X169" s="4">
        <v>122.23591549295774</v>
      </c>
      <c r="Y169" s="4">
        <v>0</v>
      </c>
      <c r="Z169" s="11">
        <v>0</v>
      </c>
      <c r="AA169" s="4">
        <v>1.3532394366197182</v>
      </c>
      <c r="AB169" s="4">
        <v>0</v>
      </c>
      <c r="AC169" s="11">
        <v>0</v>
      </c>
      <c r="AD169" s="4">
        <v>236.5253521126761</v>
      </c>
      <c r="AE169" s="4">
        <v>0</v>
      </c>
      <c r="AF169" s="11">
        <v>0</v>
      </c>
      <c r="AG169" s="4">
        <v>25.241690140845073</v>
      </c>
      <c r="AH169" s="4">
        <v>0</v>
      </c>
      <c r="AI169" s="11">
        <v>0</v>
      </c>
      <c r="AJ169" s="4">
        <v>0</v>
      </c>
      <c r="AK169" s="4">
        <v>0</v>
      </c>
      <c r="AL169" s="11" t="s">
        <v>633</v>
      </c>
      <c r="AM169" s="1">
        <v>495210</v>
      </c>
      <c r="AN169" s="1">
        <v>3</v>
      </c>
      <c r="AX169"/>
      <c r="AY169"/>
    </row>
    <row r="170" spans="1:51" x14ac:dyDescent="0.25">
      <c r="A170" t="s">
        <v>329</v>
      </c>
      <c r="B170" t="s">
        <v>3</v>
      </c>
      <c r="C170" t="s">
        <v>474</v>
      </c>
      <c r="D170" t="s">
        <v>429</v>
      </c>
      <c r="E170" s="4">
        <v>49.010869565217391</v>
      </c>
      <c r="F170" s="4">
        <v>171.92119565217391</v>
      </c>
      <c r="G170" s="4">
        <v>42.309782608695649</v>
      </c>
      <c r="H170" s="11">
        <v>0.24609986248755275</v>
      </c>
      <c r="I170" s="4">
        <v>144.13315217391303</v>
      </c>
      <c r="J170" s="4">
        <v>42.309782608695649</v>
      </c>
      <c r="K170" s="11">
        <v>0.29354650176278729</v>
      </c>
      <c r="L170" s="4">
        <v>24.760869565217391</v>
      </c>
      <c r="M170" s="4">
        <v>0.16847826086956522</v>
      </c>
      <c r="N170" s="11">
        <v>6.804214223002634E-3</v>
      </c>
      <c r="O170" s="4">
        <v>11.456521739130435</v>
      </c>
      <c r="P170" s="4">
        <v>0.16847826086956522</v>
      </c>
      <c r="Q170" s="9">
        <v>1.4705882352941176E-2</v>
      </c>
      <c r="R170" s="4">
        <v>6.3478260869565215</v>
      </c>
      <c r="S170" s="4">
        <v>0</v>
      </c>
      <c r="T170" s="11">
        <v>0</v>
      </c>
      <c r="U170" s="4">
        <v>6.9565217391304346</v>
      </c>
      <c r="V170" s="4">
        <v>0</v>
      </c>
      <c r="W170" s="11">
        <v>0</v>
      </c>
      <c r="X170" s="4">
        <v>34.932065217391305</v>
      </c>
      <c r="Y170" s="4">
        <v>3.4320652173913042</v>
      </c>
      <c r="Z170" s="11">
        <v>9.8249708284714118E-2</v>
      </c>
      <c r="AA170" s="4">
        <v>14.483695652173912</v>
      </c>
      <c r="AB170" s="4">
        <v>0</v>
      </c>
      <c r="AC170" s="11">
        <v>0</v>
      </c>
      <c r="AD170" s="4">
        <v>96.964673913043484</v>
      </c>
      <c r="AE170" s="4">
        <v>38.709239130434781</v>
      </c>
      <c r="AF170" s="11">
        <v>0.39920970770394865</v>
      </c>
      <c r="AG170" s="4">
        <v>0.77989130434782605</v>
      </c>
      <c r="AH170" s="4">
        <v>0</v>
      </c>
      <c r="AI170" s="11">
        <v>0</v>
      </c>
      <c r="AJ170" s="4">
        <v>0</v>
      </c>
      <c r="AK170" s="4">
        <v>0</v>
      </c>
      <c r="AL170" s="11" t="s">
        <v>633</v>
      </c>
      <c r="AM170" s="1">
        <v>495367</v>
      </c>
      <c r="AN170" s="1">
        <v>3</v>
      </c>
      <c r="AX170"/>
      <c r="AY170"/>
    </row>
    <row r="171" spans="1:51" x14ac:dyDescent="0.25">
      <c r="A171" t="s">
        <v>329</v>
      </c>
      <c r="B171" t="s">
        <v>93</v>
      </c>
      <c r="C171" t="s">
        <v>539</v>
      </c>
      <c r="D171" t="s">
        <v>415</v>
      </c>
      <c r="E171" s="4">
        <v>77.010869565217391</v>
      </c>
      <c r="F171" s="4">
        <v>204.81956521739136</v>
      </c>
      <c r="G171" s="4">
        <v>62.754347826086949</v>
      </c>
      <c r="H171" s="11">
        <v>0.30638844369911999</v>
      </c>
      <c r="I171" s="4">
        <v>188.12826086956528</v>
      </c>
      <c r="J171" s="4">
        <v>62.754347826086949</v>
      </c>
      <c r="K171" s="11">
        <v>0.33357214666219842</v>
      </c>
      <c r="L171" s="4">
        <v>29.352173913043458</v>
      </c>
      <c r="M171" s="4">
        <v>4.0663043478260885</v>
      </c>
      <c r="N171" s="11">
        <v>0.13853503184713389</v>
      </c>
      <c r="O171" s="4">
        <v>20.197826086956503</v>
      </c>
      <c r="P171" s="4">
        <v>4.0663043478260885</v>
      </c>
      <c r="Q171" s="9">
        <v>0.20132386180174389</v>
      </c>
      <c r="R171" s="4">
        <v>5.502173913043479</v>
      </c>
      <c r="S171" s="4">
        <v>0</v>
      </c>
      <c r="T171" s="11">
        <v>0</v>
      </c>
      <c r="U171" s="4">
        <v>3.652173913043478</v>
      </c>
      <c r="V171" s="4">
        <v>0</v>
      </c>
      <c r="W171" s="11">
        <v>0</v>
      </c>
      <c r="X171" s="4">
        <v>56.210869565217386</v>
      </c>
      <c r="Y171" s="4">
        <v>20.511956521739116</v>
      </c>
      <c r="Z171" s="11">
        <v>0.36491085586108185</v>
      </c>
      <c r="AA171" s="4">
        <v>7.5369565217391266</v>
      </c>
      <c r="AB171" s="4">
        <v>0</v>
      </c>
      <c r="AC171" s="11">
        <v>0</v>
      </c>
      <c r="AD171" s="4">
        <v>111.71956521739138</v>
      </c>
      <c r="AE171" s="4">
        <v>38.176086956521743</v>
      </c>
      <c r="AF171" s="11">
        <v>0.3417135296063511</v>
      </c>
      <c r="AG171" s="4">
        <v>0</v>
      </c>
      <c r="AH171" s="4">
        <v>0</v>
      </c>
      <c r="AI171" s="11" t="s">
        <v>633</v>
      </c>
      <c r="AJ171" s="4">
        <v>0</v>
      </c>
      <c r="AK171" s="4">
        <v>0</v>
      </c>
      <c r="AL171" s="11" t="s">
        <v>633</v>
      </c>
      <c r="AM171" s="1">
        <v>495206</v>
      </c>
      <c r="AN171" s="1">
        <v>3</v>
      </c>
      <c r="AX171"/>
      <c r="AY171"/>
    </row>
    <row r="172" spans="1:51" x14ac:dyDescent="0.25">
      <c r="A172" t="s">
        <v>329</v>
      </c>
      <c r="B172" t="s">
        <v>216</v>
      </c>
      <c r="C172" t="s">
        <v>484</v>
      </c>
      <c r="D172" t="s">
        <v>349</v>
      </c>
      <c r="E172" s="4">
        <v>74.293478260869563</v>
      </c>
      <c r="F172" s="4">
        <v>308.85869565217388</v>
      </c>
      <c r="G172" s="4">
        <v>6.3880434782608715</v>
      </c>
      <c r="H172" s="11">
        <v>2.0682737990497985E-2</v>
      </c>
      <c r="I172" s="4">
        <v>282.07282608695647</v>
      </c>
      <c r="J172" s="4">
        <v>6.3880434782608715</v>
      </c>
      <c r="K172" s="11">
        <v>2.2646787947916639E-2</v>
      </c>
      <c r="L172" s="4">
        <v>37.383695652173898</v>
      </c>
      <c r="M172" s="4">
        <v>0</v>
      </c>
      <c r="N172" s="11">
        <v>0</v>
      </c>
      <c r="O172" s="4">
        <v>10.597826086956516</v>
      </c>
      <c r="P172" s="4">
        <v>0</v>
      </c>
      <c r="Q172" s="9">
        <v>0</v>
      </c>
      <c r="R172" s="4">
        <v>16.101086956521726</v>
      </c>
      <c r="S172" s="4">
        <v>0</v>
      </c>
      <c r="T172" s="11">
        <v>0</v>
      </c>
      <c r="U172" s="4">
        <v>10.684782608695652</v>
      </c>
      <c r="V172" s="4">
        <v>0</v>
      </c>
      <c r="W172" s="11">
        <v>0</v>
      </c>
      <c r="X172" s="4">
        <v>81.047826086956533</v>
      </c>
      <c r="Y172" s="4">
        <v>0.35326086956521741</v>
      </c>
      <c r="Z172" s="11">
        <v>4.3586717450780537E-3</v>
      </c>
      <c r="AA172" s="4">
        <v>0</v>
      </c>
      <c r="AB172" s="4">
        <v>0</v>
      </c>
      <c r="AC172" s="11" t="s">
        <v>633</v>
      </c>
      <c r="AD172" s="4">
        <v>129.91195652173909</v>
      </c>
      <c r="AE172" s="4">
        <v>6.0347826086956537</v>
      </c>
      <c r="AF172" s="11">
        <v>4.6452865234816253E-2</v>
      </c>
      <c r="AG172" s="4">
        <v>29.550000000000004</v>
      </c>
      <c r="AH172" s="4">
        <v>0</v>
      </c>
      <c r="AI172" s="11">
        <v>0</v>
      </c>
      <c r="AJ172" s="4">
        <v>30.965217391304346</v>
      </c>
      <c r="AK172" s="4">
        <v>0</v>
      </c>
      <c r="AL172" s="11" t="s">
        <v>633</v>
      </c>
      <c r="AM172" s="1">
        <v>495364</v>
      </c>
      <c r="AN172" s="1">
        <v>3</v>
      </c>
      <c r="AX172"/>
      <c r="AY172"/>
    </row>
    <row r="173" spans="1:51" x14ac:dyDescent="0.25">
      <c r="A173" t="s">
        <v>329</v>
      </c>
      <c r="B173" t="s">
        <v>170</v>
      </c>
      <c r="C173" t="s">
        <v>504</v>
      </c>
      <c r="D173" t="s">
        <v>385</v>
      </c>
      <c r="E173" s="4">
        <v>46</v>
      </c>
      <c r="F173" s="4">
        <v>101.82391304347823</v>
      </c>
      <c r="G173" s="4">
        <v>39.889130434782601</v>
      </c>
      <c r="H173" s="11">
        <v>0.39174619441064074</v>
      </c>
      <c r="I173" s="4">
        <v>93.121739130434747</v>
      </c>
      <c r="J173" s="4">
        <v>39.889130434782601</v>
      </c>
      <c r="K173" s="11">
        <v>0.4283546549631152</v>
      </c>
      <c r="L173" s="4">
        <v>24.716304347826082</v>
      </c>
      <c r="M173" s="4">
        <v>5.3043478260869579</v>
      </c>
      <c r="N173" s="11">
        <v>0.21460926162100366</v>
      </c>
      <c r="O173" s="4">
        <v>16.014130434782604</v>
      </c>
      <c r="P173" s="4">
        <v>5.3043478260869579</v>
      </c>
      <c r="Q173" s="9">
        <v>0.3312292133306185</v>
      </c>
      <c r="R173" s="4">
        <v>7.2097826086956518</v>
      </c>
      <c r="S173" s="4">
        <v>0</v>
      </c>
      <c r="T173" s="11">
        <v>0</v>
      </c>
      <c r="U173" s="4">
        <v>1.4923913043478263</v>
      </c>
      <c r="V173" s="4">
        <v>0</v>
      </c>
      <c r="W173" s="11">
        <v>0</v>
      </c>
      <c r="X173" s="4">
        <v>19.993478260869562</v>
      </c>
      <c r="Y173" s="4">
        <v>13.99565217391304</v>
      </c>
      <c r="Z173" s="11">
        <v>0.70001087311079691</v>
      </c>
      <c r="AA173" s="4">
        <v>0</v>
      </c>
      <c r="AB173" s="4">
        <v>0</v>
      </c>
      <c r="AC173" s="11" t="s">
        <v>633</v>
      </c>
      <c r="AD173" s="4">
        <v>57.114130434782588</v>
      </c>
      <c r="AE173" s="4">
        <v>20.589130434782607</v>
      </c>
      <c r="AF173" s="11">
        <v>0.36049100770767922</v>
      </c>
      <c r="AG173" s="4">
        <v>0</v>
      </c>
      <c r="AH173" s="4">
        <v>0</v>
      </c>
      <c r="AI173" s="11" t="s">
        <v>633</v>
      </c>
      <c r="AJ173" s="4">
        <v>0</v>
      </c>
      <c r="AK173" s="4">
        <v>0</v>
      </c>
      <c r="AL173" s="11" t="s">
        <v>633</v>
      </c>
      <c r="AM173" s="1">
        <v>495309</v>
      </c>
      <c r="AN173" s="1">
        <v>3</v>
      </c>
      <c r="AX173"/>
      <c r="AY173"/>
    </row>
    <row r="174" spans="1:51" x14ac:dyDescent="0.25">
      <c r="A174" t="s">
        <v>329</v>
      </c>
      <c r="B174" t="s">
        <v>261</v>
      </c>
      <c r="C174" t="s">
        <v>581</v>
      </c>
      <c r="D174" t="s">
        <v>353</v>
      </c>
      <c r="E174" s="4">
        <v>75.684782608695656</v>
      </c>
      <c r="F174" s="4">
        <v>237.76630434782606</v>
      </c>
      <c r="G174" s="4">
        <v>0</v>
      </c>
      <c r="H174" s="11">
        <v>0</v>
      </c>
      <c r="I174" s="4">
        <v>216.20923913043478</v>
      </c>
      <c r="J174" s="4">
        <v>0</v>
      </c>
      <c r="K174" s="11">
        <v>0</v>
      </c>
      <c r="L174" s="4">
        <v>52.119565217391298</v>
      </c>
      <c r="M174" s="4">
        <v>0</v>
      </c>
      <c r="N174" s="11">
        <v>0</v>
      </c>
      <c r="O174" s="4">
        <v>31.138586956521738</v>
      </c>
      <c r="P174" s="4">
        <v>0</v>
      </c>
      <c r="Q174" s="9">
        <v>0</v>
      </c>
      <c r="R174" s="4">
        <v>15.9375</v>
      </c>
      <c r="S174" s="4">
        <v>0</v>
      </c>
      <c r="T174" s="11">
        <v>0</v>
      </c>
      <c r="U174" s="4">
        <v>5.0434782608695654</v>
      </c>
      <c r="V174" s="4">
        <v>0</v>
      </c>
      <c r="W174" s="11">
        <v>0</v>
      </c>
      <c r="X174" s="4">
        <v>45.929347826086953</v>
      </c>
      <c r="Y174" s="4">
        <v>0</v>
      </c>
      <c r="Z174" s="11">
        <v>0</v>
      </c>
      <c r="AA174" s="4">
        <v>0.57608695652173914</v>
      </c>
      <c r="AB174" s="4">
        <v>0</v>
      </c>
      <c r="AC174" s="11">
        <v>0</v>
      </c>
      <c r="AD174" s="4">
        <v>129.95380434782609</v>
      </c>
      <c r="AE174" s="4">
        <v>0</v>
      </c>
      <c r="AF174" s="11">
        <v>0</v>
      </c>
      <c r="AG174" s="4">
        <v>9.1875</v>
      </c>
      <c r="AH174" s="4">
        <v>0</v>
      </c>
      <c r="AI174" s="11">
        <v>0</v>
      </c>
      <c r="AJ174" s="4">
        <v>0</v>
      </c>
      <c r="AK174" s="4">
        <v>0</v>
      </c>
      <c r="AL174" s="11" t="s">
        <v>633</v>
      </c>
      <c r="AM174" s="1">
        <v>495412</v>
      </c>
      <c r="AN174" s="1">
        <v>3</v>
      </c>
      <c r="AX174"/>
      <c r="AY174"/>
    </row>
    <row r="175" spans="1:51" x14ac:dyDescent="0.25">
      <c r="A175" t="s">
        <v>329</v>
      </c>
      <c r="B175" t="s">
        <v>100</v>
      </c>
      <c r="C175" t="s">
        <v>519</v>
      </c>
      <c r="D175" t="s">
        <v>393</v>
      </c>
      <c r="E175" s="4">
        <v>100.6304347826087</v>
      </c>
      <c r="F175" s="4">
        <v>356.09510869565213</v>
      </c>
      <c r="G175" s="4">
        <v>9.343478260869567</v>
      </c>
      <c r="H175" s="11">
        <v>2.623871553612174E-2</v>
      </c>
      <c r="I175" s="4">
        <v>334.31902173913039</v>
      </c>
      <c r="J175" s="4">
        <v>9.343478260869567</v>
      </c>
      <c r="K175" s="11">
        <v>2.7947791340931526E-2</v>
      </c>
      <c r="L175" s="4">
        <v>40.377717391304344</v>
      </c>
      <c r="M175" s="4">
        <v>0</v>
      </c>
      <c r="N175" s="11">
        <v>0</v>
      </c>
      <c r="O175" s="4">
        <v>24.638586956521738</v>
      </c>
      <c r="P175" s="4">
        <v>0</v>
      </c>
      <c r="Q175" s="9">
        <v>0</v>
      </c>
      <c r="R175" s="4">
        <v>10.434782608695652</v>
      </c>
      <c r="S175" s="4">
        <v>0</v>
      </c>
      <c r="T175" s="11">
        <v>0</v>
      </c>
      <c r="U175" s="4">
        <v>5.3043478260869561</v>
      </c>
      <c r="V175" s="4">
        <v>0</v>
      </c>
      <c r="W175" s="11">
        <v>0</v>
      </c>
      <c r="X175" s="4">
        <v>116.46739130434783</v>
      </c>
      <c r="Y175" s="4">
        <v>0</v>
      </c>
      <c r="Z175" s="11">
        <v>0</v>
      </c>
      <c r="AA175" s="4">
        <v>6.0369565217391301</v>
      </c>
      <c r="AB175" s="4">
        <v>0</v>
      </c>
      <c r="AC175" s="11">
        <v>0</v>
      </c>
      <c r="AD175" s="4">
        <v>154.97663043478258</v>
      </c>
      <c r="AE175" s="4">
        <v>9.343478260869567</v>
      </c>
      <c r="AF175" s="11">
        <v>6.028959485476424E-2</v>
      </c>
      <c r="AG175" s="4">
        <v>38.236413043478258</v>
      </c>
      <c r="AH175" s="4">
        <v>0</v>
      </c>
      <c r="AI175" s="11">
        <v>0</v>
      </c>
      <c r="AJ175" s="4">
        <v>0</v>
      </c>
      <c r="AK175" s="4">
        <v>0</v>
      </c>
      <c r="AL175" s="11" t="s">
        <v>633</v>
      </c>
      <c r="AM175" s="1">
        <v>495215</v>
      </c>
      <c r="AN175" s="1">
        <v>3</v>
      </c>
      <c r="AX175"/>
      <c r="AY175"/>
    </row>
    <row r="176" spans="1:51" x14ac:dyDescent="0.25">
      <c r="A176" t="s">
        <v>329</v>
      </c>
      <c r="B176" t="s">
        <v>13</v>
      </c>
      <c r="C176" t="s">
        <v>472</v>
      </c>
      <c r="D176" t="s">
        <v>374</v>
      </c>
      <c r="E176" s="4">
        <v>72.543478260869563</v>
      </c>
      <c r="F176" s="4">
        <v>281.91282608695656</v>
      </c>
      <c r="G176" s="4">
        <v>71.483586956521776</v>
      </c>
      <c r="H176" s="11">
        <v>0.25356628128183328</v>
      </c>
      <c r="I176" s="4">
        <v>252.89478260869572</v>
      </c>
      <c r="J176" s="4">
        <v>71.483586956521776</v>
      </c>
      <c r="K176" s="11">
        <v>0.2826613748972765</v>
      </c>
      <c r="L176" s="4">
        <v>47.624565217391293</v>
      </c>
      <c r="M176" s="4">
        <v>0.98543478260869566</v>
      </c>
      <c r="N176" s="11">
        <v>2.0691732892688743E-2</v>
      </c>
      <c r="O176" s="4">
        <v>27.625869565217382</v>
      </c>
      <c r="P176" s="4">
        <v>0.98543478260869566</v>
      </c>
      <c r="Q176" s="9">
        <v>3.5670724509950513E-2</v>
      </c>
      <c r="R176" s="4">
        <v>12.758804347826091</v>
      </c>
      <c r="S176" s="4">
        <v>0</v>
      </c>
      <c r="T176" s="11">
        <v>0</v>
      </c>
      <c r="U176" s="4">
        <v>7.2398913043478252</v>
      </c>
      <c r="V176" s="4">
        <v>0</v>
      </c>
      <c r="W176" s="11">
        <v>0</v>
      </c>
      <c r="X176" s="4">
        <v>65.925760869565252</v>
      </c>
      <c r="Y176" s="4">
        <v>10.928804347826087</v>
      </c>
      <c r="Z176" s="11">
        <v>0.16577441357785511</v>
      </c>
      <c r="AA176" s="4">
        <v>9.0193478260869568</v>
      </c>
      <c r="AB176" s="4">
        <v>0</v>
      </c>
      <c r="AC176" s="11">
        <v>0</v>
      </c>
      <c r="AD176" s="4">
        <v>159.34315217391307</v>
      </c>
      <c r="AE176" s="4">
        <v>59.56934782608699</v>
      </c>
      <c r="AF176" s="11">
        <v>0.37384316183898997</v>
      </c>
      <c r="AG176" s="4">
        <v>0</v>
      </c>
      <c r="AH176" s="4">
        <v>0</v>
      </c>
      <c r="AI176" s="11" t="s">
        <v>633</v>
      </c>
      <c r="AJ176" s="4">
        <v>0</v>
      </c>
      <c r="AK176" s="4">
        <v>0</v>
      </c>
      <c r="AL176" s="11" t="s">
        <v>633</v>
      </c>
      <c r="AM176" s="1">
        <v>495046</v>
      </c>
      <c r="AN176" s="1">
        <v>3</v>
      </c>
      <c r="AX176"/>
      <c r="AY176"/>
    </row>
    <row r="177" spans="1:51" x14ac:dyDescent="0.25">
      <c r="A177" t="s">
        <v>329</v>
      </c>
      <c r="B177" t="s">
        <v>91</v>
      </c>
      <c r="C177" t="s">
        <v>515</v>
      </c>
      <c r="D177" t="s">
        <v>386</v>
      </c>
      <c r="E177" s="4">
        <v>63.076086956521742</v>
      </c>
      <c r="F177" s="4">
        <v>277.00760869565215</v>
      </c>
      <c r="G177" s="4">
        <v>119.78152173913043</v>
      </c>
      <c r="H177" s="11">
        <v>0.43241238860963638</v>
      </c>
      <c r="I177" s="4">
        <v>266.27391304347827</v>
      </c>
      <c r="J177" s="4">
        <v>119.78152173913043</v>
      </c>
      <c r="K177" s="11">
        <v>0.44984324739153858</v>
      </c>
      <c r="L177" s="4">
        <v>30.077173913043467</v>
      </c>
      <c r="M177" s="4">
        <v>2.0217391304347827</v>
      </c>
      <c r="N177" s="11">
        <v>6.7218387481478833E-2</v>
      </c>
      <c r="O177" s="4">
        <v>21.345652173913034</v>
      </c>
      <c r="P177" s="4">
        <v>2.0217391304347827</v>
      </c>
      <c r="Q177" s="9">
        <v>9.471432936144214E-2</v>
      </c>
      <c r="R177" s="4">
        <v>8.2097826086956509</v>
      </c>
      <c r="S177" s="4">
        <v>0</v>
      </c>
      <c r="T177" s="11">
        <v>0</v>
      </c>
      <c r="U177" s="4">
        <v>0.52173913043478259</v>
      </c>
      <c r="V177" s="4">
        <v>0</v>
      </c>
      <c r="W177" s="11">
        <v>0</v>
      </c>
      <c r="X177" s="4">
        <v>80.760869565217391</v>
      </c>
      <c r="Y177" s="4">
        <v>51.598913043478248</v>
      </c>
      <c r="Z177" s="11">
        <v>0.63890982503364724</v>
      </c>
      <c r="AA177" s="4">
        <v>2.0021739130434781</v>
      </c>
      <c r="AB177" s="4">
        <v>0</v>
      </c>
      <c r="AC177" s="11">
        <v>0</v>
      </c>
      <c r="AD177" s="4">
        <v>164.16739130434783</v>
      </c>
      <c r="AE177" s="4">
        <v>66.160869565217396</v>
      </c>
      <c r="AF177" s="11">
        <v>0.40300859409139667</v>
      </c>
      <c r="AG177" s="4">
        <v>0</v>
      </c>
      <c r="AH177" s="4">
        <v>0</v>
      </c>
      <c r="AI177" s="11" t="s">
        <v>633</v>
      </c>
      <c r="AJ177" s="4">
        <v>0</v>
      </c>
      <c r="AK177" s="4">
        <v>0</v>
      </c>
      <c r="AL177" s="11" t="s">
        <v>633</v>
      </c>
      <c r="AM177" s="1">
        <v>495204</v>
      </c>
      <c r="AN177" s="1">
        <v>3</v>
      </c>
      <c r="AX177"/>
      <c r="AY177"/>
    </row>
    <row r="178" spans="1:51" x14ac:dyDescent="0.25">
      <c r="A178" t="s">
        <v>329</v>
      </c>
      <c r="B178" t="s">
        <v>171</v>
      </c>
      <c r="C178" t="s">
        <v>453</v>
      </c>
      <c r="D178" t="s">
        <v>384</v>
      </c>
      <c r="E178" s="4">
        <v>62.304347826086953</v>
      </c>
      <c r="F178" s="4">
        <v>206.52271739130435</v>
      </c>
      <c r="G178" s="4">
        <v>0</v>
      </c>
      <c r="H178" s="11">
        <v>0</v>
      </c>
      <c r="I178" s="4">
        <v>196.19043478260872</v>
      </c>
      <c r="J178" s="4">
        <v>0</v>
      </c>
      <c r="K178" s="11">
        <v>0</v>
      </c>
      <c r="L178" s="4">
        <v>24.486304347826092</v>
      </c>
      <c r="M178" s="4">
        <v>0</v>
      </c>
      <c r="N178" s="11">
        <v>0</v>
      </c>
      <c r="O178" s="4">
        <v>14.154021739130439</v>
      </c>
      <c r="P178" s="4">
        <v>0</v>
      </c>
      <c r="Q178" s="9">
        <v>0</v>
      </c>
      <c r="R178" s="4">
        <v>5.1617391304347828</v>
      </c>
      <c r="S178" s="4">
        <v>0</v>
      </c>
      <c r="T178" s="11">
        <v>0</v>
      </c>
      <c r="U178" s="4">
        <v>5.1705434782608721</v>
      </c>
      <c r="V178" s="4">
        <v>0</v>
      </c>
      <c r="W178" s="11">
        <v>0</v>
      </c>
      <c r="X178" s="4">
        <v>72.108913043478239</v>
      </c>
      <c r="Y178" s="4">
        <v>0</v>
      </c>
      <c r="Z178" s="11">
        <v>0</v>
      </c>
      <c r="AA178" s="4">
        <v>0</v>
      </c>
      <c r="AB178" s="4">
        <v>0</v>
      </c>
      <c r="AC178" s="11" t="s">
        <v>633</v>
      </c>
      <c r="AD178" s="4">
        <v>109.92750000000004</v>
      </c>
      <c r="AE178" s="4">
        <v>0</v>
      </c>
      <c r="AF178" s="11">
        <v>0</v>
      </c>
      <c r="AG178" s="4">
        <v>0</v>
      </c>
      <c r="AH178" s="4">
        <v>0</v>
      </c>
      <c r="AI178" s="11" t="s">
        <v>633</v>
      </c>
      <c r="AJ178" s="4">
        <v>0</v>
      </c>
      <c r="AK178" s="4">
        <v>0</v>
      </c>
      <c r="AL178" s="11" t="s">
        <v>633</v>
      </c>
      <c r="AM178" s="1">
        <v>495311</v>
      </c>
      <c r="AN178" s="1">
        <v>3</v>
      </c>
      <c r="AX178"/>
      <c r="AY178"/>
    </row>
    <row r="179" spans="1:51" x14ac:dyDescent="0.25">
      <c r="A179" t="s">
        <v>329</v>
      </c>
      <c r="B179" t="s">
        <v>274</v>
      </c>
      <c r="C179" t="s">
        <v>526</v>
      </c>
      <c r="D179" t="s">
        <v>408</v>
      </c>
      <c r="E179" s="4">
        <v>29.217391304347824</v>
      </c>
      <c r="F179" s="4">
        <v>108.1829347826087</v>
      </c>
      <c r="G179" s="4">
        <v>0</v>
      </c>
      <c r="H179" s="11">
        <v>0</v>
      </c>
      <c r="I179" s="4">
        <v>102.44217391304348</v>
      </c>
      <c r="J179" s="4">
        <v>0</v>
      </c>
      <c r="K179" s="11">
        <v>0</v>
      </c>
      <c r="L179" s="4">
        <v>13.46836956521739</v>
      </c>
      <c r="M179" s="4">
        <v>0</v>
      </c>
      <c r="N179" s="11">
        <v>0</v>
      </c>
      <c r="O179" s="4">
        <v>7.7276086956521706</v>
      </c>
      <c r="P179" s="4">
        <v>0</v>
      </c>
      <c r="Q179" s="9">
        <v>0</v>
      </c>
      <c r="R179" s="4">
        <v>0</v>
      </c>
      <c r="S179" s="4">
        <v>0</v>
      </c>
      <c r="T179" s="11" t="s">
        <v>633</v>
      </c>
      <c r="U179" s="4">
        <v>5.7407608695652197</v>
      </c>
      <c r="V179" s="4">
        <v>0</v>
      </c>
      <c r="W179" s="11">
        <v>0</v>
      </c>
      <c r="X179" s="4">
        <v>21.929782608695653</v>
      </c>
      <c r="Y179" s="4">
        <v>0</v>
      </c>
      <c r="Z179" s="11">
        <v>0</v>
      </c>
      <c r="AA179" s="4">
        <v>0</v>
      </c>
      <c r="AB179" s="4">
        <v>0</v>
      </c>
      <c r="AC179" s="11" t="s">
        <v>633</v>
      </c>
      <c r="AD179" s="4">
        <v>65.644239130434784</v>
      </c>
      <c r="AE179" s="4">
        <v>0</v>
      </c>
      <c r="AF179" s="11">
        <v>0</v>
      </c>
      <c r="AG179" s="4">
        <v>7.1405434782608692</v>
      </c>
      <c r="AH179" s="4">
        <v>0</v>
      </c>
      <c r="AI179" s="11">
        <v>0</v>
      </c>
      <c r="AJ179" s="4">
        <v>0</v>
      </c>
      <c r="AK179" s="4">
        <v>0</v>
      </c>
      <c r="AL179" s="11" t="s">
        <v>633</v>
      </c>
      <c r="AM179" t="s">
        <v>0</v>
      </c>
      <c r="AN179" s="1">
        <v>3</v>
      </c>
      <c r="AX179"/>
      <c r="AY179"/>
    </row>
    <row r="180" spans="1:51" x14ac:dyDescent="0.25">
      <c r="A180" t="s">
        <v>329</v>
      </c>
      <c r="B180" t="s">
        <v>282</v>
      </c>
      <c r="C180" t="s">
        <v>517</v>
      </c>
      <c r="D180" t="s">
        <v>389</v>
      </c>
      <c r="E180" s="4">
        <v>25.956521739130434</v>
      </c>
      <c r="F180" s="4">
        <v>114.12478260869565</v>
      </c>
      <c r="G180" s="4">
        <v>8.6739130434782616</v>
      </c>
      <c r="H180" s="11">
        <v>7.6003763995931228E-2</v>
      </c>
      <c r="I180" s="4">
        <v>108.32934782608697</v>
      </c>
      <c r="J180" s="4">
        <v>8.6739130434782616</v>
      </c>
      <c r="K180" s="11">
        <v>8.0069835345113027E-2</v>
      </c>
      <c r="L180" s="4">
        <v>12.352391304347826</v>
      </c>
      <c r="M180" s="4">
        <v>0.36141304347826086</v>
      </c>
      <c r="N180" s="11">
        <v>2.9258548775980713E-2</v>
      </c>
      <c r="O180" s="4">
        <v>6.5569565217391297</v>
      </c>
      <c r="P180" s="4">
        <v>0.36141304347826086</v>
      </c>
      <c r="Q180" s="9">
        <v>5.5119023937404685E-2</v>
      </c>
      <c r="R180" s="4">
        <v>0</v>
      </c>
      <c r="S180" s="4">
        <v>0</v>
      </c>
      <c r="T180" s="11" t="s">
        <v>633</v>
      </c>
      <c r="U180" s="4">
        <v>5.7954347826086963</v>
      </c>
      <c r="V180" s="4">
        <v>0</v>
      </c>
      <c r="W180" s="11">
        <v>0</v>
      </c>
      <c r="X180" s="4">
        <v>33.728369565217392</v>
      </c>
      <c r="Y180" s="4">
        <v>2.7961956521739131</v>
      </c>
      <c r="Z180" s="11">
        <v>8.2903374465438398E-2</v>
      </c>
      <c r="AA180" s="4">
        <v>0</v>
      </c>
      <c r="AB180" s="4">
        <v>0</v>
      </c>
      <c r="AC180" s="11" t="s">
        <v>633</v>
      </c>
      <c r="AD180" s="4">
        <v>68.044021739130443</v>
      </c>
      <c r="AE180" s="4">
        <v>5.5163043478260869</v>
      </c>
      <c r="AF180" s="11">
        <v>8.1069640018849684E-2</v>
      </c>
      <c r="AG180" s="4">
        <v>0</v>
      </c>
      <c r="AH180" s="4">
        <v>0</v>
      </c>
      <c r="AI180" s="11" t="s">
        <v>633</v>
      </c>
      <c r="AJ180" s="4">
        <v>0</v>
      </c>
      <c r="AK180" s="4">
        <v>0</v>
      </c>
      <c r="AL180" s="11" t="s">
        <v>633</v>
      </c>
      <c r="AM180" s="7">
        <v>4.9000000000000002E+257</v>
      </c>
      <c r="AN180" s="1">
        <v>3</v>
      </c>
      <c r="AX180"/>
      <c r="AY180"/>
    </row>
    <row r="181" spans="1:51" x14ac:dyDescent="0.25">
      <c r="A181" t="s">
        <v>329</v>
      </c>
      <c r="B181" t="s">
        <v>209</v>
      </c>
      <c r="C181" t="s">
        <v>445</v>
      </c>
      <c r="D181" t="s">
        <v>377</v>
      </c>
      <c r="E181" s="4">
        <v>60.510869565217391</v>
      </c>
      <c r="F181" s="4">
        <v>209.22163043478264</v>
      </c>
      <c r="G181" s="4">
        <v>0</v>
      </c>
      <c r="H181" s="11">
        <v>0</v>
      </c>
      <c r="I181" s="4">
        <v>198.16913043478263</v>
      </c>
      <c r="J181" s="4">
        <v>0</v>
      </c>
      <c r="K181" s="11">
        <v>0</v>
      </c>
      <c r="L181" s="4">
        <v>43.264673913043481</v>
      </c>
      <c r="M181" s="4">
        <v>0</v>
      </c>
      <c r="N181" s="11">
        <v>0</v>
      </c>
      <c r="O181" s="4">
        <v>32.212173913043479</v>
      </c>
      <c r="P181" s="4">
        <v>0</v>
      </c>
      <c r="Q181" s="9">
        <v>0</v>
      </c>
      <c r="R181" s="4">
        <v>6.0716304347826089</v>
      </c>
      <c r="S181" s="4">
        <v>0</v>
      </c>
      <c r="T181" s="11">
        <v>0</v>
      </c>
      <c r="U181" s="4">
        <v>4.9808695652173913</v>
      </c>
      <c r="V181" s="4">
        <v>0</v>
      </c>
      <c r="W181" s="11">
        <v>0</v>
      </c>
      <c r="X181" s="4">
        <v>59.889239130434788</v>
      </c>
      <c r="Y181" s="4">
        <v>0</v>
      </c>
      <c r="Z181" s="11">
        <v>0</v>
      </c>
      <c r="AA181" s="4">
        <v>0</v>
      </c>
      <c r="AB181" s="4">
        <v>0</v>
      </c>
      <c r="AC181" s="11" t="s">
        <v>633</v>
      </c>
      <c r="AD181" s="4">
        <v>106.06771739130436</v>
      </c>
      <c r="AE181" s="4">
        <v>0</v>
      </c>
      <c r="AF181" s="11">
        <v>0</v>
      </c>
      <c r="AG181" s="4">
        <v>0</v>
      </c>
      <c r="AH181" s="4">
        <v>0</v>
      </c>
      <c r="AI181" s="11" t="s">
        <v>633</v>
      </c>
      <c r="AJ181" s="4">
        <v>0</v>
      </c>
      <c r="AK181" s="4">
        <v>0</v>
      </c>
      <c r="AL181" s="11" t="s">
        <v>633</v>
      </c>
      <c r="AM181" s="1">
        <v>495357</v>
      </c>
      <c r="AN181" s="1">
        <v>3</v>
      </c>
      <c r="AX181"/>
      <c r="AY181"/>
    </row>
    <row r="182" spans="1:51" x14ac:dyDescent="0.25">
      <c r="A182" t="s">
        <v>329</v>
      </c>
      <c r="B182" t="s">
        <v>25</v>
      </c>
      <c r="C182" t="s">
        <v>453</v>
      </c>
      <c r="D182" t="s">
        <v>384</v>
      </c>
      <c r="E182" s="4">
        <v>155.2608695652174</v>
      </c>
      <c r="F182" s="4">
        <v>352.10380434782621</v>
      </c>
      <c r="G182" s="4">
        <v>17.126956521739128</v>
      </c>
      <c r="H182" s="11">
        <v>4.864178208316159E-2</v>
      </c>
      <c r="I182" s="4">
        <v>334.43282608695665</v>
      </c>
      <c r="J182" s="4">
        <v>17.126956521739128</v>
      </c>
      <c r="K182" s="11">
        <v>5.1211948067818883E-2</v>
      </c>
      <c r="L182" s="4">
        <v>57.479239130434784</v>
      </c>
      <c r="M182" s="4">
        <v>0.66847826086956519</v>
      </c>
      <c r="N182" s="11">
        <v>1.1629907962988526E-2</v>
      </c>
      <c r="O182" s="4">
        <v>46.036956521739128</v>
      </c>
      <c r="P182" s="4">
        <v>0.66847826086956519</v>
      </c>
      <c r="Q182" s="9">
        <v>1.4520470321575295E-2</v>
      </c>
      <c r="R182" s="4">
        <v>6.0127173913043475</v>
      </c>
      <c r="S182" s="4">
        <v>0</v>
      </c>
      <c r="T182" s="11">
        <v>0</v>
      </c>
      <c r="U182" s="4">
        <v>5.4295652173913052</v>
      </c>
      <c r="V182" s="4">
        <v>0</v>
      </c>
      <c r="W182" s="11">
        <v>0</v>
      </c>
      <c r="X182" s="4">
        <v>85.68706521739135</v>
      </c>
      <c r="Y182" s="4">
        <v>9.9320652173913047</v>
      </c>
      <c r="Z182" s="11">
        <v>0.1159109043143592</v>
      </c>
      <c r="AA182" s="4">
        <v>6.2286956521739123</v>
      </c>
      <c r="AB182" s="4">
        <v>0</v>
      </c>
      <c r="AC182" s="11">
        <v>0</v>
      </c>
      <c r="AD182" s="4">
        <v>192.25576086956528</v>
      </c>
      <c r="AE182" s="4">
        <v>6.5264130434782599</v>
      </c>
      <c r="AF182" s="11">
        <v>3.3946514861034852E-2</v>
      </c>
      <c r="AG182" s="4">
        <v>10.453043478260868</v>
      </c>
      <c r="AH182" s="4">
        <v>0</v>
      </c>
      <c r="AI182" s="11">
        <v>0</v>
      </c>
      <c r="AJ182" s="4">
        <v>0</v>
      </c>
      <c r="AK182" s="4">
        <v>0</v>
      </c>
      <c r="AL182" s="11" t="s">
        <v>633</v>
      </c>
      <c r="AM182" s="1">
        <v>495097</v>
      </c>
      <c r="AN182" s="1">
        <v>3</v>
      </c>
      <c r="AX182"/>
      <c r="AY182"/>
    </row>
    <row r="183" spans="1:51" x14ac:dyDescent="0.25">
      <c r="A183" t="s">
        <v>329</v>
      </c>
      <c r="B183" t="s">
        <v>52</v>
      </c>
      <c r="C183" t="s">
        <v>482</v>
      </c>
      <c r="D183" t="s">
        <v>394</v>
      </c>
      <c r="E183" s="4">
        <v>103.01086956521739</v>
      </c>
      <c r="F183" s="4">
        <v>341.40478260869565</v>
      </c>
      <c r="G183" s="4">
        <v>143.99652173913043</v>
      </c>
      <c r="H183" s="11">
        <v>0.42177652181332626</v>
      </c>
      <c r="I183" s="4">
        <v>319.89663043478265</v>
      </c>
      <c r="J183" s="4">
        <v>143.99652173913043</v>
      </c>
      <c r="K183" s="11">
        <v>0.45013453734545356</v>
      </c>
      <c r="L183" s="4">
        <v>32.323043478260878</v>
      </c>
      <c r="M183" s="4">
        <v>2.1491304347826086</v>
      </c>
      <c r="N183" s="11">
        <v>6.6489111281492513E-2</v>
      </c>
      <c r="O183" s="4">
        <v>26.910000000000007</v>
      </c>
      <c r="P183" s="4">
        <v>2.1491304347826086</v>
      </c>
      <c r="Q183" s="9">
        <v>7.9863635629231072E-2</v>
      </c>
      <c r="R183" s="4">
        <v>0.80434782608695654</v>
      </c>
      <c r="S183" s="4">
        <v>0</v>
      </c>
      <c r="T183" s="11">
        <v>0</v>
      </c>
      <c r="U183" s="4">
        <v>4.6086956521739131</v>
      </c>
      <c r="V183" s="4">
        <v>0</v>
      </c>
      <c r="W183" s="11">
        <v>0</v>
      </c>
      <c r="X183" s="4">
        <v>91.44445652173917</v>
      </c>
      <c r="Y183" s="4">
        <v>39.699456521739137</v>
      </c>
      <c r="Z183" s="11">
        <v>0.43413737728652091</v>
      </c>
      <c r="AA183" s="4">
        <v>16.095108695652176</v>
      </c>
      <c r="AB183" s="4">
        <v>0</v>
      </c>
      <c r="AC183" s="11">
        <v>0</v>
      </c>
      <c r="AD183" s="4">
        <v>201.54217391304346</v>
      </c>
      <c r="AE183" s="4">
        <v>102.14793478260869</v>
      </c>
      <c r="AF183" s="11">
        <v>0.50683156184809741</v>
      </c>
      <c r="AG183" s="4">
        <v>0</v>
      </c>
      <c r="AH183" s="4">
        <v>0</v>
      </c>
      <c r="AI183" s="11" t="s">
        <v>633</v>
      </c>
      <c r="AJ183" s="4">
        <v>0</v>
      </c>
      <c r="AK183" s="4">
        <v>0</v>
      </c>
      <c r="AL183" s="11" t="s">
        <v>633</v>
      </c>
      <c r="AM183" s="1">
        <v>495144</v>
      </c>
      <c r="AN183" s="1">
        <v>3</v>
      </c>
      <c r="AX183"/>
      <c r="AY183"/>
    </row>
    <row r="184" spans="1:51" x14ac:dyDescent="0.25">
      <c r="A184" t="s">
        <v>329</v>
      </c>
      <c r="B184" t="s">
        <v>182</v>
      </c>
      <c r="C184" t="s">
        <v>445</v>
      </c>
      <c r="D184" t="s">
        <v>377</v>
      </c>
      <c r="E184" s="4">
        <v>92.630434782608702</v>
      </c>
      <c r="F184" s="4">
        <v>332.70923913043475</v>
      </c>
      <c r="G184" s="4">
        <v>53.947173913043486</v>
      </c>
      <c r="H184" s="11">
        <v>0.16214510319592937</v>
      </c>
      <c r="I184" s="4">
        <v>302.03456521739128</v>
      </c>
      <c r="J184" s="4">
        <v>53.697173913043486</v>
      </c>
      <c r="K184" s="11">
        <v>0.17778486337944338</v>
      </c>
      <c r="L184" s="4">
        <v>41.667608695652177</v>
      </c>
      <c r="M184" s="4">
        <v>2.4945652173913042</v>
      </c>
      <c r="N184" s="11">
        <v>5.9868211675214292E-2</v>
      </c>
      <c r="O184" s="4">
        <v>20.493695652173916</v>
      </c>
      <c r="P184" s="4">
        <v>2.4076086956521738</v>
      </c>
      <c r="Q184" s="9">
        <v>0.11748045528317297</v>
      </c>
      <c r="R184" s="4">
        <v>15.434782608695652</v>
      </c>
      <c r="S184" s="4">
        <v>8.6956521739130432E-2</v>
      </c>
      <c r="T184" s="11">
        <v>5.6338028169014079E-3</v>
      </c>
      <c r="U184" s="4">
        <v>5.7391304347826084</v>
      </c>
      <c r="V184" s="4">
        <v>0</v>
      </c>
      <c r="W184" s="11">
        <v>0</v>
      </c>
      <c r="X184" s="4">
        <v>99.216847826086948</v>
      </c>
      <c r="Y184" s="4">
        <v>11.356521739130432</v>
      </c>
      <c r="Z184" s="11">
        <v>0.11446162610443746</v>
      </c>
      <c r="AA184" s="4">
        <v>9.5007608695652159</v>
      </c>
      <c r="AB184" s="4">
        <v>0.16304347826086957</v>
      </c>
      <c r="AC184" s="11">
        <v>1.7161096937316236E-2</v>
      </c>
      <c r="AD184" s="4">
        <v>140.45141304347825</v>
      </c>
      <c r="AE184" s="4">
        <v>39.933043478260878</v>
      </c>
      <c r="AF184" s="11">
        <v>0.28431927178902194</v>
      </c>
      <c r="AG184" s="4">
        <v>41.872608695652175</v>
      </c>
      <c r="AH184" s="4">
        <v>0</v>
      </c>
      <c r="AI184" s="11">
        <v>0</v>
      </c>
      <c r="AJ184" s="4">
        <v>0</v>
      </c>
      <c r="AK184" s="4">
        <v>0</v>
      </c>
      <c r="AL184" s="11" t="s">
        <v>633</v>
      </c>
      <c r="AM184" s="1">
        <v>495325</v>
      </c>
      <c r="AN184" s="1">
        <v>3</v>
      </c>
      <c r="AX184"/>
      <c r="AY184"/>
    </row>
    <row r="185" spans="1:51" x14ac:dyDescent="0.25">
      <c r="A185" t="s">
        <v>329</v>
      </c>
      <c r="B185" t="s">
        <v>29</v>
      </c>
      <c r="C185" t="s">
        <v>451</v>
      </c>
      <c r="D185" t="s">
        <v>380</v>
      </c>
      <c r="E185" s="4">
        <v>98.338028169014081</v>
      </c>
      <c r="F185" s="4">
        <v>341.80225352112683</v>
      </c>
      <c r="G185" s="4">
        <v>10.24154929577465</v>
      </c>
      <c r="H185" s="11">
        <v>2.9963375578334561E-2</v>
      </c>
      <c r="I185" s="4">
        <v>333.97887323943667</v>
      </c>
      <c r="J185" s="4">
        <v>10.24154929577465</v>
      </c>
      <c r="K185" s="11">
        <v>3.0665260938323672E-2</v>
      </c>
      <c r="L185" s="4">
        <v>53.632253521126763</v>
      </c>
      <c r="M185" s="4">
        <v>0</v>
      </c>
      <c r="N185" s="11">
        <v>0</v>
      </c>
      <c r="O185" s="4">
        <v>46.407464788732398</v>
      </c>
      <c r="P185" s="4">
        <v>0</v>
      </c>
      <c r="Q185" s="9">
        <v>0</v>
      </c>
      <c r="R185" s="4">
        <v>1.091549295774648</v>
      </c>
      <c r="S185" s="4">
        <v>0</v>
      </c>
      <c r="T185" s="11">
        <v>0</v>
      </c>
      <c r="U185" s="4">
        <v>6.133239436619716</v>
      </c>
      <c r="V185" s="4">
        <v>0</v>
      </c>
      <c r="W185" s="11">
        <v>0</v>
      </c>
      <c r="X185" s="4">
        <v>95.701690140845074</v>
      </c>
      <c r="Y185" s="4">
        <v>10.24154929577465</v>
      </c>
      <c r="Z185" s="11">
        <v>0.10701534404149045</v>
      </c>
      <c r="AA185" s="4">
        <v>0.59859154929577463</v>
      </c>
      <c r="AB185" s="4">
        <v>0</v>
      </c>
      <c r="AC185" s="11">
        <v>0</v>
      </c>
      <c r="AD185" s="4">
        <v>184.76450704225357</v>
      </c>
      <c r="AE185" s="4">
        <v>0</v>
      </c>
      <c r="AF185" s="11">
        <v>0</v>
      </c>
      <c r="AG185" s="4">
        <v>7.1052112676056343</v>
      </c>
      <c r="AH185" s="4">
        <v>0</v>
      </c>
      <c r="AI185" s="11">
        <v>0</v>
      </c>
      <c r="AJ185" s="4">
        <v>0</v>
      </c>
      <c r="AK185" s="4">
        <v>0</v>
      </c>
      <c r="AL185" s="11" t="s">
        <v>633</v>
      </c>
      <c r="AM185" s="1">
        <v>495107</v>
      </c>
      <c r="AN185" s="1">
        <v>3</v>
      </c>
      <c r="AX185"/>
      <c r="AY185"/>
    </row>
    <row r="186" spans="1:51" x14ac:dyDescent="0.25">
      <c r="A186" t="s">
        <v>329</v>
      </c>
      <c r="B186" t="s">
        <v>88</v>
      </c>
      <c r="C186" t="s">
        <v>506</v>
      </c>
      <c r="D186" t="s">
        <v>403</v>
      </c>
      <c r="E186" s="4">
        <v>102.55434782608695</v>
      </c>
      <c r="F186" s="4">
        <v>282.51673913043476</v>
      </c>
      <c r="G186" s="4">
        <v>64.837391304347818</v>
      </c>
      <c r="H186" s="11">
        <v>0.22949929092312343</v>
      </c>
      <c r="I186" s="4">
        <v>263.63902173913044</v>
      </c>
      <c r="J186" s="4">
        <v>64.837391304347818</v>
      </c>
      <c r="K186" s="11">
        <v>0.24593245292991608</v>
      </c>
      <c r="L186" s="4">
        <v>28.728260869565219</v>
      </c>
      <c r="M186" s="4">
        <v>0.39402173913043476</v>
      </c>
      <c r="N186" s="11">
        <v>1.371547483919788E-2</v>
      </c>
      <c r="O186" s="4">
        <v>11.945652173913043</v>
      </c>
      <c r="P186" s="4">
        <v>0.39402173913043476</v>
      </c>
      <c r="Q186" s="9">
        <v>3.29845313921747E-2</v>
      </c>
      <c r="R186" s="4">
        <v>11.130434782608695</v>
      </c>
      <c r="S186" s="4">
        <v>0</v>
      </c>
      <c r="T186" s="11">
        <v>0</v>
      </c>
      <c r="U186" s="4">
        <v>5.6521739130434785</v>
      </c>
      <c r="V186" s="4">
        <v>0</v>
      </c>
      <c r="W186" s="11">
        <v>0</v>
      </c>
      <c r="X186" s="4">
        <v>89.281521739130454</v>
      </c>
      <c r="Y186" s="4">
        <v>17.300543478260867</v>
      </c>
      <c r="Z186" s="11">
        <v>0.19377518596525395</v>
      </c>
      <c r="AA186" s="4">
        <v>2.0951086956521738</v>
      </c>
      <c r="AB186" s="4">
        <v>0</v>
      </c>
      <c r="AC186" s="11">
        <v>0</v>
      </c>
      <c r="AD186" s="4">
        <v>154.56945652173911</v>
      </c>
      <c r="AE186" s="4">
        <v>47.142826086956518</v>
      </c>
      <c r="AF186" s="11">
        <v>0.30499444811288579</v>
      </c>
      <c r="AG186" s="4">
        <v>7.8423913043478262</v>
      </c>
      <c r="AH186" s="4">
        <v>0</v>
      </c>
      <c r="AI186" s="11">
        <v>0</v>
      </c>
      <c r="AJ186" s="4">
        <v>0</v>
      </c>
      <c r="AK186" s="4">
        <v>0</v>
      </c>
      <c r="AL186" s="11" t="s">
        <v>633</v>
      </c>
      <c r="AM186" s="1">
        <v>495201</v>
      </c>
      <c r="AN186" s="1">
        <v>3</v>
      </c>
      <c r="AX186"/>
      <c r="AY186"/>
    </row>
    <row r="187" spans="1:51" x14ac:dyDescent="0.25">
      <c r="A187" t="s">
        <v>329</v>
      </c>
      <c r="B187" t="s">
        <v>4</v>
      </c>
      <c r="C187" t="s">
        <v>506</v>
      </c>
      <c r="D187" t="s">
        <v>403</v>
      </c>
      <c r="E187" s="4">
        <v>78.826086956521735</v>
      </c>
      <c r="F187" s="4">
        <v>252.77347826086961</v>
      </c>
      <c r="G187" s="4">
        <v>89.071847826086938</v>
      </c>
      <c r="H187" s="11">
        <v>0.35237813887326497</v>
      </c>
      <c r="I187" s="4">
        <v>202.83902173913049</v>
      </c>
      <c r="J187" s="4">
        <v>59.786630434782587</v>
      </c>
      <c r="K187" s="11">
        <v>0.29474915586840905</v>
      </c>
      <c r="L187" s="4">
        <v>25.615543478260864</v>
      </c>
      <c r="M187" s="4">
        <v>7.7188043478260866</v>
      </c>
      <c r="N187" s="11">
        <v>0.30133283544722766</v>
      </c>
      <c r="O187" s="4">
        <v>7.5509782608695648</v>
      </c>
      <c r="P187" s="4">
        <v>0.56978260869565223</v>
      </c>
      <c r="Q187" s="9">
        <v>7.5458118009471858E-2</v>
      </c>
      <c r="R187" s="4">
        <v>11.629782608695647</v>
      </c>
      <c r="S187" s="4">
        <v>1.6707608695652172</v>
      </c>
      <c r="T187" s="11">
        <v>0.14366226143522071</v>
      </c>
      <c r="U187" s="4">
        <v>6.4347826086956523</v>
      </c>
      <c r="V187" s="4">
        <v>5.4782608695652177</v>
      </c>
      <c r="W187" s="11">
        <v>0.85135135135135143</v>
      </c>
      <c r="X187" s="4">
        <v>42.506956521739127</v>
      </c>
      <c r="Y187" s="4">
        <v>6.5628260869565214</v>
      </c>
      <c r="Z187" s="11">
        <v>0.1543941656608637</v>
      </c>
      <c r="AA187" s="4">
        <v>31.869891304347838</v>
      </c>
      <c r="AB187" s="4">
        <v>22.136195652173917</v>
      </c>
      <c r="AC187" s="11">
        <v>0.69458020552313571</v>
      </c>
      <c r="AD187" s="4">
        <v>152.78108695652179</v>
      </c>
      <c r="AE187" s="4">
        <v>52.654021739130414</v>
      </c>
      <c r="AF187" s="11">
        <v>0.34463704106330006</v>
      </c>
      <c r="AG187" s="4">
        <v>0</v>
      </c>
      <c r="AH187" s="4">
        <v>0</v>
      </c>
      <c r="AI187" s="11" t="s">
        <v>633</v>
      </c>
      <c r="AJ187" s="4">
        <v>0</v>
      </c>
      <c r="AK187" s="4">
        <v>0</v>
      </c>
      <c r="AL187" s="11" t="s">
        <v>633</v>
      </c>
      <c r="AM187" s="1">
        <v>495149</v>
      </c>
      <c r="AN187" s="1">
        <v>3</v>
      </c>
      <c r="AX187"/>
      <c r="AY187"/>
    </row>
    <row r="188" spans="1:51" x14ac:dyDescent="0.25">
      <c r="A188" t="s">
        <v>329</v>
      </c>
      <c r="B188" t="s">
        <v>71</v>
      </c>
      <c r="C188" t="s">
        <v>455</v>
      </c>
      <c r="D188" t="s">
        <v>409</v>
      </c>
      <c r="E188" s="4">
        <v>137.94565217391303</v>
      </c>
      <c r="F188" s="4">
        <v>465.50771739130431</v>
      </c>
      <c r="G188" s="4">
        <v>5.7386956521739139</v>
      </c>
      <c r="H188" s="11">
        <v>1.2327820652111734E-2</v>
      </c>
      <c r="I188" s="4">
        <v>402.55978260869563</v>
      </c>
      <c r="J188" s="4">
        <v>3.3858695652173916</v>
      </c>
      <c r="K188" s="11">
        <v>8.4108490502355863E-3</v>
      </c>
      <c r="L188" s="4">
        <v>85.991413043478232</v>
      </c>
      <c r="M188" s="4">
        <v>2.3528260869565223</v>
      </c>
      <c r="N188" s="11">
        <v>2.7361174839247108E-2</v>
      </c>
      <c r="O188" s="4">
        <v>54.546195652173914</v>
      </c>
      <c r="P188" s="4">
        <v>0</v>
      </c>
      <c r="Q188" s="9">
        <v>0</v>
      </c>
      <c r="R188" s="4">
        <v>27.140869565217372</v>
      </c>
      <c r="S188" s="4">
        <v>2.3528260869565223</v>
      </c>
      <c r="T188" s="11">
        <v>8.668941432782272E-2</v>
      </c>
      <c r="U188" s="4">
        <v>4.3043478260869561</v>
      </c>
      <c r="V188" s="4">
        <v>0</v>
      </c>
      <c r="W188" s="11">
        <v>0</v>
      </c>
      <c r="X188" s="4">
        <v>125.71467391304348</v>
      </c>
      <c r="Y188" s="4">
        <v>1.0380434782608696</v>
      </c>
      <c r="Z188" s="11">
        <v>8.2571385340336773E-3</v>
      </c>
      <c r="AA188" s="4">
        <v>31.502717391304348</v>
      </c>
      <c r="AB188" s="4">
        <v>0</v>
      </c>
      <c r="AC188" s="11">
        <v>0</v>
      </c>
      <c r="AD188" s="4">
        <v>217.125</v>
      </c>
      <c r="AE188" s="4">
        <v>2.347826086956522</v>
      </c>
      <c r="AF188" s="11">
        <v>1.081324622662762E-2</v>
      </c>
      <c r="AG188" s="4">
        <v>5.1739130434782608</v>
      </c>
      <c r="AH188" s="4">
        <v>0</v>
      </c>
      <c r="AI188" s="11">
        <v>0</v>
      </c>
      <c r="AJ188" s="4">
        <v>0</v>
      </c>
      <c r="AK188" s="4">
        <v>0</v>
      </c>
      <c r="AL188" s="11" t="s">
        <v>633</v>
      </c>
      <c r="AM188" s="1">
        <v>495179</v>
      </c>
      <c r="AN188" s="1">
        <v>3</v>
      </c>
      <c r="AX188"/>
      <c r="AY188"/>
    </row>
    <row r="189" spans="1:51" x14ac:dyDescent="0.25">
      <c r="A189" t="s">
        <v>329</v>
      </c>
      <c r="B189" t="s">
        <v>265</v>
      </c>
      <c r="C189" t="s">
        <v>517</v>
      </c>
      <c r="D189" t="s">
        <v>389</v>
      </c>
      <c r="E189" s="4">
        <v>119.47887323943662</v>
      </c>
      <c r="F189" s="4">
        <v>431.38591549295779</v>
      </c>
      <c r="G189" s="4">
        <v>7.1280281690140841</v>
      </c>
      <c r="H189" s="11">
        <v>1.6523553303469978E-2</v>
      </c>
      <c r="I189" s="4">
        <v>426.81549295774653</v>
      </c>
      <c r="J189" s="4">
        <v>7.1280281690140841</v>
      </c>
      <c r="K189" s="11">
        <v>1.6700490695917024E-2</v>
      </c>
      <c r="L189" s="4">
        <v>56.417042253521124</v>
      </c>
      <c r="M189" s="4">
        <v>0</v>
      </c>
      <c r="N189" s="11">
        <v>0</v>
      </c>
      <c r="O189" s="4">
        <v>52.902957746478876</v>
      </c>
      <c r="P189" s="4">
        <v>0</v>
      </c>
      <c r="Q189" s="9">
        <v>0</v>
      </c>
      <c r="R189" s="4">
        <v>2.9859154929577465</v>
      </c>
      <c r="S189" s="4">
        <v>0</v>
      </c>
      <c r="T189" s="11">
        <v>0</v>
      </c>
      <c r="U189" s="4">
        <v>0.528169014084507</v>
      </c>
      <c r="V189" s="4">
        <v>0</v>
      </c>
      <c r="W189" s="11">
        <v>0</v>
      </c>
      <c r="X189" s="4">
        <v>134.53732394366196</v>
      </c>
      <c r="Y189" s="4">
        <v>1.1261971830985915</v>
      </c>
      <c r="Z189" s="11">
        <v>8.3708903231209733E-3</v>
      </c>
      <c r="AA189" s="4">
        <v>1.056338028169014</v>
      </c>
      <c r="AB189" s="4">
        <v>0</v>
      </c>
      <c r="AC189" s="11">
        <v>0</v>
      </c>
      <c r="AD189" s="4">
        <v>176.05028169014088</v>
      </c>
      <c r="AE189" s="4">
        <v>6.0018309859154924</v>
      </c>
      <c r="AF189" s="11">
        <v>3.4091572750102592E-2</v>
      </c>
      <c r="AG189" s="4">
        <v>63.3249295774648</v>
      </c>
      <c r="AH189" s="4">
        <v>0</v>
      </c>
      <c r="AI189" s="11">
        <v>0</v>
      </c>
      <c r="AJ189" s="4">
        <v>0</v>
      </c>
      <c r="AK189" s="4">
        <v>0</v>
      </c>
      <c r="AL189" s="11" t="s">
        <v>633</v>
      </c>
      <c r="AM189" s="1">
        <v>495418</v>
      </c>
      <c r="AN189" s="1">
        <v>3</v>
      </c>
      <c r="AX189"/>
      <c r="AY189"/>
    </row>
    <row r="190" spans="1:51" x14ac:dyDescent="0.25">
      <c r="A190" t="s">
        <v>329</v>
      </c>
      <c r="B190" t="s">
        <v>6</v>
      </c>
      <c r="C190" t="s">
        <v>488</v>
      </c>
      <c r="D190" t="s">
        <v>378</v>
      </c>
      <c r="E190" s="4">
        <v>69.315217391304344</v>
      </c>
      <c r="F190" s="4">
        <v>252.35152173913045</v>
      </c>
      <c r="G190" s="4">
        <v>2.0682608695652172</v>
      </c>
      <c r="H190" s="11">
        <v>8.1959516444021739E-3</v>
      </c>
      <c r="I190" s="4">
        <v>232.21934782608696</v>
      </c>
      <c r="J190" s="4">
        <v>0</v>
      </c>
      <c r="K190" s="11">
        <v>0</v>
      </c>
      <c r="L190" s="4">
        <v>49.285108695652156</v>
      </c>
      <c r="M190" s="4">
        <v>2.0682608695652172</v>
      </c>
      <c r="N190" s="11">
        <v>4.1965228936335398E-2</v>
      </c>
      <c r="O190" s="4">
        <v>29.152934782608682</v>
      </c>
      <c r="P190" s="4">
        <v>0</v>
      </c>
      <c r="Q190" s="9">
        <v>0</v>
      </c>
      <c r="R190" s="4">
        <v>15.088695652173914</v>
      </c>
      <c r="S190" s="4">
        <v>2.0682608695652172</v>
      </c>
      <c r="T190" s="11">
        <v>0.13707353619179344</v>
      </c>
      <c r="U190" s="4">
        <v>5.0434782608695654</v>
      </c>
      <c r="V190" s="4">
        <v>0</v>
      </c>
      <c r="W190" s="11">
        <v>0</v>
      </c>
      <c r="X190" s="4">
        <v>59.022282608695654</v>
      </c>
      <c r="Y190" s="4">
        <v>0</v>
      </c>
      <c r="Z190" s="11">
        <v>0</v>
      </c>
      <c r="AA190" s="4">
        <v>0</v>
      </c>
      <c r="AB190" s="4">
        <v>0</v>
      </c>
      <c r="AC190" s="11" t="s">
        <v>633</v>
      </c>
      <c r="AD190" s="4">
        <v>144.04413043478263</v>
      </c>
      <c r="AE190" s="4">
        <v>0</v>
      </c>
      <c r="AF190" s="11">
        <v>0</v>
      </c>
      <c r="AG190" s="4">
        <v>0</v>
      </c>
      <c r="AH190" s="4">
        <v>0</v>
      </c>
      <c r="AI190" s="11" t="s">
        <v>633</v>
      </c>
      <c r="AJ190" s="4">
        <v>0</v>
      </c>
      <c r="AK190" s="4">
        <v>0</v>
      </c>
      <c r="AL190" s="11" t="s">
        <v>633</v>
      </c>
      <c r="AM190" s="1">
        <v>495011</v>
      </c>
      <c r="AN190" s="1">
        <v>3</v>
      </c>
      <c r="AX190"/>
      <c r="AY190"/>
    </row>
    <row r="191" spans="1:51" x14ac:dyDescent="0.25">
      <c r="A191" t="s">
        <v>329</v>
      </c>
      <c r="B191" t="s">
        <v>27</v>
      </c>
      <c r="C191" t="s">
        <v>498</v>
      </c>
      <c r="D191" t="s">
        <v>392</v>
      </c>
      <c r="E191" s="4">
        <v>127.53260869565217</v>
      </c>
      <c r="F191" s="4">
        <v>449.41347826086962</v>
      </c>
      <c r="G191" s="4">
        <v>9.2790217391304353</v>
      </c>
      <c r="H191" s="11">
        <v>2.0646959176743408E-2</v>
      </c>
      <c r="I191" s="4">
        <v>418.21630434782611</v>
      </c>
      <c r="J191" s="4">
        <v>9.2790217391304353</v>
      </c>
      <c r="K191" s="11">
        <v>2.2187135323670143E-2</v>
      </c>
      <c r="L191" s="4">
        <v>92.687391304347855</v>
      </c>
      <c r="M191" s="4">
        <v>0.65358695652173904</v>
      </c>
      <c r="N191" s="11">
        <v>7.0515196007148824E-3</v>
      </c>
      <c r="O191" s="4">
        <v>62.776413043478286</v>
      </c>
      <c r="P191" s="4">
        <v>0.65358695652173904</v>
      </c>
      <c r="Q191" s="9">
        <v>1.0411345995016816E-2</v>
      </c>
      <c r="R191" s="4">
        <v>24.606630434782609</v>
      </c>
      <c r="S191" s="4">
        <v>0</v>
      </c>
      <c r="T191" s="11">
        <v>0</v>
      </c>
      <c r="U191" s="4">
        <v>5.3043478260869561</v>
      </c>
      <c r="V191" s="4">
        <v>0</v>
      </c>
      <c r="W191" s="11">
        <v>0</v>
      </c>
      <c r="X191" s="4">
        <v>119.47760869565209</v>
      </c>
      <c r="Y191" s="4">
        <v>4.1321739130434789</v>
      </c>
      <c r="Z191" s="11">
        <v>3.4585341623043823E-2</v>
      </c>
      <c r="AA191" s="4">
        <v>1.2861956521739129</v>
      </c>
      <c r="AB191" s="4">
        <v>0</v>
      </c>
      <c r="AC191" s="11">
        <v>0</v>
      </c>
      <c r="AD191" s="4">
        <v>235.96228260869572</v>
      </c>
      <c r="AE191" s="4">
        <v>4.4932608695652165</v>
      </c>
      <c r="AF191" s="11">
        <v>1.9042284300226676E-2</v>
      </c>
      <c r="AG191" s="4">
        <v>0</v>
      </c>
      <c r="AH191" s="4">
        <v>0</v>
      </c>
      <c r="AI191" s="11" t="s">
        <v>633</v>
      </c>
      <c r="AJ191" s="4">
        <v>0</v>
      </c>
      <c r="AK191" s="4">
        <v>0</v>
      </c>
      <c r="AL191" s="11" t="s">
        <v>633</v>
      </c>
      <c r="AM191" s="1">
        <v>495102</v>
      </c>
      <c r="AN191" s="1">
        <v>3</v>
      </c>
      <c r="AX191"/>
      <c r="AY191"/>
    </row>
    <row r="192" spans="1:51" x14ac:dyDescent="0.25">
      <c r="A192" t="s">
        <v>329</v>
      </c>
      <c r="B192" t="s">
        <v>102</v>
      </c>
      <c r="C192" t="s">
        <v>510</v>
      </c>
      <c r="D192" t="s">
        <v>378</v>
      </c>
      <c r="E192" s="4">
        <v>135.53260869565219</v>
      </c>
      <c r="F192" s="4">
        <v>432.75336956521733</v>
      </c>
      <c r="G192" s="4">
        <v>88.621086956521708</v>
      </c>
      <c r="H192" s="11">
        <v>0.20478427942816105</v>
      </c>
      <c r="I192" s="4">
        <v>408.06826086956517</v>
      </c>
      <c r="J192" s="4">
        <v>88.621086956521708</v>
      </c>
      <c r="K192" s="11">
        <v>0.21717221223644376</v>
      </c>
      <c r="L192" s="4">
        <v>107.41923913043476</v>
      </c>
      <c r="M192" s="4">
        <v>8.0136956521739151</v>
      </c>
      <c r="N192" s="11">
        <v>7.4602051895407806E-2</v>
      </c>
      <c r="O192" s="4">
        <v>82.734130434782585</v>
      </c>
      <c r="P192" s="4">
        <v>8.0136956521739151</v>
      </c>
      <c r="Q192" s="9">
        <v>9.6860819229748568E-2</v>
      </c>
      <c r="R192" s="4">
        <v>19.6525</v>
      </c>
      <c r="S192" s="4">
        <v>0</v>
      </c>
      <c r="T192" s="11">
        <v>0</v>
      </c>
      <c r="U192" s="4">
        <v>5.0326086956521738</v>
      </c>
      <c r="V192" s="4">
        <v>0</v>
      </c>
      <c r="W192" s="11">
        <v>0</v>
      </c>
      <c r="X192" s="4">
        <v>106.35413043478263</v>
      </c>
      <c r="Y192" s="4">
        <v>24.723043478260859</v>
      </c>
      <c r="Z192" s="11">
        <v>0.23245964568739777</v>
      </c>
      <c r="AA192" s="4">
        <v>0</v>
      </c>
      <c r="AB192" s="4">
        <v>0</v>
      </c>
      <c r="AC192" s="11" t="s">
        <v>633</v>
      </c>
      <c r="AD192" s="4">
        <v>208.0439130434782</v>
      </c>
      <c r="AE192" s="4">
        <v>55.884347826086945</v>
      </c>
      <c r="AF192" s="11">
        <v>0.26861803841580273</v>
      </c>
      <c r="AG192" s="4">
        <v>10.936086956521738</v>
      </c>
      <c r="AH192" s="4">
        <v>0</v>
      </c>
      <c r="AI192" s="11">
        <v>0</v>
      </c>
      <c r="AJ192" s="4">
        <v>0</v>
      </c>
      <c r="AK192" s="4">
        <v>0</v>
      </c>
      <c r="AL192" s="11" t="s">
        <v>633</v>
      </c>
      <c r="AM192" s="1">
        <v>495217</v>
      </c>
      <c r="AN192" s="1">
        <v>3</v>
      </c>
      <c r="AX192"/>
      <c r="AY192"/>
    </row>
    <row r="193" spans="1:51" x14ac:dyDescent="0.25">
      <c r="A193" t="s">
        <v>329</v>
      </c>
      <c r="B193" t="s">
        <v>152</v>
      </c>
      <c r="C193" t="s">
        <v>453</v>
      </c>
      <c r="D193" t="s">
        <v>384</v>
      </c>
      <c r="E193" s="4">
        <v>108.8804347826087</v>
      </c>
      <c r="F193" s="4">
        <v>295.84163043478259</v>
      </c>
      <c r="G193" s="4">
        <v>149.14478260869561</v>
      </c>
      <c r="H193" s="11">
        <v>0.50413723852692915</v>
      </c>
      <c r="I193" s="4">
        <v>272.74358695652177</v>
      </c>
      <c r="J193" s="4">
        <v>148.48249999999996</v>
      </c>
      <c r="K193" s="11">
        <v>0.54440326776104786</v>
      </c>
      <c r="L193" s="4">
        <v>34.806956521739131</v>
      </c>
      <c r="M193" s="4">
        <v>5.5994565217391301</v>
      </c>
      <c r="N193" s="11">
        <v>0.16087176476466472</v>
      </c>
      <c r="O193" s="4">
        <v>11.708913043478265</v>
      </c>
      <c r="P193" s="4">
        <v>4.9371739130434777</v>
      </c>
      <c r="Q193" s="9">
        <v>0.42165945674978161</v>
      </c>
      <c r="R193" s="4">
        <v>18.474347826086955</v>
      </c>
      <c r="S193" s="4">
        <v>0.66228260869565225</v>
      </c>
      <c r="T193" s="11">
        <v>3.5848767974394583E-2</v>
      </c>
      <c r="U193" s="4">
        <v>4.6236956521739137</v>
      </c>
      <c r="V193" s="4">
        <v>0</v>
      </c>
      <c r="W193" s="11">
        <v>0</v>
      </c>
      <c r="X193" s="4">
        <v>93.334239130434838</v>
      </c>
      <c r="Y193" s="4">
        <v>63.316956521739101</v>
      </c>
      <c r="Z193" s="11">
        <v>0.67838937898506346</v>
      </c>
      <c r="AA193" s="4">
        <v>0</v>
      </c>
      <c r="AB193" s="4">
        <v>0</v>
      </c>
      <c r="AC193" s="11" t="s">
        <v>633</v>
      </c>
      <c r="AD193" s="4">
        <v>167.70043478260865</v>
      </c>
      <c r="AE193" s="4">
        <v>80.228369565217392</v>
      </c>
      <c r="AF193" s="11">
        <v>0.47840287158001726</v>
      </c>
      <c r="AG193" s="4">
        <v>0</v>
      </c>
      <c r="AH193" s="4">
        <v>0</v>
      </c>
      <c r="AI193" s="11" t="s">
        <v>633</v>
      </c>
      <c r="AJ193" s="4">
        <v>0</v>
      </c>
      <c r="AK193" s="4">
        <v>0</v>
      </c>
      <c r="AL193" s="11" t="s">
        <v>633</v>
      </c>
      <c r="AM193" s="1">
        <v>495283</v>
      </c>
      <c r="AN193" s="1">
        <v>3</v>
      </c>
      <c r="AX193"/>
      <c r="AY193"/>
    </row>
    <row r="194" spans="1:51" x14ac:dyDescent="0.25">
      <c r="A194" t="s">
        <v>329</v>
      </c>
      <c r="B194" t="s">
        <v>17</v>
      </c>
      <c r="C194" t="s">
        <v>512</v>
      </c>
      <c r="D194" t="s">
        <v>387</v>
      </c>
      <c r="E194" s="4">
        <v>87.315217391304344</v>
      </c>
      <c r="F194" s="4">
        <v>264.62782608695653</v>
      </c>
      <c r="G194" s="4">
        <v>84.671956521739133</v>
      </c>
      <c r="H194" s="11">
        <v>0.31996618713073655</v>
      </c>
      <c r="I194" s="4">
        <v>247.15195652173912</v>
      </c>
      <c r="J194" s="4">
        <v>81.190652173913065</v>
      </c>
      <c r="K194" s="11">
        <v>0.32850499472688438</v>
      </c>
      <c r="L194" s="4">
        <v>56.533478260869572</v>
      </c>
      <c r="M194" s="4">
        <v>7.3914130434782592</v>
      </c>
      <c r="N194" s="11">
        <v>0.13074399932321745</v>
      </c>
      <c r="O194" s="4">
        <v>39.057608695652178</v>
      </c>
      <c r="P194" s="4">
        <v>3.9101086956521733</v>
      </c>
      <c r="Q194" s="9">
        <v>0.10011131828681154</v>
      </c>
      <c r="R194" s="4">
        <v>12.467717391304348</v>
      </c>
      <c r="S194" s="4">
        <v>3.4813043478260859</v>
      </c>
      <c r="T194" s="11">
        <v>0.27922547797354902</v>
      </c>
      <c r="U194" s="4">
        <v>5.0081521739130439</v>
      </c>
      <c r="V194" s="4">
        <v>0</v>
      </c>
      <c r="W194" s="11">
        <v>0</v>
      </c>
      <c r="X194" s="4">
        <v>53.107717391304334</v>
      </c>
      <c r="Y194" s="4">
        <v>30.75858695652175</v>
      </c>
      <c r="Z194" s="11">
        <v>0.57917358281261866</v>
      </c>
      <c r="AA194" s="4">
        <v>0</v>
      </c>
      <c r="AB194" s="4">
        <v>0</v>
      </c>
      <c r="AC194" s="11" t="s">
        <v>633</v>
      </c>
      <c r="AD194" s="4">
        <v>154.98663043478263</v>
      </c>
      <c r="AE194" s="4">
        <v>46.521956521739135</v>
      </c>
      <c r="AF194" s="11">
        <v>0.30016754600852669</v>
      </c>
      <c r="AG194" s="4">
        <v>0</v>
      </c>
      <c r="AH194" s="4">
        <v>0</v>
      </c>
      <c r="AI194" s="11" t="s">
        <v>633</v>
      </c>
      <c r="AJ194" s="4">
        <v>0</v>
      </c>
      <c r="AK194" s="4">
        <v>0</v>
      </c>
      <c r="AL194" s="11" t="s">
        <v>633</v>
      </c>
      <c r="AM194" s="1">
        <v>495077</v>
      </c>
      <c r="AN194" s="1">
        <v>3</v>
      </c>
      <c r="AX194"/>
      <c r="AY194"/>
    </row>
    <row r="195" spans="1:51" x14ac:dyDescent="0.25">
      <c r="A195" t="s">
        <v>329</v>
      </c>
      <c r="B195" t="s">
        <v>12</v>
      </c>
      <c r="C195" t="s">
        <v>453</v>
      </c>
      <c r="D195" t="s">
        <v>384</v>
      </c>
      <c r="E195" s="4">
        <v>160.41304347826087</v>
      </c>
      <c r="F195" s="4">
        <v>482.72478260869588</v>
      </c>
      <c r="G195" s="4">
        <v>85.828804347826079</v>
      </c>
      <c r="H195" s="11">
        <v>0.17780070019193572</v>
      </c>
      <c r="I195" s="4">
        <v>463.19760869565238</v>
      </c>
      <c r="J195" s="4">
        <v>85.828804347826079</v>
      </c>
      <c r="K195" s="11">
        <v>0.18529630277996656</v>
      </c>
      <c r="L195" s="4">
        <v>55.741086956521734</v>
      </c>
      <c r="M195" s="4">
        <v>1.6685869565217391</v>
      </c>
      <c r="N195" s="11">
        <v>2.993459667952373E-2</v>
      </c>
      <c r="O195" s="4">
        <v>36.213913043478257</v>
      </c>
      <c r="P195" s="4">
        <v>1.6685869565217391</v>
      </c>
      <c r="Q195" s="9">
        <v>4.6075853623397209E-2</v>
      </c>
      <c r="R195" s="4">
        <v>15.353260869565217</v>
      </c>
      <c r="S195" s="4">
        <v>0</v>
      </c>
      <c r="T195" s="11">
        <v>0</v>
      </c>
      <c r="U195" s="4">
        <v>4.1739130434782608</v>
      </c>
      <c r="V195" s="4">
        <v>0</v>
      </c>
      <c r="W195" s="11">
        <v>0</v>
      </c>
      <c r="X195" s="4">
        <v>133.57086956521741</v>
      </c>
      <c r="Y195" s="4">
        <v>29.228260869565226</v>
      </c>
      <c r="Z195" s="11">
        <v>0.21882212015767566</v>
      </c>
      <c r="AA195" s="4">
        <v>0</v>
      </c>
      <c r="AB195" s="4">
        <v>0</v>
      </c>
      <c r="AC195" s="11" t="s">
        <v>633</v>
      </c>
      <c r="AD195" s="4">
        <v>288.39467391304368</v>
      </c>
      <c r="AE195" s="4">
        <v>54.93195652173911</v>
      </c>
      <c r="AF195" s="11">
        <v>0.19047493414632932</v>
      </c>
      <c r="AG195" s="4">
        <v>5.0181521739130437</v>
      </c>
      <c r="AH195" s="4">
        <v>0</v>
      </c>
      <c r="AI195" s="11">
        <v>0</v>
      </c>
      <c r="AJ195" s="4">
        <v>0</v>
      </c>
      <c r="AK195" s="4">
        <v>0</v>
      </c>
      <c r="AL195" s="11" t="s">
        <v>633</v>
      </c>
      <c r="AM195" s="1">
        <v>495045</v>
      </c>
      <c r="AN195" s="1">
        <v>3</v>
      </c>
      <c r="AX195"/>
      <c r="AY195"/>
    </row>
    <row r="196" spans="1:51" x14ac:dyDescent="0.25">
      <c r="A196" t="s">
        <v>329</v>
      </c>
      <c r="B196" t="s">
        <v>158</v>
      </c>
      <c r="C196" t="s">
        <v>469</v>
      </c>
      <c r="D196" t="s">
        <v>343</v>
      </c>
      <c r="E196" s="4">
        <v>88.056338028169009</v>
      </c>
      <c r="F196" s="4">
        <v>310.37887323943659</v>
      </c>
      <c r="G196" s="4">
        <v>0</v>
      </c>
      <c r="H196" s="11">
        <v>0</v>
      </c>
      <c r="I196" s="4">
        <v>301.07816901408449</v>
      </c>
      <c r="J196" s="4">
        <v>0</v>
      </c>
      <c r="K196" s="11">
        <v>0</v>
      </c>
      <c r="L196" s="4">
        <v>50.02492957746481</v>
      </c>
      <c r="M196" s="4">
        <v>0</v>
      </c>
      <c r="N196" s="11">
        <v>0</v>
      </c>
      <c r="O196" s="4">
        <v>40.724225352112697</v>
      </c>
      <c r="P196" s="4">
        <v>0</v>
      </c>
      <c r="Q196" s="9">
        <v>0</v>
      </c>
      <c r="R196" s="4">
        <v>1.1267605633802817</v>
      </c>
      <c r="S196" s="4">
        <v>0</v>
      </c>
      <c r="T196" s="11">
        <v>0</v>
      </c>
      <c r="U196" s="4">
        <v>8.1739436619718333</v>
      </c>
      <c r="V196" s="4">
        <v>0</v>
      </c>
      <c r="W196" s="11">
        <v>0</v>
      </c>
      <c r="X196" s="4">
        <v>91.880985915492943</v>
      </c>
      <c r="Y196" s="4">
        <v>0</v>
      </c>
      <c r="Z196" s="11">
        <v>0</v>
      </c>
      <c r="AA196" s="4">
        <v>0</v>
      </c>
      <c r="AB196" s="4">
        <v>0</v>
      </c>
      <c r="AC196" s="11" t="s">
        <v>633</v>
      </c>
      <c r="AD196" s="4">
        <v>164.55014084507039</v>
      </c>
      <c r="AE196" s="4">
        <v>0</v>
      </c>
      <c r="AF196" s="11">
        <v>0</v>
      </c>
      <c r="AG196" s="4">
        <v>3.9228169014084506</v>
      </c>
      <c r="AH196" s="4">
        <v>0</v>
      </c>
      <c r="AI196" s="11">
        <v>0</v>
      </c>
      <c r="AJ196" s="4">
        <v>0</v>
      </c>
      <c r="AK196" s="4">
        <v>0</v>
      </c>
      <c r="AL196" s="11" t="s">
        <v>633</v>
      </c>
      <c r="AM196" s="1">
        <v>495294</v>
      </c>
      <c r="AN196" s="1">
        <v>3</v>
      </c>
      <c r="AX196"/>
      <c r="AY196"/>
    </row>
    <row r="197" spans="1:51" x14ac:dyDescent="0.25">
      <c r="A197" t="s">
        <v>329</v>
      </c>
      <c r="B197" t="s">
        <v>207</v>
      </c>
      <c r="C197" t="s">
        <v>574</v>
      </c>
      <c r="D197" t="s">
        <v>440</v>
      </c>
      <c r="E197" s="4">
        <v>78.576086956521735</v>
      </c>
      <c r="F197" s="4">
        <v>267.48369565217394</v>
      </c>
      <c r="G197" s="4">
        <v>10.828804347826086</v>
      </c>
      <c r="H197" s="11">
        <v>4.0483979112908137E-2</v>
      </c>
      <c r="I197" s="4">
        <v>221.7228260869565</v>
      </c>
      <c r="J197" s="4">
        <v>10.828804347826086</v>
      </c>
      <c r="K197" s="11">
        <v>4.8839375444272866E-2</v>
      </c>
      <c r="L197" s="4">
        <v>48.510869565217391</v>
      </c>
      <c r="M197" s="4">
        <v>0</v>
      </c>
      <c r="N197" s="11">
        <v>0</v>
      </c>
      <c r="O197" s="4">
        <v>6.6440217391304346</v>
      </c>
      <c r="P197" s="4">
        <v>0</v>
      </c>
      <c r="Q197" s="9">
        <v>0</v>
      </c>
      <c r="R197" s="4">
        <v>36.5625</v>
      </c>
      <c r="S197" s="4">
        <v>0</v>
      </c>
      <c r="T197" s="11">
        <v>0</v>
      </c>
      <c r="U197" s="4">
        <v>5.3043478260869561</v>
      </c>
      <c r="V197" s="4">
        <v>0</v>
      </c>
      <c r="W197" s="11">
        <v>0</v>
      </c>
      <c r="X197" s="4">
        <v>89.421195652173907</v>
      </c>
      <c r="Y197" s="4">
        <v>2.9347826086956523</v>
      </c>
      <c r="Z197" s="11">
        <v>3.2819764791685663E-2</v>
      </c>
      <c r="AA197" s="4">
        <v>3.8940217391304346</v>
      </c>
      <c r="AB197" s="4">
        <v>0</v>
      </c>
      <c r="AC197" s="11">
        <v>0</v>
      </c>
      <c r="AD197" s="4">
        <v>112.8070652173913</v>
      </c>
      <c r="AE197" s="4">
        <v>7.8940217391304346</v>
      </c>
      <c r="AF197" s="11">
        <v>6.9978079155927062E-2</v>
      </c>
      <c r="AG197" s="4">
        <v>12.850543478260869</v>
      </c>
      <c r="AH197" s="4">
        <v>0</v>
      </c>
      <c r="AI197" s="11">
        <v>0</v>
      </c>
      <c r="AJ197" s="4">
        <v>0</v>
      </c>
      <c r="AK197" s="4">
        <v>0</v>
      </c>
      <c r="AL197" s="11" t="s">
        <v>633</v>
      </c>
      <c r="AM197" s="1">
        <v>495355</v>
      </c>
      <c r="AN197" s="1">
        <v>3</v>
      </c>
      <c r="AX197"/>
      <c r="AY197"/>
    </row>
    <row r="198" spans="1:51" x14ac:dyDescent="0.25">
      <c r="A198" t="s">
        <v>329</v>
      </c>
      <c r="B198" t="s">
        <v>95</v>
      </c>
      <c r="C198" t="s">
        <v>445</v>
      </c>
      <c r="D198" t="s">
        <v>377</v>
      </c>
      <c r="E198" s="4">
        <v>112.83098591549296</v>
      </c>
      <c r="F198" s="4">
        <v>342.21126760563379</v>
      </c>
      <c r="G198" s="4">
        <v>0</v>
      </c>
      <c r="H198" s="11">
        <v>0</v>
      </c>
      <c r="I198" s="4">
        <v>331.90507042253523</v>
      </c>
      <c r="J198" s="4">
        <v>0</v>
      </c>
      <c r="K198" s="11">
        <v>0</v>
      </c>
      <c r="L198" s="4">
        <v>44.731971830985906</v>
      </c>
      <c r="M198" s="4">
        <v>0</v>
      </c>
      <c r="N198" s="11">
        <v>0</v>
      </c>
      <c r="O198" s="4">
        <v>35.552535211267603</v>
      </c>
      <c r="P198" s="4">
        <v>0</v>
      </c>
      <c r="Q198" s="9">
        <v>0</v>
      </c>
      <c r="R198" s="4">
        <v>2.612676056338028</v>
      </c>
      <c r="S198" s="4">
        <v>0</v>
      </c>
      <c r="T198" s="11">
        <v>0</v>
      </c>
      <c r="U198" s="4">
        <v>6.5667605633802806</v>
      </c>
      <c r="V198" s="4">
        <v>0</v>
      </c>
      <c r="W198" s="11">
        <v>0</v>
      </c>
      <c r="X198" s="4">
        <v>89.86760563380281</v>
      </c>
      <c r="Y198" s="4">
        <v>0</v>
      </c>
      <c r="Z198" s="11">
        <v>0</v>
      </c>
      <c r="AA198" s="4">
        <v>1.1267605633802817</v>
      </c>
      <c r="AB198" s="4">
        <v>0</v>
      </c>
      <c r="AC198" s="11">
        <v>0</v>
      </c>
      <c r="AD198" s="4">
        <v>123.29577464788733</v>
      </c>
      <c r="AE198" s="4">
        <v>0</v>
      </c>
      <c r="AF198" s="11">
        <v>0</v>
      </c>
      <c r="AG198" s="4">
        <v>83.189154929577469</v>
      </c>
      <c r="AH198" s="4">
        <v>0</v>
      </c>
      <c r="AI198" s="11">
        <v>0</v>
      </c>
      <c r="AJ198" s="4">
        <v>0</v>
      </c>
      <c r="AK198" s="4">
        <v>0</v>
      </c>
      <c r="AL198" s="11" t="s">
        <v>633</v>
      </c>
      <c r="AM198" s="1">
        <v>495209</v>
      </c>
      <c r="AN198" s="1">
        <v>3</v>
      </c>
      <c r="AX198"/>
      <c r="AY198"/>
    </row>
    <row r="199" spans="1:51" x14ac:dyDescent="0.25">
      <c r="A199" t="s">
        <v>329</v>
      </c>
      <c r="B199" t="s">
        <v>61</v>
      </c>
      <c r="C199" t="s">
        <v>508</v>
      </c>
      <c r="D199" t="s">
        <v>365</v>
      </c>
      <c r="E199" s="4">
        <v>33.858695652173914</v>
      </c>
      <c r="F199" s="4">
        <v>161.9728260869565</v>
      </c>
      <c r="G199" s="4">
        <v>0</v>
      </c>
      <c r="H199" s="11">
        <v>0</v>
      </c>
      <c r="I199" s="4">
        <v>138.81521739130434</v>
      </c>
      <c r="J199" s="4">
        <v>0</v>
      </c>
      <c r="K199" s="11">
        <v>0</v>
      </c>
      <c r="L199" s="4">
        <v>54.277173913043477</v>
      </c>
      <c r="M199" s="4">
        <v>0</v>
      </c>
      <c r="N199" s="11">
        <v>0</v>
      </c>
      <c r="O199" s="4">
        <v>36.184782608695649</v>
      </c>
      <c r="P199" s="4">
        <v>0</v>
      </c>
      <c r="Q199" s="9">
        <v>0</v>
      </c>
      <c r="R199" s="4">
        <v>12.722826086956522</v>
      </c>
      <c r="S199" s="4">
        <v>0</v>
      </c>
      <c r="T199" s="11">
        <v>0</v>
      </c>
      <c r="U199" s="4">
        <v>5.3695652173913047</v>
      </c>
      <c r="V199" s="4">
        <v>0</v>
      </c>
      <c r="W199" s="11">
        <v>0</v>
      </c>
      <c r="X199" s="4">
        <v>10.722826086956522</v>
      </c>
      <c r="Y199" s="4">
        <v>0</v>
      </c>
      <c r="Z199" s="11">
        <v>0</v>
      </c>
      <c r="AA199" s="4">
        <v>5.0652173913043477</v>
      </c>
      <c r="AB199" s="4">
        <v>0</v>
      </c>
      <c r="AC199" s="11">
        <v>0</v>
      </c>
      <c r="AD199" s="4">
        <v>91.907608695652172</v>
      </c>
      <c r="AE199" s="4">
        <v>0</v>
      </c>
      <c r="AF199" s="11">
        <v>0</v>
      </c>
      <c r="AG199" s="4">
        <v>0</v>
      </c>
      <c r="AH199" s="4">
        <v>0</v>
      </c>
      <c r="AI199" s="11" t="s">
        <v>633</v>
      </c>
      <c r="AJ199" s="4">
        <v>0</v>
      </c>
      <c r="AK199" s="4">
        <v>0</v>
      </c>
      <c r="AL199" s="11" t="s">
        <v>633</v>
      </c>
      <c r="AM199" s="1">
        <v>495160</v>
      </c>
      <c r="AN199" s="1">
        <v>3</v>
      </c>
      <c r="AX199"/>
      <c r="AY199"/>
    </row>
    <row r="200" spans="1:51" x14ac:dyDescent="0.25">
      <c r="A200" t="s">
        <v>329</v>
      </c>
      <c r="B200" t="s">
        <v>34</v>
      </c>
      <c r="C200" t="s">
        <v>498</v>
      </c>
      <c r="D200" t="s">
        <v>392</v>
      </c>
      <c r="E200" s="4">
        <v>136.9891304347826</v>
      </c>
      <c r="F200" s="4">
        <v>528.07184782608704</v>
      </c>
      <c r="G200" s="4">
        <v>21.075978260869565</v>
      </c>
      <c r="H200" s="11">
        <v>3.9911194561181453E-2</v>
      </c>
      <c r="I200" s="4">
        <v>503.09076086956532</v>
      </c>
      <c r="J200" s="4">
        <v>21.075978260869565</v>
      </c>
      <c r="K200" s="11">
        <v>4.1892994068189346E-2</v>
      </c>
      <c r="L200" s="4">
        <v>81.209347826086969</v>
      </c>
      <c r="M200" s="4">
        <v>0.17391304347826086</v>
      </c>
      <c r="N200" s="11">
        <v>2.1415397135155245E-3</v>
      </c>
      <c r="O200" s="4">
        <v>62.881195652173936</v>
      </c>
      <c r="P200" s="4">
        <v>0.17391304347826086</v>
      </c>
      <c r="Q200" s="9">
        <v>2.7657400861182306E-3</v>
      </c>
      <c r="R200" s="4">
        <v>12.618152173913037</v>
      </c>
      <c r="S200" s="4">
        <v>0</v>
      </c>
      <c r="T200" s="11">
        <v>0</v>
      </c>
      <c r="U200" s="4">
        <v>5.709999999999992</v>
      </c>
      <c r="V200" s="4">
        <v>0</v>
      </c>
      <c r="W200" s="11">
        <v>0</v>
      </c>
      <c r="X200" s="4">
        <v>150.32347826086956</v>
      </c>
      <c r="Y200" s="4">
        <v>7.7555434782608703</v>
      </c>
      <c r="Z200" s="11">
        <v>5.1592363135730492E-2</v>
      </c>
      <c r="AA200" s="4">
        <v>6.6529347826086962</v>
      </c>
      <c r="AB200" s="4">
        <v>0</v>
      </c>
      <c r="AC200" s="11">
        <v>0</v>
      </c>
      <c r="AD200" s="4">
        <v>289.88608695652181</v>
      </c>
      <c r="AE200" s="4">
        <v>13.146521739130433</v>
      </c>
      <c r="AF200" s="11">
        <v>4.5350647480719548E-2</v>
      </c>
      <c r="AG200" s="4">
        <v>0</v>
      </c>
      <c r="AH200" s="4">
        <v>0</v>
      </c>
      <c r="AI200" s="11" t="s">
        <v>633</v>
      </c>
      <c r="AJ200" s="4">
        <v>0</v>
      </c>
      <c r="AK200" s="4">
        <v>0</v>
      </c>
      <c r="AL200" s="11" t="s">
        <v>633</v>
      </c>
      <c r="AM200" s="1">
        <v>495114</v>
      </c>
      <c r="AN200" s="1">
        <v>3</v>
      </c>
      <c r="AX200"/>
      <c r="AY200"/>
    </row>
    <row r="201" spans="1:51" x14ac:dyDescent="0.25">
      <c r="A201" t="s">
        <v>329</v>
      </c>
      <c r="B201" t="s">
        <v>78</v>
      </c>
      <c r="C201" t="s">
        <v>487</v>
      </c>
      <c r="D201" t="s">
        <v>361</v>
      </c>
      <c r="E201" s="4">
        <v>54.633802816901408</v>
      </c>
      <c r="F201" s="4">
        <v>221.23985915492955</v>
      </c>
      <c r="G201" s="4">
        <v>0</v>
      </c>
      <c r="H201" s="11">
        <v>0</v>
      </c>
      <c r="I201" s="4">
        <v>213.28957746478869</v>
      </c>
      <c r="J201" s="4">
        <v>0</v>
      </c>
      <c r="K201" s="11">
        <v>0</v>
      </c>
      <c r="L201" s="4">
        <v>30.222957746478865</v>
      </c>
      <c r="M201" s="4">
        <v>0</v>
      </c>
      <c r="N201" s="11">
        <v>0</v>
      </c>
      <c r="O201" s="4">
        <v>22.695211267605625</v>
      </c>
      <c r="P201" s="4">
        <v>0</v>
      </c>
      <c r="Q201" s="9">
        <v>0</v>
      </c>
      <c r="R201" s="4">
        <v>1.2992957746478873</v>
      </c>
      <c r="S201" s="4">
        <v>0</v>
      </c>
      <c r="T201" s="11">
        <v>0</v>
      </c>
      <c r="U201" s="4">
        <v>6.2284507042253532</v>
      </c>
      <c r="V201" s="4">
        <v>0</v>
      </c>
      <c r="W201" s="11">
        <v>0</v>
      </c>
      <c r="X201" s="4">
        <v>72.324788732394353</v>
      </c>
      <c r="Y201" s="4">
        <v>0</v>
      </c>
      <c r="Z201" s="11">
        <v>0</v>
      </c>
      <c r="AA201" s="4">
        <v>0.42253521126760563</v>
      </c>
      <c r="AB201" s="4">
        <v>0</v>
      </c>
      <c r="AC201" s="11">
        <v>0</v>
      </c>
      <c r="AD201" s="4">
        <v>118.26957746478872</v>
      </c>
      <c r="AE201" s="4">
        <v>0</v>
      </c>
      <c r="AF201" s="11">
        <v>0</v>
      </c>
      <c r="AG201" s="4">
        <v>0</v>
      </c>
      <c r="AH201" s="4">
        <v>0</v>
      </c>
      <c r="AI201" s="11" t="s">
        <v>633</v>
      </c>
      <c r="AJ201" s="4">
        <v>0</v>
      </c>
      <c r="AK201" s="4">
        <v>0</v>
      </c>
      <c r="AL201" s="11" t="s">
        <v>633</v>
      </c>
      <c r="AM201" s="1">
        <v>495189</v>
      </c>
      <c r="AN201" s="1">
        <v>3</v>
      </c>
      <c r="AX201"/>
      <c r="AY201"/>
    </row>
    <row r="202" spans="1:51" x14ac:dyDescent="0.25">
      <c r="A202" t="s">
        <v>329</v>
      </c>
      <c r="B202" t="s">
        <v>7</v>
      </c>
      <c r="C202" t="s">
        <v>449</v>
      </c>
      <c r="D202" t="s">
        <v>379</v>
      </c>
      <c r="E202" s="4">
        <v>103.8804347826087</v>
      </c>
      <c r="F202" s="4">
        <v>483.62543478260864</v>
      </c>
      <c r="G202" s="4">
        <v>22.295543478260864</v>
      </c>
      <c r="H202" s="11">
        <v>4.6100849696382888E-2</v>
      </c>
      <c r="I202" s="4">
        <v>416.39695652173907</v>
      </c>
      <c r="J202" s="4">
        <v>22.295543478260864</v>
      </c>
      <c r="K202" s="11">
        <v>5.3543963588256603E-2</v>
      </c>
      <c r="L202" s="4">
        <v>50.553478260869547</v>
      </c>
      <c r="M202" s="4">
        <v>0</v>
      </c>
      <c r="N202" s="11">
        <v>0</v>
      </c>
      <c r="O202" s="4">
        <v>29.433913043478245</v>
      </c>
      <c r="P202" s="4">
        <v>0</v>
      </c>
      <c r="Q202" s="9">
        <v>0</v>
      </c>
      <c r="R202" s="4">
        <v>15.847826086956522</v>
      </c>
      <c r="S202" s="4">
        <v>0</v>
      </c>
      <c r="T202" s="11">
        <v>0</v>
      </c>
      <c r="U202" s="4">
        <v>5.2717391304347823</v>
      </c>
      <c r="V202" s="4">
        <v>0</v>
      </c>
      <c r="W202" s="11">
        <v>0</v>
      </c>
      <c r="X202" s="4">
        <v>115.93076086956519</v>
      </c>
      <c r="Y202" s="4">
        <v>3.3460869565217393</v>
      </c>
      <c r="Z202" s="11">
        <v>2.8862805103871039E-2</v>
      </c>
      <c r="AA202" s="4">
        <v>46.108913043478253</v>
      </c>
      <c r="AB202" s="4">
        <v>0</v>
      </c>
      <c r="AC202" s="11">
        <v>0</v>
      </c>
      <c r="AD202" s="4">
        <v>256.54880434782609</v>
      </c>
      <c r="AE202" s="4">
        <v>18.949456521739126</v>
      </c>
      <c r="AF202" s="11">
        <v>7.3862969542620269E-2</v>
      </c>
      <c r="AG202" s="4">
        <v>14.483478260869566</v>
      </c>
      <c r="AH202" s="4">
        <v>0</v>
      </c>
      <c r="AI202" s="11">
        <v>0</v>
      </c>
      <c r="AJ202" s="4">
        <v>0</v>
      </c>
      <c r="AK202" s="4">
        <v>0</v>
      </c>
      <c r="AL202" s="11" t="s">
        <v>633</v>
      </c>
      <c r="AM202" s="1">
        <v>495013</v>
      </c>
      <c r="AN202" s="1">
        <v>3</v>
      </c>
      <c r="AX202"/>
      <c r="AY202"/>
    </row>
    <row r="203" spans="1:51" x14ac:dyDescent="0.25">
      <c r="A203" t="s">
        <v>329</v>
      </c>
      <c r="B203" t="s">
        <v>45</v>
      </c>
      <c r="C203" t="s">
        <v>522</v>
      </c>
      <c r="D203" t="s">
        <v>353</v>
      </c>
      <c r="E203" s="4">
        <v>89.978260869565219</v>
      </c>
      <c r="F203" s="4">
        <v>294.84239130434787</v>
      </c>
      <c r="G203" s="4">
        <v>0</v>
      </c>
      <c r="H203" s="11">
        <v>0</v>
      </c>
      <c r="I203" s="4">
        <v>278.33695652173913</v>
      </c>
      <c r="J203" s="4">
        <v>0</v>
      </c>
      <c r="K203" s="11">
        <v>0</v>
      </c>
      <c r="L203" s="4">
        <v>48.263586956521735</v>
      </c>
      <c r="M203" s="4">
        <v>0</v>
      </c>
      <c r="N203" s="11">
        <v>0</v>
      </c>
      <c r="O203" s="4">
        <v>36.959239130434781</v>
      </c>
      <c r="P203" s="4">
        <v>0</v>
      </c>
      <c r="Q203" s="9">
        <v>0</v>
      </c>
      <c r="R203" s="4">
        <v>6.2608695652173916</v>
      </c>
      <c r="S203" s="4">
        <v>0</v>
      </c>
      <c r="T203" s="11">
        <v>0</v>
      </c>
      <c r="U203" s="4">
        <v>5.0434782608695654</v>
      </c>
      <c r="V203" s="4">
        <v>0</v>
      </c>
      <c r="W203" s="11">
        <v>0</v>
      </c>
      <c r="X203" s="4">
        <v>94.304347826086953</v>
      </c>
      <c r="Y203" s="4">
        <v>0</v>
      </c>
      <c r="Z203" s="11">
        <v>0</v>
      </c>
      <c r="AA203" s="4">
        <v>5.2010869565217392</v>
      </c>
      <c r="AB203" s="4">
        <v>0</v>
      </c>
      <c r="AC203" s="11">
        <v>0</v>
      </c>
      <c r="AD203" s="4">
        <v>123.35869565217391</v>
      </c>
      <c r="AE203" s="4">
        <v>0</v>
      </c>
      <c r="AF203" s="11">
        <v>0</v>
      </c>
      <c r="AG203" s="4">
        <v>23.714673913043477</v>
      </c>
      <c r="AH203" s="4">
        <v>0</v>
      </c>
      <c r="AI203" s="11">
        <v>0</v>
      </c>
      <c r="AJ203" s="4">
        <v>0</v>
      </c>
      <c r="AK203" s="4">
        <v>0</v>
      </c>
      <c r="AL203" s="11" t="s">
        <v>633</v>
      </c>
      <c r="AM203" s="1">
        <v>495134</v>
      </c>
      <c r="AN203" s="1">
        <v>3</v>
      </c>
      <c r="AX203"/>
      <c r="AY203"/>
    </row>
    <row r="204" spans="1:51" x14ac:dyDescent="0.25">
      <c r="A204" t="s">
        <v>329</v>
      </c>
      <c r="B204" t="s">
        <v>19</v>
      </c>
      <c r="C204" t="s">
        <v>516</v>
      </c>
      <c r="D204" t="s">
        <v>388</v>
      </c>
      <c r="E204" s="4">
        <v>105.5</v>
      </c>
      <c r="F204" s="4">
        <v>340.296847826087</v>
      </c>
      <c r="G204" s="4">
        <v>111.99521739130435</v>
      </c>
      <c r="H204" s="11">
        <v>0.32911035793238064</v>
      </c>
      <c r="I204" s="4">
        <v>301.14195652173913</v>
      </c>
      <c r="J204" s="4">
        <v>111.99521739130435</v>
      </c>
      <c r="K204" s="11">
        <v>0.37190173924907582</v>
      </c>
      <c r="L204" s="4">
        <v>26.174673913043478</v>
      </c>
      <c r="M204" s="4">
        <v>0.1773913043478261</v>
      </c>
      <c r="N204" s="11">
        <v>6.7772116259078854E-3</v>
      </c>
      <c r="O204" s="4">
        <v>1.2969565217391303</v>
      </c>
      <c r="P204" s="4">
        <v>0.1773913043478261</v>
      </c>
      <c r="Q204" s="9">
        <v>0.13677505866577272</v>
      </c>
      <c r="R204" s="4">
        <v>20.095108695652176</v>
      </c>
      <c r="S204" s="4">
        <v>0</v>
      </c>
      <c r="T204" s="11">
        <v>0</v>
      </c>
      <c r="U204" s="4">
        <v>4.7826086956521738</v>
      </c>
      <c r="V204" s="4">
        <v>0</v>
      </c>
      <c r="W204" s="11">
        <v>0</v>
      </c>
      <c r="X204" s="4">
        <v>96.461847826086952</v>
      </c>
      <c r="Y204" s="4">
        <v>43.252608695652178</v>
      </c>
      <c r="Z204" s="11">
        <v>0.44839083710725919</v>
      </c>
      <c r="AA204" s="4">
        <v>14.277173913043478</v>
      </c>
      <c r="AB204" s="4">
        <v>0</v>
      </c>
      <c r="AC204" s="11">
        <v>0</v>
      </c>
      <c r="AD204" s="4">
        <v>196.83695652173913</v>
      </c>
      <c r="AE204" s="4">
        <v>68.565217391304344</v>
      </c>
      <c r="AF204" s="11">
        <v>0.34833508200342372</v>
      </c>
      <c r="AG204" s="4">
        <v>6.5461956521739131</v>
      </c>
      <c r="AH204" s="4">
        <v>0</v>
      </c>
      <c r="AI204" s="11">
        <v>0</v>
      </c>
      <c r="AJ204" s="4">
        <v>0</v>
      </c>
      <c r="AK204" s="4">
        <v>0</v>
      </c>
      <c r="AL204" s="11" t="s">
        <v>633</v>
      </c>
      <c r="AM204" s="1">
        <v>495085</v>
      </c>
      <c r="AN204" s="1">
        <v>3</v>
      </c>
      <c r="AX204"/>
      <c r="AY204"/>
    </row>
    <row r="205" spans="1:51" x14ac:dyDescent="0.25">
      <c r="A205" t="s">
        <v>329</v>
      </c>
      <c r="B205" t="s">
        <v>159</v>
      </c>
      <c r="C205" t="s">
        <v>451</v>
      </c>
      <c r="D205" t="s">
        <v>380</v>
      </c>
      <c r="E205" s="4">
        <v>166.05633802816902</v>
      </c>
      <c r="F205" s="4">
        <v>533.96774647887321</v>
      </c>
      <c r="G205" s="4">
        <v>0.67507042253521121</v>
      </c>
      <c r="H205" s="11">
        <v>1.2642531819324425E-3</v>
      </c>
      <c r="I205" s="4">
        <v>525.62845070422532</v>
      </c>
      <c r="J205" s="4">
        <v>0.67507042253521121</v>
      </c>
      <c r="K205" s="11">
        <v>1.2843110406804785E-3</v>
      </c>
      <c r="L205" s="4">
        <v>58.624929577464776</v>
      </c>
      <c r="M205" s="4">
        <v>0</v>
      </c>
      <c r="N205" s="11">
        <v>0</v>
      </c>
      <c r="O205" s="4">
        <v>50.285633802816889</v>
      </c>
      <c r="P205" s="4">
        <v>0</v>
      </c>
      <c r="Q205" s="9">
        <v>0</v>
      </c>
      <c r="R205" s="4">
        <v>3.1690140845070425</v>
      </c>
      <c r="S205" s="4">
        <v>0</v>
      </c>
      <c r="T205" s="11">
        <v>0</v>
      </c>
      <c r="U205" s="4">
        <v>5.1702816901408459</v>
      </c>
      <c r="V205" s="4">
        <v>0</v>
      </c>
      <c r="W205" s="11">
        <v>0</v>
      </c>
      <c r="X205" s="4">
        <v>163.82901408450701</v>
      </c>
      <c r="Y205" s="4">
        <v>0</v>
      </c>
      <c r="Z205" s="11">
        <v>0</v>
      </c>
      <c r="AA205" s="4">
        <v>0</v>
      </c>
      <c r="AB205" s="4">
        <v>0</v>
      </c>
      <c r="AC205" s="11" t="s">
        <v>633</v>
      </c>
      <c r="AD205" s="4">
        <v>303.05605633802821</v>
      </c>
      <c r="AE205" s="4">
        <v>0.67507042253521121</v>
      </c>
      <c r="AF205" s="11">
        <v>2.2275430845778536E-3</v>
      </c>
      <c r="AG205" s="4">
        <v>8.4577464788732399</v>
      </c>
      <c r="AH205" s="4">
        <v>0</v>
      </c>
      <c r="AI205" s="11">
        <v>0</v>
      </c>
      <c r="AJ205" s="4">
        <v>0</v>
      </c>
      <c r="AK205" s="4">
        <v>0</v>
      </c>
      <c r="AL205" s="11" t="s">
        <v>633</v>
      </c>
      <c r="AM205" s="1">
        <v>495295</v>
      </c>
      <c r="AN205" s="1">
        <v>3</v>
      </c>
      <c r="AX205"/>
      <c r="AY205"/>
    </row>
    <row r="206" spans="1:51" x14ac:dyDescent="0.25">
      <c r="A206" t="s">
        <v>329</v>
      </c>
      <c r="B206" t="s">
        <v>188</v>
      </c>
      <c r="C206" t="s">
        <v>502</v>
      </c>
      <c r="D206" t="s">
        <v>437</v>
      </c>
      <c r="E206" s="4">
        <v>29.956521739130434</v>
      </c>
      <c r="F206" s="4">
        <v>103.81065217391304</v>
      </c>
      <c r="G206" s="4">
        <v>0</v>
      </c>
      <c r="H206" s="11">
        <v>0</v>
      </c>
      <c r="I206" s="4">
        <v>94.930217391304353</v>
      </c>
      <c r="J206" s="4">
        <v>0</v>
      </c>
      <c r="K206" s="11">
        <v>0</v>
      </c>
      <c r="L206" s="4">
        <v>27.842391304347824</v>
      </c>
      <c r="M206" s="4">
        <v>0</v>
      </c>
      <c r="N206" s="11">
        <v>0</v>
      </c>
      <c r="O206" s="4">
        <v>18.961956521739129</v>
      </c>
      <c r="P206" s="4">
        <v>0</v>
      </c>
      <c r="Q206" s="9">
        <v>0</v>
      </c>
      <c r="R206" s="4">
        <v>4.1956521739130439</v>
      </c>
      <c r="S206" s="4">
        <v>0</v>
      </c>
      <c r="T206" s="11">
        <v>0</v>
      </c>
      <c r="U206" s="4">
        <v>4.6847826086956523</v>
      </c>
      <c r="V206" s="4">
        <v>0</v>
      </c>
      <c r="W206" s="11">
        <v>0</v>
      </c>
      <c r="X206" s="4">
        <v>20.165760869565219</v>
      </c>
      <c r="Y206" s="4">
        <v>0</v>
      </c>
      <c r="Z206" s="11">
        <v>0</v>
      </c>
      <c r="AA206" s="4">
        <v>0</v>
      </c>
      <c r="AB206" s="4">
        <v>0</v>
      </c>
      <c r="AC206" s="11" t="s">
        <v>633</v>
      </c>
      <c r="AD206" s="4">
        <v>55.802500000000002</v>
      </c>
      <c r="AE206" s="4">
        <v>0</v>
      </c>
      <c r="AF206" s="11">
        <v>0</v>
      </c>
      <c r="AG206" s="4">
        <v>0</v>
      </c>
      <c r="AH206" s="4">
        <v>0</v>
      </c>
      <c r="AI206" s="11" t="s">
        <v>633</v>
      </c>
      <c r="AJ206" s="4">
        <v>0</v>
      </c>
      <c r="AK206" s="4">
        <v>0</v>
      </c>
      <c r="AL206" s="11" t="s">
        <v>633</v>
      </c>
      <c r="AM206" s="1">
        <v>495332</v>
      </c>
      <c r="AN206" s="1">
        <v>3</v>
      </c>
      <c r="AX206"/>
      <c r="AY206"/>
    </row>
    <row r="207" spans="1:51" x14ac:dyDescent="0.25">
      <c r="A207" t="s">
        <v>329</v>
      </c>
      <c r="B207" t="s">
        <v>37</v>
      </c>
      <c r="C207" t="s">
        <v>501</v>
      </c>
      <c r="D207" t="s">
        <v>334</v>
      </c>
      <c r="E207" s="4">
        <v>100.66304347826087</v>
      </c>
      <c r="F207" s="4">
        <v>250.75728260869568</v>
      </c>
      <c r="G207" s="4">
        <v>1.4393478260869568</v>
      </c>
      <c r="H207" s="11">
        <v>5.7400040832833767E-3</v>
      </c>
      <c r="I207" s="4">
        <v>229.4692391304348</v>
      </c>
      <c r="J207" s="4">
        <v>1.4393478260869568</v>
      </c>
      <c r="K207" s="11">
        <v>6.2725088187911907E-3</v>
      </c>
      <c r="L207" s="4">
        <v>28.807065217391305</v>
      </c>
      <c r="M207" s="4">
        <v>0.2608695652173913</v>
      </c>
      <c r="N207" s="11">
        <v>9.0557494575983395E-3</v>
      </c>
      <c r="O207" s="4">
        <v>18.285326086956523</v>
      </c>
      <c r="P207" s="4">
        <v>0.2608695652173913</v>
      </c>
      <c r="Q207" s="9">
        <v>1.4266607222469904E-2</v>
      </c>
      <c r="R207" s="4">
        <v>4.7826086956521738</v>
      </c>
      <c r="S207" s="4">
        <v>0</v>
      </c>
      <c r="T207" s="11">
        <v>0</v>
      </c>
      <c r="U207" s="4">
        <v>5.7391304347826084</v>
      </c>
      <c r="V207" s="4">
        <v>0</v>
      </c>
      <c r="W207" s="11">
        <v>0</v>
      </c>
      <c r="X207" s="4">
        <v>72.432065217391298</v>
      </c>
      <c r="Y207" s="4">
        <v>0</v>
      </c>
      <c r="Z207" s="11">
        <v>0</v>
      </c>
      <c r="AA207" s="4">
        <v>10.766304347826088</v>
      </c>
      <c r="AB207" s="4">
        <v>0</v>
      </c>
      <c r="AC207" s="11">
        <v>0</v>
      </c>
      <c r="AD207" s="4">
        <v>111.09423913043479</v>
      </c>
      <c r="AE207" s="4">
        <v>0.52086956521739136</v>
      </c>
      <c r="AF207" s="11">
        <v>4.6885380312640954E-3</v>
      </c>
      <c r="AG207" s="4">
        <v>27.657608695652176</v>
      </c>
      <c r="AH207" s="4">
        <v>0.65760869565217395</v>
      </c>
      <c r="AI207" s="11">
        <v>2.3776773432894478E-2</v>
      </c>
      <c r="AJ207" s="4">
        <v>0</v>
      </c>
      <c r="AK207" s="4">
        <v>0</v>
      </c>
      <c r="AL207" s="11" t="s">
        <v>633</v>
      </c>
      <c r="AM207" s="1">
        <v>495118</v>
      </c>
      <c r="AN207" s="1">
        <v>3</v>
      </c>
      <c r="AX207"/>
      <c r="AY207"/>
    </row>
    <row r="208" spans="1:51" x14ac:dyDescent="0.25">
      <c r="A208" t="s">
        <v>329</v>
      </c>
      <c r="B208" t="s">
        <v>8</v>
      </c>
      <c r="C208" t="s">
        <v>451</v>
      </c>
      <c r="D208" t="s">
        <v>380</v>
      </c>
      <c r="E208" s="4">
        <v>189.67391304347825</v>
      </c>
      <c r="F208" s="4">
        <v>809.29891304347825</v>
      </c>
      <c r="G208" s="4">
        <v>0</v>
      </c>
      <c r="H208" s="11">
        <v>0</v>
      </c>
      <c r="I208" s="4">
        <v>789.51630434782601</v>
      </c>
      <c r="J208" s="4">
        <v>0</v>
      </c>
      <c r="K208" s="11">
        <v>0</v>
      </c>
      <c r="L208" s="4">
        <v>171.97010869565219</v>
      </c>
      <c r="M208" s="4">
        <v>0</v>
      </c>
      <c r="N208" s="11">
        <v>0</v>
      </c>
      <c r="O208" s="4">
        <v>152.1875</v>
      </c>
      <c r="P208" s="4">
        <v>0</v>
      </c>
      <c r="Q208" s="9">
        <v>0</v>
      </c>
      <c r="R208" s="4">
        <v>14.739130434782609</v>
      </c>
      <c r="S208" s="4">
        <v>0</v>
      </c>
      <c r="T208" s="11">
        <v>0</v>
      </c>
      <c r="U208" s="4">
        <v>5.0434782608695654</v>
      </c>
      <c r="V208" s="4">
        <v>0</v>
      </c>
      <c r="W208" s="11">
        <v>0</v>
      </c>
      <c r="X208" s="4">
        <v>177.54891304347825</v>
      </c>
      <c r="Y208" s="4">
        <v>0</v>
      </c>
      <c r="Z208" s="11">
        <v>0</v>
      </c>
      <c r="AA208" s="4">
        <v>0</v>
      </c>
      <c r="AB208" s="4">
        <v>0</v>
      </c>
      <c r="AC208" s="11" t="s">
        <v>633</v>
      </c>
      <c r="AD208" s="4">
        <v>459.77989130434781</v>
      </c>
      <c r="AE208" s="4">
        <v>0</v>
      </c>
      <c r="AF208" s="11">
        <v>0</v>
      </c>
      <c r="AG208" s="4">
        <v>0</v>
      </c>
      <c r="AH208" s="4">
        <v>0</v>
      </c>
      <c r="AI208" s="11" t="s">
        <v>633</v>
      </c>
      <c r="AJ208" s="4">
        <v>0</v>
      </c>
      <c r="AK208" s="4">
        <v>0</v>
      </c>
      <c r="AL208" s="11" t="s">
        <v>633</v>
      </c>
      <c r="AM208" s="1">
        <v>495015</v>
      </c>
      <c r="AN208" s="1">
        <v>3</v>
      </c>
      <c r="AX208"/>
      <c r="AY208"/>
    </row>
    <row r="209" spans="1:51" x14ac:dyDescent="0.25">
      <c r="A209" t="s">
        <v>329</v>
      </c>
      <c r="B209" t="s">
        <v>48</v>
      </c>
      <c r="C209" t="s">
        <v>450</v>
      </c>
      <c r="D209" t="s">
        <v>339</v>
      </c>
      <c r="E209" s="4">
        <v>101.85869565217391</v>
      </c>
      <c r="F209" s="4">
        <v>269.48</v>
      </c>
      <c r="G209" s="4">
        <v>151.52076086956521</v>
      </c>
      <c r="H209" s="11">
        <v>0.56227089531529317</v>
      </c>
      <c r="I209" s="4">
        <v>223.87880434782608</v>
      </c>
      <c r="J209" s="4">
        <v>122.59891304347823</v>
      </c>
      <c r="K209" s="11">
        <v>0.54761286313198365</v>
      </c>
      <c r="L209" s="4">
        <v>37.493804347826092</v>
      </c>
      <c r="M209" s="4">
        <v>16.02021739130435</v>
      </c>
      <c r="N209" s="11">
        <v>0.42727639059206884</v>
      </c>
      <c r="O209" s="4">
        <v>14.90684782608696</v>
      </c>
      <c r="P209" s="4">
        <v>10.112608695652176</v>
      </c>
      <c r="Q209" s="9">
        <v>0.67838679334709029</v>
      </c>
      <c r="R209" s="4">
        <v>10.673913043478262</v>
      </c>
      <c r="S209" s="4">
        <v>0</v>
      </c>
      <c r="T209" s="11">
        <v>0</v>
      </c>
      <c r="U209" s="4">
        <v>11.913043478260869</v>
      </c>
      <c r="V209" s="4">
        <v>5.9076086956521738</v>
      </c>
      <c r="W209" s="11">
        <v>0.49589416058394159</v>
      </c>
      <c r="X209" s="4">
        <v>46.673804347826064</v>
      </c>
      <c r="Y209" s="4">
        <v>10.690217391304348</v>
      </c>
      <c r="Z209" s="11">
        <v>0.22904105505602027</v>
      </c>
      <c r="AA209" s="4">
        <v>23.014239130434781</v>
      </c>
      <c r="AB209" s="4">
        <v>23.014239130434781</v>
      </c>
      <c r="AC209" s="11">
        <v>1</v>
      </c>
      <c r="AD209" s="4">
        <v>162.29815217391305</v>
      </c>
      <c r="AE209" s="4">
        <v>101.79608695652172</v>
      </c>
      <c r="AF209" s="11">
        <v>0.62721654925214787</v>
      </c>
      <c r="AG209" s="4">
        <v>0</v>
      </c>
      <c r="AH209" s="4">
        <v>0</v>
      </c>
      <c r="AI209" s="11" t="s">
        <v>633</v>
      </c>
      <c r="AJ209" s="4">
        <v>0</v>
      </c>
      <c r="AK209" s="4">
        <v>0</v>
      </c>
      <c r="AL209" s="11" t="s">
        <v>633</v>
      </c>
      <c r="AM209" s="1">
        <v>495140</v>
      </c>
      <c r="AN209" s="1">
        <v>3</v>
      </c>
      <c r="AX209"/>
      <c r="AY209"/>
    </row>
    <row r="210" spans="1:51" x14ac:dyDescent="0.25">
      <c r="A210" t="s">
        <v>329</v>
      </c>
      <c r="B210" t="s">
        <v>142</v>
      </c>
      <c r="C210" t="s">
        <v>517</v>
      </c>
      <c r="D210" t="s">
        <v>389</v>
      </c>
      <c r="E210" s="4">
        <v>94.032608695652172</v>
      </c>
      <c r="F210" s="4">
        <v>291.44815217391306</v>
      </c>
      <c r="G210" s="4">
        <v>75.722608695652184</v>
      </c>
      <c r="H210" s="11">
        <v>0.25981502415039143</v>
      </c>
      <c r="I210" s="4">
        <v>274.02423913043481</v>
      </c>
      <c r="J210" s="4">
        <v>75.722608695652184</v>
      </c>
      <c r="K210" s="11">
        <v>0.2763354400178023</v>
      </c>
      <c r="L210" s="4">
        <v>30.900326086956518</v>
      </c>
      <c r="M210" s="4">
        <v>3.9274999999999998</v>
      </c>
      <c r="N210" s="11">
        <v>0.12710221856389584</v>
      </c>
      <c r="O210" s="4">
        <v>22.813369565217389</v>
      </c>
      <c r="P210" s="4">
        <v>3.9274999999999998</v>
      </c>
      <c r="Q210" s="9">
        <v>0.17215782126232235</v>
      </c>
      <c r="R210" s="4">
        <v>2.4347826086956523</v>
      </c>
      <c r="S210" s="4">
        <v>0</v>
      </c>
      <c r="T210" s="11">
        <v>0</v>
      </c>
      <c r="U210" s="4">
        <v>5.6521739130434785</v>
      </c>
      <c r="V210" s="4">
        <v>0</v>
      </c>
      <c r="W210" s="11">
        <v>0</v>
      </c>
      <c r="X210" s="4">
        <v>93.873369565217402</v>
      </c>
      <c r="Y210" s="4">
        <v>32.870652173913044</v>
      </c>
      <c r="Z210" s="11">
        <v>0.35015950025184245</v>
      </c>
      <c r="AA210" s="4">
        <v>9.3369565217391308</v>
      </c>
      <c r="AB210" s="4">
        <v>0</v>
      </c>
      <c r="AC210" s="11">
        <v>0</v>
      </c>
      <c r="AD210" s="4">
        <v>143.91086956521738</v>
      </c>
      <c r="AE210" s="4">
        <v>38.924456521739131</v>
      </c>
      <c r="AF210" s="11">
        <v>0.27047614012296262</v>
      </c>
      <c r="AG210" s="4">
        <v>13.426630434782609</v>
      </c>
      <c r="AH210" s="4">
        <v>0</v>
      </c>
      <c r="AI210" s="11">
        <v>0</v>
      </c>
      <c r="AJ210" s="4">
        <v>0</v>
      </c>
      <c r="AK210" s="4">
        <v>0</v>
      </c>
      <c r="AL210" s="11" t="s">
        <v>633</v>
      </c>
      <c r="AM210" s="1">
        <v>495270</v>
      </c>
      <c r="AN210" s="1">
        <v>3</v>
      </c>
      <c r="AX210"/>
      <c r="AY210"/>
    </row>
    <row r="211" spans="1:51" x14ac:dyDescent="0.25">
      <c r="A211" t="s">
        <v>329</v>
      </c>
      <c r="B211" t="s">
        <v>21</v>
      </c>
      <c r="C211" t="s">
        <v>449</v>
      </c>
      <c r="D211" t="s">
        <v>379</v>
      </c>
      <c r="E211" s="4">
        <v>187.10869565217391</v>
      </c>
      <c r="F211" s="4">
        <v>510.05684782608699</v>
      </c>
      <c r="G211" s="4">
        <v>0</v>
      </c>
      <c r="H211" s="11">
        <v>0</v>
      </c>
      <c r="I211" s="4">
        <v>494.56836956521744</v>
      </c>
      <c r="J211" s="4">
        <v>0</v>
      </c>
      <c r="K211" s="11">
        <v>0</v>
      </c>
      <c r="L211" s="4">
        <v>114.02163043478261</v>
      </c>
      <c r="M211" s="4">
        <v>0</v>
      </c>
      <c r="N211" s="11">
        <v>0</v>
      </c>
      <c r="O211" s="4">
        <v>99.488695652173917</v>
      </c>
      <c r="P211" s="4">
        <v>0</v>
      </c>
      <c r="Q211" s="9">
        <v>0</v>
      </c>
      <c r="R211" s="4">
        <v>11.034782608695652</v>
      </c>
      <c r="S211" s="4">
        <v>0</v>
      </c>
      <c r="T211" s="11">
        <v>0</v>
      </c>
      <c r="U211" s="4">
        <v>3.4981521739130441</v>
      </c>
      <c r="V211" s="4">
        <v>0</v>
      </c>
      <c r="W211" s="11">
        <v>0</v>
      </c>
      <c r="X211" s="4">
        <v>112.71445652173911</v>
      </c>
      <c r="Y211" s="4">
        <v>0</v>
      </c>
      <c r="Z211" s="11">
        <v>0</v>
      </c>
      <c r="AA211" s="4">
        <v>0.95554347826086949</v>
      </c>
      <c r="AB211" s="4">
        <v>0</v>
      </c>
      <c r="AC211" s="11">
        <v>0</v>
      </c>
      <c r="AD211" s="4">
        <v>252.5747826086957</v>
      </c>
      <c r="AE211" s="4">
        <v>0</v>
      </c>
      <c r="AF211" s="11">
        <v>0</v>
      </c>
      <c r="AG211" s="4">
        <v>29.790434782608699</v>
      </c>
      <c r="AH211" s="4">
        <v>0</v>
      </c>
      <c r="AI211" s="11">
        <v>0</v>
      </c>
      <c r="AJ211" s="4">
        <v>0</v>
      </c>
      <c r="AK211" s="4">
        <v>0</v>
      </c>
      <c r="AL211" s="11" t="s">
        <v>633</v>
      </c>
      <c r="AM211" s="1">
        <v>495087</v>
      </c>
      <c r="AN211" s="1">
        <v>3</v>
      </c>
      <c r="AX211"/>
      <c r="AY211"/>
    </row>
    <row r="212" spans="1:51" x14ac:dyDescent="0.25">
      <c r="A212" t="s">
        <v>329</v>
      </c>
      <c r="B212" t="s">
        <v>181</v>
      </c>
      <c r="C212" t="s">
        <v>517</v>
      </c>
      <c r="D212" t="s">
        <v>389</v>
      </c>
      <c r="E212" s="4">
        <v>33.228260869565219</v>
      </c>
      <c r="F212" s="4">
        <v>163.52097826086961</v>
      </c>
      <c r="G212" s="4">
        <v>40.465760869565216</v>
      </c>
      <c r="H212" s="11">
        <v>0.247465256751394</v>
      </c>
      <c r="I212" s="4">
        <v>142.97684782608701</v>
      </c>
      <c r="J212" s="4">
        <v>40.465760869565216</v>
      </c>
      <c r="K212" s="11">
        <v>0.28302317112758441</v>
      </c>
      <c r="L212" s="4">
        <v>26.763695652173912</v>
      </c>
      <c r="M212" s="4">
        <v>3.535326086956522</v>
      </c>
      <c r="N212" s="11">
        <v>0.13209409241915965</v>
      </c>
      <c r="O212" s="4">
        <v>16.502826086956521</v>
      </c>
      <c r="P212" s="4">
        <v>3.535326086956522</v>
      </c>
      <c r="Q212" s="9">
        <v>0.21422549497451032</v>
      </c>
      <c r="R212" s="4">
        <v>4.4347826086956523</v>
      </c>
      <c r="S212" s="4">
        <v>0</v>
      </c>
      <c r="T212" s="11">
        <v>0</v>
      </c>
      <c r="U212" s="4">
        <v>5.8260869565217392</v>
      </c>
      <c r="V212" s="4">
        <v>0</v>
      </c>
      <c r="W212" s="11">
        <v>0</v>
      </c>
      <c r="X212" s="4">
        <v>50.440978260869585</v>
      </c>
      <c r="Y212" s="4">
        <v>10.670978260869568</v>
      </c>
      <c r="Z212" s="11">
        <v>0.21155375309498614</v>
      </c>
      <c r="AA212" s="4">
        <v>10.283260869565217</v>
      </c>
      <c r="AB212" s="4">
        <v>0</v>
      </c>
      <c r="AC212" s="11">
        <v>0</v>
      </c>
      <c r="AD212" s="4">
        <v>76.033043478260907</v>
      </c>
      <c r="AE212" s="4">
        <v>26.259456521739128</v>
      </c>
      <c r="AF212" s="11">
        <v>0.345369004323063</v>
      </c>
      <c r="AG212" s="4">
        <v>0</v>
      </c>
      <c r="AH212" s="4">
        <v>0</v>
      </c>
      <c r="AI212" s="11" t="s">
        <v>633</v>
      </c>
      <c r="AJ212" s="4">
        <v>0</v>
      </c>
      <c r="AK212" s="4">
        <v>0</v>
      </c>
      <c r="AL212" s="11" t="s">
        <v>633</v>
      </c>
      <c r="AM212" s="1">
        <v>495324</v>
      </c>
      <c r="AN212" s="1">
        <v>3</v>
      </c>
      <c r="AX212"/>
      <c r="AY212"/>
    </row>
    <row r="213" spans="1:51" x14ac:dyDescent="0.25">
      <c r="A213" t="s">
        <v>329</v>
      </c>
      <c r="B213" t="s">
        <v>136</v>
      </c>
      <c r="C213" t="s">
        <v>540</v>
      </c>
      <c r="D213" t="s">
        <v>416</v>
      </c>
      <c r="E213" s="4">
        <v>55.826086956521742</v>
      </c>
      <c r="F213" s="4">
        <v>169.66576086956522</v>
      </c>
      <c r="G213" s="4">
        <v>0</v>
      </c>
      <c r="H213" s="11">
        <v>0</v>
      </c>
      <c r="I213" s="4">
        <v>158.62228260869566</v>
      </c>
      <c r="J213" s="4">
        <v>0</v>
      </c>
      <c r="K213" s="11">
        <v>0</v>
      </c>
      <c r="L213" s="4">
        <v>26.135869565217391</v>
      </c>
      <c r="M213" s="4">
        <v>0</v>
      </c>
      <c r="N213" s="11">
        <v>0</v>
      </c>
      <c r="O213" s="4">
        <v>15.092391304347826</v>
      </c>
      <c r="P213" s="4">
        <v>0</v>
      </c>
      <c r="Q213" s="9">
        <v>0</v>
      </c>
      <c r="R213" s="4">
        <v>5.4782608695652177</v>
      </c>
      <c r="S213" s="4">
        <v>0</v>
      </c>
      <c r="T213" s="11">
        <v>0</v>
      </c>
      <c r="U213" s="4">
        <v>5.5652173913043477</v>
      </c>
      <c r="V213" s="4">
        <v>0</v>
      </c>
      <c r="W213" s="11">
        <v>0</v>
      </c>
      <c r="X213" s="4">
        <v>48.5</v>
      </c>
      <c r="Y213" s="4">
        <v>0</v>
      </c>
      <c r="Z213" s="11">
        <v>0</v>
      </c>
      <c r="AA213" s="4">
        <v>0</v>
      </c>
      <c r="AB213" s="4">
        <v>0</v>
      </c>
      <c r="AC213" s="11" t="s">
        <v>633</v>
      </c>
      <c r="AD213" s="4">
        <v>89.529891304347828</v>
      </c>
      <c r="AE213" s="4">
        <v>0</v>
      </c>
      <c r="AF213" s="11">
        <v>0</v>
      </c>
      <c r="AG213" s="4">
        <v>5.5</v>
      </c>
      <c r="AH213" s="4">
        <v>0</v>
      </c>
      <c r="AI213" s="11">
        <v>0</v>
      </c>
      <c r="AJ213" s="4">
        <v>0</v>
      </c>
      <c r="AK213" s="4">
        <v>0</v>
      </c>
      <c r="AL213" s="11" t="s">
        <v>633</v>
      </c>
      <c r="AM213" s="1">
        <v>495262</v>
      </c>
      <c r="AN213" s="1">
        <v>3</v>
      </c>
      <c r="AX213"/>
      <c r="AY213"/>
    </row>
    <row r="214" spans="1:51" x14ac:dyDescent="0.25">
      <c r="A214" t="s">
        <v>329</v>
      </c>
      <c r="B214" t="s">
        <v>65</v>
      </c>
      <c r="C214" t="s">
        <v>470</v>
      </c>
      <c r="D214" t="s">
        <v>407</v>
      </c>
      <c r="E214" s="4">
        <v>69.402173913043484</v>
      </c>
      <c r="F214" s="4">
        <v>200.89054347826084</v>
      </c>
      <c r="G214" s="4">
        <v>106.09565217391304</v>
      </c>
      <c r="H214" s="11">
        <v>0.52812666209643699</v>
      </c>
      <c r="I214" s="4">
        <v>171.40880434782605</v>
      </c>
      <c r="J214" s="4">
        <v>92.177173913043475</v>
      </c>
      <c r="K214" s="11">
        <v>0.53776218942637144</v>
      </c>
      <c r="L214" s="4">
        <v>22.280760869565217</v>
      </c>
      <c r="M214" s="4">
        <v>9.320652173913043</v>
      </c>
      <c r="N214" s="11">
        <v>0.41832737348950888</v>
      </c>
      <c r="O214" s="4">
        <v>12.631086956521738</v>
      </c>
      <c r="P214" s="4">
        <v>3.8695652173913042</v>
      </c>
      <c r="Q214" s="9">
        <v>0.30635251191848961</v>
      </c>
      <c r="R214" s="4">
        <v>4.5355434782608697</v>
      </c>
      <c r="S214" s="4">
        <v>0.33695652173913043</v>
      </c>
      <c r="T214" s="11">
        <v>7.4292424569223761E-2</v>
      </c>
      <c r="U214" s="4">
        <v>5.1141304347826084</v>
      </c>
      <c r="V214" s="4">
        <v>5.1141304347826084</v>
      </c>
      <c r="W214" s="11">
        <v>1</v>
      </c>
      <c r="X214" s="4">
        <v>45.966195652173909</v>
      </c>
      <c r="Y214" s="4">
        <v>35.764130434782608</v>
      </c>
      <c r="Z214" s="11">
        <v>0.77805286966556242</v>
      </c>
      <c r="AA214" s="4">
        <v>19.832065217391307</v>
      </c>
      <c r="AB214" s="4">
        <v>8.4673913043478262</v>
      </c>
      <c r="AC214" s="11">
        <v>0.42695459154312015</v>
      </c>
      <c r="AD214" s="4">
        <v>112.81152173913041</v>
      </c>
      <c r="AE214" s="4">
        <v>52.543478260869563</v>
      </c>
      <c r="AF214" s="11">
        <v>0.46576340298265873</v>
      </c>
      <c r="AG214" s="4">
        <v>0</v>
      </c>
      <c r="AH214" s="4">
        <v>0</v>
      </c>
      <c r="AI214" s="11" t="s">
        <v>633</v>
      </c>
      <c r="AJ214" s="4">
        <v>0</v>
      </c>
      <c r="AK214" s="4">
        <v>0</v>
      </c>
      <c r="AL214" s="11" t="s">
        <v>633</v>
      </c>
      <c r="AM214" s="1">
        <v>495168</v>
      </c>
      <c r="AN214" s="1">
        <v>3</v>
      </c>
      <c r="AX214"/>
      <c r="AY214"/>
    </row>
    <row r="215" spans="1:51" x14ac:dyDescent="0.25">
      <c r="A215" t="s">
        <v>329</v>
      </c>
      <c r="B215" t="s">
        <v>62</v>
      </c>
      <c r="C215" t="s">
        <v>483</v>
      </c>
      <c r="D215" t="s">
        <v>362</v>
      </c>
      <c r="E215" s="4">
        <v>45.630434782608695</v>
      </c>
      <c r="F215" s="4">
        <v>250.55706521739131</v>
      </c>
      <c r="G215" s="4">
        <v>0</v>
      </c>
      <c r="H215" s="11">
        <v>0</v>
      </c>
      <c r="I215" s="4">
        <v>231.6766304347826</v>
      </c>
      <c r="J215" s="4">
        <v>0</v>
      </c>
      <c r="K215" s="11">
        <v>0</v>
      </c>
      <c r="L215" s="4">
        <v>47.255434782608695</v>
      </c>
      <c r="M215" s="4">
        <v>0</v>
      </c>
      <c r="N215" s="11">
        <v>0</v>
      </c>
      <c r="O215" s="4">
        <v>32.038043478260867</v>
      </c>
      <c r="P215" s="4">
        <v>0</v>
      </c>
      <c r="Q215" s="9">
        <v>0</v>
      </c>
      <c r="R215" s="4">
        <v>10.086956521739131</v>
      </c>
      <c r="S215" s="4">
        <v>0</v>
      </c>
      <c r="T215" s="11">
        <v>0</v>
      </c>
      <c r="U215" s="4">
        <v>5.1304347826086953</v>
      </c>
      <c r="V215" s="4">
        <v>0</v>
      </c>
      <c r="W215" s="11">
        <v>0</v>
      </c>
      <c r="X215" s="4">
        <v>39.532608695652172</v>
      </c>
      <c r="Y215" s="4">
        <v>0</v>
      </c>
      <c r="Z215" s="11">
        <v>0</v>
      </c>
      <c r="AA215" s="4">
        <v>3.6630434782608696</v>
      </c>
      <c r="AB215" s="4">
        <v>0</v>
      </c>
      <c r="AC215" s="11">
        <v>0</v>
      </c>
      <c r="AD215" s="4">
        <v>158.94565217391303</v>
      </c>
      <c r="AE215" s="4">
        <v>0</v>
      </c>
      <c r="AF215" s="11">
        <v>0</v>
      </c>
      <c r="AG215" s="4">
        <v>0</v>
      </c>
      <c r="AH215" s="4">
        <v>0</v>
      </c>
      <c r="AI215" s="11" t="s">
        <v>633</v>
      </c>
      <c r="AJ215" s="4">
        <v>1.1603260869565217</v>
      </c>
      <c r="AK215" s="4">
        <v>0</v>
      </c>
      <c r="AL215" s="11" t="s">
        <v>633</v>
      </c>
      <c r="AM215" s="1">
        <v>495165</v>
      </c>
      <c r="AN215" s="1">
        <v>3</v>
      </c>
      <c r="AX215"/>
      <c r="AY215"/>
    </row>
    <row r="216" spans="1:51" x14ac:dyDescent="0.25">
      <c r="A216" t="s">
        <v>329</v>
      </c>
      <c r="B216" t="s">
        <v>190</v>
      </c>
      <c r="C216" t="s">
        <v>566</v>
      </c>
      <c r="D216" t="s">
        <v>438</v>
      </c>
      <c r="E216" s="4">
        <v>105.41304347826087</v>
      </c>
      <c r="F216" s="4">
        <v>374.95304347826095</v>
      </c>
      <c r="G216" s="4">
        <v>0</v>
      </c>
      <c r="H216" s="11">
        <v>0</v>
      </c>
      <c r="I216" s="4">
        <v>354.33076086956521</v>
      </c>
      <c r="J216" s="4">
        <v>0</v>
      </c>
      <c r="K216" s="11">
        <v>0</v>
      </c>
      <c r="L216" s="4">
        <v>50.108695652173907</v>
      </c>
      <c r="M216" s="4">
        <v>0</v>
      </c>
      <c r="N216" s="11">
        <v>0</v>
      </c>
      <c r="O216" s="4">
        <v>33.978260869565219</v>
      </c>
      <c r="P216" s="4">
        <v>0</v>
      </c>
      <c r="Q216" s="9">
        <v>0</v>
      </c>
      <c r="R216" s="4">
        <v>10.565217391304348</v>
      </c>
      <c r="S216" s="4">
        <v>0</v>
      </c>
      <c r="T216" s="11">
        <v>0</v>
      </c>
      <c r="U216" s="4">
        <v>5.5652173913043477</v>
      </c>
      <c r="V216" s="4">
        <v>0</v>
      </c>
      <c r="W216" s="11">
        <v>0</v>
      </c>
      <c r="X216" s="4">
        <v>91.461195652173913</v>
      </c>
      <c r="Y216" s="4">
        <v>0</v>
      </c>
      <c r="Z216" s="11">
        <v>0</v>
      </c>
      <c r="AA216" s="4">
        <v>4.4918478260869561</v>
      </c>
      <c r="AB216" s="4">
        <v>0</v>
      </c>
      <c r="AC216" s="11">
        <v>0</v>
      </c>
      <c r="AD216" s="4">
        <v>174.60054347826087</v>
      </c>
      <c r="AE216" s="4">
        <v>0</v>
      </c>
      <c r="AF216" s="11">
        <v>0</v>
      </c>
      <c r="AG216" s="4">
        <v>54.290760869565219</v>
      </c>
      <c r="AH216" s="4">
        <v>0</v>
      </c>
      <c r="AI216" s="11">
        <v>0</v>
      </c>
      <c r="AJ216" s="4">
        <v>0</v>
      </c>
      <c r="AK216" s="4">
        <v>0</v>
      </c>
      <c r="AL216" s="11" t="s">
        <v>633</v>
      </c>
      <c r="AM216" s="1">
        <v>495334</v>
      </c>
      <c r="AN216" s="1">
        <v>3</v>
      </c>
      <c r="AX216"/>
      <c r="AY216"/>
    </row>
    <row r="217" spans="1:51" x14ac:dyDescent="0.25">
      <c r="A217" t="s">
        <v>329</v>
      </c>
      <c r="B217" t="s">
        <v>15</v>
      </c>
      <c r="C217" t="s">
        <v>504</v>
      </c>
      <c r="D217" t="s">
        <v>385</v>
      </c>
      <c r="E217" s="4">
        <v>148</v>
      </c>
      <c r="F217" s="4">
        <v>434.54336956521746</v>
      </c>
      <c r="G217" s="4">
        <v>51.038152173913019</v>
      </c>
      <c r="H217" s="11">
        <v>0.11745237817108857</v>
      </c>
      <c r="I217" s="4">
        <v>402.7902173913044</v>
      </c>
      <c r="J217" s="4">
        <v>51.038152173913019</v>
      </c>
      <c r="K217" s="11">
        <v>0.12671149886525238</v>
      </c>
      <c r="L217" s="4">
        <v>56.640434782608708</v>
      </c>
      <c r="M217" s="4">
        <v>0</v>
      </c>
      <c r="N217" s="11">
        <v>0</v>
      </c>
      <c r="O217" s="4">
        <v>38.471956521739138</v>
      </c>
      <c r="P217" s="4">
        <v>0</v>
      </c>
      <c r="Q217" s="9">
        <v>0</v>
      </c>
      <c r="R217" s="4">
        <v>14.342391304347826</v>
      </c>
      <c r="S217" s="4">
        <v>0</v>
      </c>
      <c r="T217" s="11">
        <v>0</v>
      </c>
      <c r="U217" s="4">
        <v>3.8260869565217392</v>
      </c>
      <c r="V217" s="4">
        <v>0</v>
      </c>
      <c r="W217" s="11">
        <v>0</v>
      </c>
      <c r="X217" s="4">
        <v>100.03163043478264</v>
      </c>
      <c r="Y217" s="4">
        <v>30.962065217391292</v>
      </c>
      <c r="Z217" s="11">
        <v>0.30952274878272173</v>
      </c>
      <c r="AA217" s="4">
        <v>13.584673913043483</v>
      </c>
      <c r="AB217" s="4">
        <v>0</v>
      </c>
      <c r="AC217" s="11">
        <v>0</v>
      </c>
      <c r="AD217" s="4">
        <v>253.44902173913044</v>
      </c>
      <c r="AE217" s="4">
        <v>20.076086956521731</v>
      </c>
      <c r="AF217" s="11">
        <v>7.9211538552260069E-2</v>
      </c>
      <c r="AG217" s="4">
        <v>10.837608695652172</v>
      </c>
      <c r="AH217" s="4">
        <v>0</v>
      </c>
      <c r="AI217" s="11">
        <v>0</v>
      </c>
      <c r="AJ217" s="4">
        <v>0</v>
      </c>
      <c r="AK217" s="4">
        <v>0</v>
      </c>
      <c r="AL217" s="11" t="s">
        <v>633</v>
      </c>
      <c r="AM217" s="1">
        <v>495068</v>
      </c>
      <c r="AN217" s="1">
        <v>3</v>
      </c>
      <c r="AX217"/>
      <c r="AY217"/>
    </row>
    <row r="218" spans="1:51" x14ac:dyDescent="0.25">
      <c r="A218" t="s">
        <v>329</v>
      </c>
      <c r="B218" t="s">
        <v>242</v>
      </c>
      <c r="C218" t="s">
        <v>453</v>
      </c>
      <c r="D218" t="s">
        <v>424</v>
      </c>
      <c r="E218" s="4">
        <v>149.61971830985917</v>
      </c>
      <c r="F218" s="4">
        <v>665.81507042253531</v>
      </c>
      <c r="G218" s="4">
        <v>21.102394366197185</v>
      </c>
      <c r="H218" s="11">
        <v>3.169407738518943E-2</v>
      </c>
      <c r="I218" s="4">
        <v>640.28690140845083</v>
      </c>
      <c r="J218" s="4">
        <v>21.102394366197185</v>
      </c>
      <c r="K218" s="11">
        <v>3.295771679816948E-2</v>
      </c>
      <c r="L218" s="4">
        <v>86.430985915492968</v>
      </c>
      <c r="M218" s="4">
        <v>0</v>
      </c>
      <c r="N218" s="11">
        <v>0</v>
      </c>
      <c r="O218" s="4">
        <v>60.902816901408457</v>
      </c>
      <c r="P218" s="4">
        <v>0</v>
      </c>
      <c r="Q218" s="9">
        <v>0</v>
      </c>
      <c r="R218" s="4">
        <v>21.161971830985916</v>
      </c>
      <c r="S218" s="4">
        <v>0</v>
      </c>
      <c r="T218" s="11">
        <v>0</v>
      </c>
      <c r="U218" s="4">
        <v>4.3661971830985919</v>
      </c>
      <c r="V218" s="4">
        <v>0</v>
      </c>
      <c r="W218" s="11">
        <v>0</v>
      </c>
      <c r="X218" s="4">
        <v>150.46253521126764</v>
      </c>
      <c r="Y218" s="4">
        <v>13.594929577464788</v>
      </c>
      <c r="Z218" s="11">
        <v>9.0354250367879682E-2</v>
      </c>
      <c r="AA218" s="4">
        <v>0</v>
      </c>
      <c r="AB218" s="4">
        <v>0</v>
      </c>
      <c r="AC218" s="11" t="s">
        <v>633</v>
      </c>
      <c r="AD218" s="4">
        <v>428.9215492957747</v>
      </c>
      <c r="AE218" s="4">
        <v>7.5074647887323973</v>
      </c>
      <c r="AF218" s="11">
        <v>1.7503118696317627E-2</v>
      </c>
      <c r="AG218" s="4">
        <v>0</v>
      </c>
      <c r="AH218" s="4">
        <v>0</v>
      </c>
      <c r="AI218" s="11" t="s">
        <v>633</v>
      </c>
      <c r="AJ218" s="4">
        <v>0</v>
      </c>
      <c r="AK218" s="4">
        <v>0</v>
      </c>
      <c r="AL218" s="11" t="s">
        <v>633</v>
      </c>
      <c r="AM218" s="1">
        <v>495393</v>
      </c>
      <c r="AN218" s="1">
        <v>3</v>
      </c>
      <c r="AX218"/>
      <c r="AY218"/>
    </row>
    <row r="219" spans="1:51" x14ac:dyDescent="0.25">
      <c r="A219" t="s">
        <v>329</v>
      </c>
      <c r="B219" t="s">
        <v>201</v>
      </c>
      <c r="C219" t="s">
        <v>570</v>
      </c>
      <c r="D219" t="s">
        <v>350</v>
      </c>
      <c r="E219" s="4">
        <v>76.619565217391298</v>
      </c>
      <c r="F219" s="4">
        <v>242.20423913043476</v>
      </c>
      <c r="G219" s="4">
        <v>0</v>
      </c>
      <c r="H219" s="11">
        <v>0</v>
      </c>
      <c r="I219" s="4">
        <v>220.46510869565216</v>
      </c>
      <c r="J219" s="4">
        <v>0</v>
      </c>
      <c r="K219" s="11">
        <v>0</v>
      </c>
      <c r="L219" s="4">
        <v>47.845978260869558</v>
      </c>
      <c r="M219" s="4">
        <v>0</v>
      </c>
      <c r="N219" s="11">
        <v>0</v>
      </c>
      <c r="O219" s="4">
        <v>31.6720652173913</v>
      </c>
      <c r="P219" s="4">
        <v>0</v>
      </c>
      <c r="Q219" s="9">
        <v>0</v>
      </c>
      <c r="R219" s="4">
        <v>10.434782608695652</v>
      </c>
      <c r="S219" s="4">
        <v>0</v>
      </c>
      <c r="T219" s="11">
        <v>0</v>
      </c>
      <c r="U219" s="4">
        <v>5.7391304347826084</v>
      </c>
      <c r="V219" s="4">
        <v>0</v>
      </c>
      <c r="W219" s="11">
        <v>0</v>
      </c>
      <c r="X219" s="4">
        <v>67.207391304347851</v>
      </c>
      <c r="Y219" s="4">
        <v>0</v>
      </c>
      <c r="Z219" s="11">
        <v>0</v>
      </c>
      <c r="AA219" s="4">
        <v>5.5652173913043477</v>
      </c>
      <c r="AB219" s="4">
        <v>0</v>
      </c>
      <c r="AC219" s="11">
        <v>0</v>
      </c>
      <c r="AD219" s="4">
        <v>95.428260869565207</v>
      </c>
      <c r="AE219" s="4">
        <v>0</v>
      </c>
      <c r="AF219" s="11">
        <v>0</v>
      </c>
      <c r="AG219" s="4">
        <v>26.157391304347822</v>
      </c>
      <c r="AH219" s="4">
        <v>0</v>
      </c>
      <c r="AI219" s="11">
        <v>0</v>
      </c>
      <c r="AJ219" s="4">
        <v>0</v>
      </c>
      <c r="AK219" s="4">
        <v>0</v>
      </c>
      <c r="AL219" s="11" t="s">
        <v>633</v>
      </c>
      <c r="AM219" s="1">
        <v>495348</v>
      </c>
      <c r="AN219" s="1">
        <v>3</v>
      </c>
      <c r="AX219"/>
      <c r="AY219"/>
    </row>
    <row r="220" spans="1:51" x14ac:dyDescent="0.25">
      <c r="A220" t="s">
        <v>329</v>
      </c>
      <c r="B220" t="s">
        <v>278</v>
      </c>
      <c r="C220" t="s">
        <v>467</v>
      </c>
      <c r="D220" t="s">
        <v>399</v>
      </c>
      <c r="E220" s="4">
        <v>56.576086956521742</v>
      </c>
      <c r="F220" s="4">
        <v>224.02989130434781</v>
      </c>
      <c r="G220" s="4">
        <v>0</v>
      </c>
      <c r="H220" s="11">
        <v>0</v>
      </c>
      <c r="I220" s="4">
        <v>218.20652173913044</v>
      </c>
      <c r="J220" s="4">
        <v>0</v>
      </c>
      <c r="K220" s="11">
        <v>0</v>
      </c>
      <c r="L220" s="4">
        <v>26.442934782608695</v>
      </c>
      <c r="M220" s="4">
        <v>0</v>
      </c>
      <c r="N220" s="11">
        <v>0</v>
      </c>
      <c r="O220" s="4">
        <v>26.442934782608695</v>
      </c>
      <c r="P220" s="4">
        <v>0</v>
      </c>
      <c r="Q220" s="9">
        <v>0</v>
      </c>
      <c r="R220" s="4">
        <v>0</v>
      </c>
      <c r="S220" s="4">
        <v>0</v>
      </c>
      <c r="T220" s="11" t="s">
        <v>633</v>
      </c>
      <c r="U220" s="4">
        <v>0</v>
      </c>
      <c r="V220" s="4">
        <v>0</v>
      </c>
      <c r="W220" s="11" t="s">
        <v>633</v>
      </c>
      <c r="X220" s="4">
        <v>48.288043478260867</v>
      </c>
      <c r="Y220" s="4">
        <v>0</v>
      </c>
      <c r="Z220" s="11">
        <v>0</v>
      </c>
      <c r="AA220" s="4">
        <v>5.8233695652173916</v>
      </c>
      <c r="AB220" s="4">
        <v>0</v>
      </c>
      <c r="AC220" s="11">
        <v>0</v>
      </c>
      <c r="AD220" s="4">
        <v>134.6875</v>
      </c>
      <c r="AE220" s="4">
        <v>0</v>
      </c>
      <c r="AF220" s="11">
        <v>0</v>
      </c>
      <c r="AG220" s="4">
        <v>8.7880434782608692</v>
      </c>
      <c r="AH220" s="4">
        <v>0</v>
      </c>
      <c r="AI220" s="11">
        <v>0</v>
      </c>
      <c r="AJ220" s="4">
        <v>0</v>
      </c>
      <c r="AK220" s="4">
        <v>0</v>
      </c>
      <c r="AL220" s="11" t="s">
        <v>633</v>
      </c>
      <c r="AM220" s="7">
        <v>4.9000000000000003E+76</v>
      </c>
      <c r="AN220" s="1">
        <v>3</v>
      </c>
      <c r="AX220"/>
      <c r="AY220"/>
    </row>
    <row r="221" spans="1:51" x14ac:dyDescent="0.25">
      <c r="A221" t="s">
        <v>329</v>
      </c>
      <c r="B221" t="s">
        <v>129</v>
      </c>
      <c r="C221" t="s">
        <v>548</v>
      </c>
      <c r="D221" t="s">
        <v>354</v>
      </c>
      <c r="E221" s="4">
        <v>104.21739130434783</v>
      </c>
      <c r="F221" s="4">
        <v>250.19565217391306</v>
      </c>
      <c r="G221" s="4">
        <v>13.981521739130434</v>
      </c>
      <c r="H221" s="11">
        <v>5.5882352941176466E-2</v>
      </c>
      <c r="I221" s="4">
        <v>234.41521739130434</v>
      </c>
      <c r="J221" s="4">
        <v>13.981521739130434</v>
      </c>
      <c r="K221" s="11">
        <v>5.9644258144689377E-2</v>
      </c>
      <c r="L221" s="4">
        <v>29.796739130434769</v>
      </c>
      <c r="M221" s="4">
        <v>0</v>
      </c>
      <c r="N221" s="11">
        <v>0</v>
      </c>
      <c r="O221" s="4">
        <v>14.016304347826077</v>
      </c>
      <c r="P221" s="4">
        <v>0</v>
      </c>
      <c r="Q221" s="9">
        <v>0</v>
      </c>
      <c r="R221" s="4">
        <v>10.209782608695651</v>
      </c>
      <c r="S221" s="4">
        <v>0</v>
      </c>
      <c r="T221" s="11">
        <v>0</v>
      </c>
      <c r="U221" s="4">
        <v>5.5706521739130439</v>
      </c>
      <c r="V221" s="4">
        <v>0</v>
      </c>
      <c r="W221" s="11">
        <v>0</v>
      </c>
      <c r="X221" s="4">
        <v>78.592391304347842</v>
      </c>
      <c r="Y221" s="4">
        <v>0</v>
      </c>
      <c r="Z221" s="11">
        <v>0</v>
      </c>
      <c r="AA221" s="4">
        <v>0</v>
      </c>
      <c r="AB221" s="4">
        <v>0</v>
      </c>
      <c r="AC221" s="11" t="s">
        <v>633</v>
      </c>
      <c r="AD221" s="4">
        <v>124.23804347826089</v>
      </c>
      <c r="AE221" s="4">
        <v>13.981521739130434</v>
      </c>
      <c r="AF221" s="11">
        <v>0.1125381674380353</v>
      </c>
      <c r="AG221" s="4">
        <v>17.568478260869551</v>
      </c>
      <c r="AH221" s="4">
        <v>0</v>
      </c>
      <c r="AI221" s="11">
        <v>0</v>
      </c>
      <c r="AJ221" s="4">
        <v>0</v>
      </c>
      <c r="AK221" s="4">
        <v>0</v>
      </c>
      <c r="AL221" s="11" t="s">
        <v>633</v>
      </c>
      <c r="AM221" s="1">
        <v>495255</v>
      </c>
      <c r="AN221" s="1">
        <v>3</v>
      </c>
      <c r="AX221"/>
      <c r="AY221"/>
    </row>
    <row r="222" spans="1:51" x14ac:dyDescent="0.25">
      <c r="A222" t="s">
        <v>329</v>
      </c>
      <c r="B222" t="s">
        <v>279</v>
      </c>
      <c r="C222" t="s">
        <v>449</v>
      </c>
      <c r="D222" t="s">
        <v>379</v>
      </c>
      <c r="E222" s="4">
        <v>33.010869565217391</v>
      </c>
      <c r="F222" s="4">
        <v>166.01228260869567</v>
      </c>
      <c r="G222" s="4">
        <v>2.6114130434782608</v>
      </c>
      <c r="H222" s="11">
        <v>1.5730239970457919E-2</v>
      </c>
      <c r="I222" s="4">
        <v>156.89782608695651</v>
      </c>
      <c r="J222" s="4">
        <v>2.6114130434782608</v>
      </c>
      <c r="K222" s="11">
        <v>1.6644035858284955E-2</v>
      </c>
      <c r="L222" s="4">
        <v>25.909021739130441</v>
      </c>
      <c r="M222" s="4">
        <v>0</v>
      </c>
      <c r="N222" s="11">
        <v>0</v>
      </c>
      <c r="O222" s="4">
        <v>16.794565217391312</v>
      </c>
      <c r="P222" s="4">
        <v>0</v>
      </c>
      <c r="Q222" s="9">
        <v>0</v>
      </c>
      <c r="R222" s="4">
        <v>4.7231521739130438</v>
      </c>
      <c r="S222" s="4">
        <v>0</v>
      </c>
      <c r="T222" s="11">
        <v>0</v>
      </c>
      <c r="U222" s="4">
        <v>4.3913043478260869</v>
      </c>
      <c r="V222" s="4">
        <v>0</v>
      </c>
      <c r="W222" s="11">
        <v>0</v>
      </c>
      <c r="X222" s="4">
        <v>25.546195652173914</v>
      </c>
      <c r="Y222" s="4">
        <v>0.34239130434782611</v>
      </c>
      <c r="Z222" s="11">
        <v>1.3402829486224871E-2</v>
      </c>
      <c r="AA222" s="4">
        <v>0</v>
      </c>
      <c r="AB222" s="4">
        <v>0</v>
      </c>
      <c r="AC222" s="11" t="s">
        <v>633</v>
      </c>
      <c r="AD222" s="4">
        <v>114.5570652173913</v>
      </c>
      <c r="AE222" s="4">
        <v>2.2690217391304346</v>
      </c>
      <c r="AF222" s="11">
        <v>1.9806912256564745E-2</v>
      </c>
      <c r="AG222" s="4">
        <v>0</v>
      </c>
      <c r="AH222" s="4">
        <v>0</v>
      </c>
      <c r="AI222" s="11" t="s">
        <v>633</v>
      </c>
      <c r="AJ222" s="4">
        <v>0</v>
      </c>
      <c r="AK222" s="4">
        <v>0</v>
      </c>
      <c r="AL222" s="11" t="s">
        <v>633</v>
      </c>
      <c r="AM222" s="7">
        <v>4.9000000000000004E+77</v>
      </c>
      <c r="AN222" s="1">
        <v>3</v>
      </c>
      <c r="AX222"/>
      <c r="AY222"/>
    </row>
    <row r="223" spans="1:51" x14ac:dyDescent="0.25">
      <c r="A223" t="s">
        <v>329</v>
      </c>
      <c r="B223" t="s">
        <v>223</v>
      </c>
      <c r="C223" t="s">
        <v>561</v>
      </c>
      <c r="D223" t="s">
        <v>371</v>
      </c>
      <c r="E223" s="4">
        <v>162.78260869565219</v>
      </c>
      <c r="F223" s="4">
        <v>515.68206521739125</v>
      </c>
      <c r="G223" s="4">
        <v>0</v>
      </c>
      <c r="H223" s="11">
        <v>0</v>
      </c>
      <c r="I223" s="4">
        <v>497.11956521739125</v>
      </c>
      <c r="J223" s="4">
        <v>0</v>
      </c>
      <c r="K223" s="11">
        <v>0</v>
      </c>
      <c r="L223" s="4">
        <v>50.342391304347828</v>
      </c>
      <c r="M223" s="4">
        <v>0</v>
      </c>
      <c r="N223" s="11">
        <v>0</v>
      </c>
      <c r="O223" s="4">
        <v>35.048913043478258</v>
      </c>
      <c r="P223" s="4">
        <v>0</v>
      </c>
      <c r="Q223" s="9">
        <v>0</v>
      </c>
      <c r="R223" s="4">
        <v>9.7282608695652169</v>
      </c>
      <c r="S223" s="4">
        <v>0</v>
      </c>
      <c r="T223" s="11">
        <v>0</v>
      </c>
      <c r="U223" s="4">
        <v>5.5652173913043477</v>
      </c>
      <c r="V223" s="4">
        <v>0</v>
      </c>
      <c r="W223" s="11">
        <v>0</v>
      </c>
      <c r="X223" s="4">
        <v>156.50815217391303</v>
      </c>
      <c r="Y223" s="4">
        <v>0</v>
      </c>
      <c r="Z223" s="11">
        <v>0</v>
      </c>
      <c r="AA223" s="4">
        <v>3.2690217391304346</v>
      </c>
      <c r="AB223" s="4">
        <v>0</v>
      </c>
      <c r="AC223" s="11">
        <v>0</v>
      </c>
      <c r="AD223" s="4">
        <v>265.22826086956519</v>
      </c>
      <c r="AE223" s="4">
        <v>0</v>
      </c>
      <c r="AF223" s="11">
        <v>0</v>
      </c>
      <c r="AG223" s="4">
        <v>40.334239130434781</v>
      </c>
      <c r="AH223" s="4">
        <v>0</v>
      </c>
      <c r="AI223" s="11">
        <v>0</v>
      </c>
      <c r="AJ223" s="4">
        <v>0</v>
      </c>
      <c r="AK223" s="4">
        <v>0</v>
      </c>
      <c r="AL223" s="11" t="s">
        <v>633</v>
      </c>
      <c r="AM223" s="1">
        <v>495372</v>
      </c>
      <c r="AN223" s="1">
        <v>3</v>
      </c>
      <c r="AX223"/>
      <c r="AY223"/>
    </row>
    <row r="224" spans="1:51" x14ac:dyDescent="0.25">
      <c r="A224" t="s">
        <v>329</v>
      </c>
      <c r="B224" t="s">
        <v>5</v>
      </c>
      <c r="C224" t="s">
        <v>445</v>
      </c>
      <c r="D224" t="s">
        <v>377</v>
      </c>
      <c r="E224" s="4">
        <v>82.858695652173907</v>
      </c>
      <c r="F224" s="4">
        <v>283.38956521739129</v>
      </c>
      <c r="G224" s="4">
        <v>0</v>
      </c>
      <c r="H224" s="11">
        <v>0</v>
      </c>
      <c r="I224" s="4">
        <v>269.48641304347825</v>
      </c>
      <c r="J224" s="4">
        <v>0</v>
      </c>
      <c r="K224" s="11">
        <v>0</v>
      </c>
      <c r="L224" s="4">
        <v>59.595652173913038</v>
      </c>
      <c r="M224" s="4">
        <v>0</v>
      </c>
      <c r="N224" s="11">
        <v>0</v>
      </c>
      <c r="O224" s="4">
        <v>46.189782608695644</v>
      </c>
      <c r="P224" s="4">
        <v>0</v>
      </c>
      <c r="Q224" s="9">
        <v>0</v>
      </c>
      <c r="R224" s="4">
        <v>7.9276086956521743</v>
      </c>
      <c r="S224" s="4">
        <v>0</v>
      </c>
      <c r="T224" s="11">
        <v>0</v>
      </c>
      <c r="U224" s="4">
        <v>5.4782608695652177</v>
      </c>
      <c r="V224" s="4">
        <v>0</v>
      </c>
      <c r="W224" s="11">
        <v>0</v>
      </c>
      <c r="X224" s="4">
        <v>51.837826086956518</v>
      </c>
      <c r="Y224" s="4">
        <v>0</v>
      </c>
      <c r="Z224" s="11">
        <v>0</v>
      </c>
      <c r="AA224" s="4">
        <v>0.49728260869565216</v>
      </c>
      <c r="AB224" s="4">
        <v>0</v>
      </c>
      <c r="AC224" s="11">
        <v>0</v>
      </c>
      <c r="AD224" s="4">
        <v>150.81239130434781</v>
      </c>
      <c r="AE224" s="4">
        <v>0</v>
      </c>
      <c r="AF224" s="11">
        <v>0</v>
      </c>
      <c r="AG224" s="4">
        <v>20.646413043478262</v>
      </c>
      <c r="AH224" s="4">
        <v>0</v>
      </c>
      <c r="AI224" s="11">
        <v>0</v>
      </c>
      <c r="AJ224" s="4">
        <v>0</v>
      </c>
      <c r="AK224" s="4">
        <v>0</v>
      </c>
      <c r="AL224" s="11" t="s">
        <v>633</v>
      </c>
      <c r="AM224" s="1">
        <v>495002</v>
      </c>
      <c r="AN224" s="1">
        <v>3</v>
      </c>
      <c r="AX224"/>
      <c r="AY224"/>
    </row>
    <row r="225" spans="1:51" x14ac:dyDescent="0.25">
      <c r="A225" t="s">
        <v>329</v>
      </c>
      <c r="B225" t="s">
        <v>60</v>
      </c>
      <c r="C225" t="s">
        <v>485</v>
      </c>
      <c r="D225" t="s">
        <v>405</v>
      </c>
      <c r="E225" s="4">
        <v>78.478260869565219</v>
      </c>
      <c r="F225" s="4">
        <v>258.72054347826088</v>
      </c>
      <c r="G225" s="4">
        <v>3.9429347826086958</v>
      </c>
      <c r="H225" s="11">
        <v>1.5240130256374492E-2</v>
      </c>
      <c r="I225" s="4">
        <v>247.50315217391301</v>
      </c>
      <c r="J225" s="4">
        <v>3.6385869565217392</v>
      </c>
      <c r="K225" s="11">
        <v>1.4701174205510779E-2</v>
      </c>
      <c r="L225" s="4">
        <v>34.019021739130437</v>
      </c>
      <c r="M225" s="4">
        <v>0</v>
      </c>
      <c r="N225" s="11">
        <v>0</v>
      </c>
      <c r="O225" s="4">
        <v>23.105978260869566</v>
      </c>
      <c r="P225" s="4">
        <v>0</v>
      </c>
      <c r="Q225" s="9">
        <v>0</v>
      </c>
      <c r="R225" s="4">
        <v>6.5652173913043477</v>
      </c>
      <c r="S225" s="4">
        <v>0</v>
      </c>
      <c r="T225" s="11">
        <v>0</v>
      </c>
      <c r="U225" s="4">
        <v>4.3478260869565215</v>
      </c>
      <c r="V225" s="4">
        <v>0</v>
      </c>
      <c r="W225" s="11">
        <v>0</v>
      </c>
      <c r="X225" s="4">
        <v>75.242282608695646</v>
      </c>
      <c r="Y225" s="4">
        <v>3.6385869565217392</v>
      </c>
      <c r="Z225" s="11">
        <v>4.8358274501646134E-2</v>
      </c>
      <c r="AA225" s="4">
        <v>0.30434782608695654</v>
      </c>
      <c r="AB225" s="4">
        <v>0.30434782608695654</v>
      </c>
      <c r="AC225" s="11">
        <v>1</v>
      </c>
      <c r="AD225" s="4">
        <v>120.60597826086956</v>
      </c>
      <c r="AE225" s="4">
        <v>0</v>
      </c>
      <c r="AF225" s="11">
        <v>0</v>
      </c>
      <c r="AG225" s="4">
        <v>25.4375</v>
      </c>
      <c r="AH225" s="4">
        <v>0</v>
      </c>
      <c r="AI225" s="11">
        <v>0</v>
      </c>
      <c r="AJ225" s="4">
        <v>3.1114130434782608</v>
      </c>
      <c r="AK225" s="4">
        <v>0</v>
      </c>
      <c r="AL225" s="11" t="s">
        <v>633</v>
      </c>
      <c r="AM225" s="1">
        <v>495157</v>
      </c>
      <c r="AN225" s="1">
        <v>3</v>
      </c>
      <c r="AX225"/>
      <c r="AY225"/>
    </row>
    <row r="226" spans="1:51" x14ac:dyDescent="0.25">
      <c r="A226" t="s">
        <v>329</v>
      </c>
      <c r="B226" t="s">
        <v>228</v>
      </c>
      <c r="C226" t="s">
        <v>445</v>
      </c>
      <c r="D226" t="s">
        <v>377</v>
      </c>
      <c r="E226" s="4">
        <v>105.73239436619718</v>
      </c>
      <c r="F226" s="4">
        <v>318.25718309859161</v>
      </c>
      <c r="G226" s="4">
        <v>0</v>
      </c>
      <c r="H226" s="11">
        <v>0</v>
      </c>
      <c r="I226" s="4">
        <v>307.72338028169014</v>
      </c>
      <c r="J226" s="4">
        <v>0</v>
      </c>
      <c r="K226" s="11">
        <v>0</v>
      </c>
      <c r="L226" s="4">
        <v>34.233943661971836</v>
      </c>
      <c r="M226" s="4">
        <v>0</v>
      </c>
      <c r="N226" s="11">
        <v>0</v>
      </c>
      <c r="O226" s="4">
        <v>24.921971830985918</v>
      </c>
      <c r="P226" s="4">
        <v>0</v>
      </c>
      <c r="Q226" s="9">
        <v>0</v>
      </c>
      <c r="R226" s="4">
        <v>1.6338028169014085</v>
      </c>
      <c r="S226" s="4">
        <v>0</v>
      </c>
      <c r="T226" s="11">
        <v>0</v>
      </c>
      <c r="U226" s="4">
        <v>7.6781690140845065</v>
      </c>
      <c r="V226" s="4">
        <v>0</v>
      </c>
      <c r="W226" s="11">
        <v>0</v>
      </c>
      <c r="X226" s="4">
        <v>101.36239436619719</v>
      </c>
      <c r="Y226" s="4">
        <v>0</v>
      </c>
      <c r="Z226" s="11">
        <v>0</v>
      </c>
      <c r="AA226" s="4">
        <v>1.221830985915493</v>
      </c>
      <c r="AB226" s="4">
        <v>0</v>
      </c>
      <c r="AC226" s="11">
        <v>0</v>
      </c>
      <c r="AD226" s="4">
        <v>172.32394366197184</v>
      </c>
      <c r="AE226" s="4">
        <v>0</v>
      </c>
      <c r="AF226" s="11">
        <v>0</v>
      </c>
      <c r="AG226" s="4">
        <v>9.1150704225352097</v>
      </c>
      <c r="AH226" s="4">
        <v>0</v>
      </c>
      <c r="AI226" s="11">
        <v>0</v>
      </c>
      <c r="AJ226" s="4">
        <v>0</v>
      </c>
      <c r="AK226" s="4">
        <v>0</v>
      </c>
      <c r="AL226" s="11" t="s">
        <v>633</v>
      </c>
      <c r="AM226" s="1">
        <v>495378</v>
      </c>
      <c r="AN226" s="1">
        <v>3</v>
      </c>
      <c r="AX226"/>
      <c r="AY226"/>
    </row>
    <row r="227" spans="1:51" x14ac:dyDescent="0.25">
      <c r="A227" t="s">
        <v>329</v>
      </c>
      <c r="B227" t="s">
        <v>101</v>
      </c>
      <c r="C227" t="s">
        <v>505</v>
      </c>
      <c r="D227" t="s">
        <v>341</v>
      </c>
      <c r="E227" s="4">
        <v>106.1830985915493</v>
      </c>
      <c r="F227" s="4">
        <v>346.96633802816905</v>
      </c>
      <c r="G227" s="4">
        <v>0</v>
      </c>
      <c r="H227" s="11">
        <v>0</v>
      </c>
      <c r="I227" s="4">
        <v>336.3321126760564</v>
      </c>
      <c r="J227" s="4">
        <v>0</v>
      </c>
      <c r="K227" s="11">
        <v>0</v>
      </c>
      <c r="L227" s="4">
        <v>57.461549295774645</v>
      </c>
      <c r="M227" s="4">
        <v>0</v>
      </c>
      <c r="N227" s="11">
        <v>0</v>
      </c>
      <c r="O227" s="4">
        <v>47.390704225352103</v>
      </c>
      <c r="P227" s="4">
        <v>0</v>
      </c>
      <c r="Q227" s="9">
        <v>0</v>
      </c>
      <c r="R227" s="4">
        <v>2.788732394366197</v>
      </c>
      <c r="S227" s="4">
        <v>0</v>
      </c>
      <c r="T227" s="11">
        <v>0</v>
      </c>
      <c r="U227" s="4">
        <v>7.2821126760563395</v>
      </c>
      <c r="V227" s="4">
        <v>0</v>
      </c>
      <c r="W227" s="11">
        <v>0</v>
      </c>
      <c r="X227" s="4">
        <v>91.764929577464827</v>
      </c>
      <c r="Y227" s="4">
        <v>0</v>
      </c>
      <c r="Z227" s="11">
        <v>0</v>
      </c>
      <c r="AA227" s="4">
        <v>0.56338028169014087</v>
      </c>
      <c r="AB227" s="4">
        <v>0</v>
      </c>
      <c r="AC227" s="11">
        <v>0</v>
      </c>
      <c r="AD227" s="4">
        <v>178.40873239436621</v>
      </c>
      <c r="AE227" s="4">
        <v>0</v>
      </c>
      <c r="AF227" s="11">
        <v>0</v>
      </c>
      <c r="AG227" s="4">
        <v>18.767746478873239</v>
      </c>
      <c r="AH227" s="4">
        <v>0</v>
      </c>
      <c r="AI227" s="11">
        <v>0</v>
      </c>
      <c r="AJ227" s="4">
        <v>0</v>
      </c>
      <c r="AK227" s="4">
        <v>0</v>
      </c>
      <c r="AL227" s="11" t="s">
        <v>633</v>
      </c>
      <c r="AM227" s="1">
        <v>495216</v>
      </c>
      <c r="AN227" s="1">
        <v>3</v>
      </c>
      <c r="AX227"/>
      <c r="AY227"/>
    </row>
    <row r="228" spans="1:51" x14ac:dyDescent="0.25">
      <c r="A228" t="s">
        <v>329</v>
      </c>
      <c r="B228" t="s">
        <v>63</v>
      </c>
      <c r="C228" t="s">
        <v>451</v>
      </c>
      <c r="D228" t="s">
        <v>380</v>
      </c>
      <c r="E228" s="4">
        <v>45.565217391304351</v>
      </c>
      <c r="F228" s="4">
        <v>139.3641304347826</v>
      </c>
      <c r="G228" s="4">
        <v>0</v>
      </c>
      <c r="H228" s="11">
        <v>0</v>
      </c>
      <c r="I228" s="4">
        <v>127.61413043478261</v>
      </c>
      <c r="J228" s="4">
        <v>0</v>
      </c>
      <c r="K228" s="11">
        <v>0</v>
      </c>
      <c r="L228" s="4">
        <v>29.114130434782609</v>
      </c>
      <c r="M228" s="4">
        <v>0</v>
      </c>
      <c r="N228" s="11">
        <v>0</v>
      </c>
      <c r="O228" s="4">
        <v>18.027173913043477</v>
      </c>
      <c r="P228" s="4">
        <v>0</v>
      </c>
      <c r="Q228" s="9">
        <v>0</v>
      </c>
      <c r="R228" s="4">
        <v>5.3478260869565215</v>
      </c>
      <c r="S228" s="4">
        <v>0</v>
      </c>
      <c r="T228" s="11">
        <v>0</v>
      </c>
      <c r="U228" s="4">
        <v>5.7391304347826084</v>
      </c>
      <c r="V228" s="4">
        <v>0</v>
      </c>
      <c r="W228" s="11">
        <v>0</v>
      </c>
      <c r="X228" s="4">
        <v>43.184782608695649</v>
      </c>
      <c r="Y228" s="4">
        <v>0</v>
      </c>
      <c r="Z228" s="11">
        <v>0</v>
      </c>
      <c r="AA228" s="4">
        <v>0.66304347826086951</v>
      </c>
      <c r="AB228" s="4">
        <v>0</v>
      </c>
      <c r="AC228" s="11">
        <v>0</v>
      </c>
      <c r="AD228" s="4">
        <v>64.978260869565219</v>
      </c>
      <c r="AE228" s="4">
        <v>0</v>
      </c>
      <c r="AF228" s="11">
        <v>0</v>
      </c>
      <c r="AG228" s="4">
        <v>1.423913043478261</v>
      </c>
      <c r="AH228" s="4">
        <v>0</v>
      </c>
      <c r="AI228" s="11">
        <v>0</v>
      </c>
      <c r="AJ228" s="4">
        <v>0</v>
      </c>
      <c r="AK228" s="4">
        <v>0</v>
      </c>
      <c r="AL228" s="11" t="s">
        <v>633</v>
      </c>
      <c r="AM228" s="1">
        <v>495166</v>
      </c>
      <c r="AN228" s="1">
        <v>3</v>
      </c>
      <c r="AX228"/>
      <c r="AY228"/>
    </row>
    <row r="229" spans="1:51" x14ac:dyDescent="0.25">
      <c r="A229" t="s">
        <v>329</v>
      </c>
      <c r="B229" t="s">
        <v>231</v>
      </c>
      <c r="C229" t="s">
        <v>512</v>
      </c>
      <c r="D229" t="s">
        <v>387</v>
      </c>
      <c r="E229" s="4">
        <v>75.663043478260875</v>
      </c>
      <c r="F229" s="4">
        <v>325.91260869565212</v>
      </c>
      <c r="G229" s="4">
        <v>26.035108695652177</v>
      </c>
      <c r="H229" s="11">
        <v>7.9883711157565596E-2</v>
      </c>
      <c r="I229" s="4">
        <v>297.16086956521735</v>
      </c>
      <c r="J229" s="4">
        <v>26.035108695652177</v>
      </c>
      <c r="K229" s="11">
        <v>8.761284328500156E-2</v>
      </c>
      <c r="L229" s="4">
        <v>60.729565217391318</v>
      </c>
      <c r="M229" s="4">
        <v>4.0642391304347827</v>
      </c>
      <c r="N229" s="11">
        <v>6.6923567061384026E-2</v>
      </c>
      <c r="O229" s="4">
        <v>31.977826086956533</v>
      </c>
      <c r="P229" s="4">
        <v>4.0642391304347827</v>
      </c>
      <c r="Q229" s="9">
        <v>0.12709554174767837</v>
      </c>
      <c r="R229" s="4">
        <v>23.344673913043479</v>
      </c>
      <c r="S229" s="4">
        <v>0</v>
      </c>
      <c r="T229" s="11">
        <v>0</v>
      </c>
      <c r="U229" s="4">
        <v>5.4070652173913034</v>
      </c>
      <c r="V229" s="4">
        <v>0</v>
      </c>
      <c r="W229" s="11">
        <v>0</v>
      </c>
      <c r="X229" s="4">
        <v>94.169456521739079</v>
      </c>
      <c r="Y229" s="4">
        <v>7.6448913043478264</v>
      </c>
      <c r="Z229" s="11">
        <v>8.1182281248304733E-2</v>
      </c>
      <c r="AA229" s="4">
        <v>0</v>
      </c>
      <c r="AB229" s="4">
        <v>0</v>
      </c>
      <c r="AC229" s="11" t="s">
        <v>633</v>
      </c>
      <c r="AD229" s="4">
        <v>171.01358695652172</v>
      </c>
      <c r="AE229" s="4">
        <v>14.325978260869567</v>
      </c>
      <c r="AF229" s="11">
        <v>8.3770994549759281E-2</v>
      </c>
      <c r="AG229" s="4">
        <v>0</v>
      </c>
      <c r="AH229" s="4">
        <v>0</v>
      </c>
      <c r="AI229" s="11" t="s">
        <v>633</v>
      </c>
      <c r="AJ229" s="4">
        <v>0</v>
      </c>
      <c r="AK229" s="4">
        <v>0</v>
      </c>
      <c r="AL229" s="11" t="s">
        <v>633</v>
      </c>
      <c r="AM229" s="1">
        <v>495381</v>
      </c>
      <c r="AN229" s="1">
        <v>3</v>
      </c>
      <c r="AX229"/>
      <c r="AY229"/>
    </row>
    <row r="230" spans="1:51" x14ac:dyDescent="0.25">
      <c r="A230" t="s">
        <v>329</v>
      </c>
      <c r="B230" t="s">
        <v>254</v>
      </c>
      <c r="C230" t="s">
        <v>466</v>
      </c>
      <c r="D230" t="s">
        <v>402</v>
      </c>
      <c r="E230" s="4">
        <v>17.532608695652176</v>
      </c>
      <c r="F230" s="4">
        <v>67.947717391304337</v>
      </c>
      <c r="G230" s="4">
        <v>0</v>
      </c>
      <c r="H230" s="11">
        <v>0</v>
      </c>
      <c r="I230" s="4">
        <v>58.03467391304347</v>
      </c>
      <c r="J230" s="4">
        <v>0</v>
      </c>
      <c r="K230" s="11">
        <v>0</v>
      </c>
      <c r="L230" s="4">
        <v>21.619565217391305</v>
      </c>
      <c r="M230" s="4">
        <v>0</v>
      </c>
      <c r="N230" s="11">
        <v>0</v>
      </c>
      <c r="O230" s="4">
        <v>11.706521739130435</v>
      </c>
      <c r="P230" s="4">
        <v>0</v>
      </c>
      <c r="Q230" s="9">
        <v>0</v>
      </c>
      <c r="R230" s="4">
        <v>4.7826086956521738</v>
      </c>
      <c r="S230" s="4">
        <v>0</v>
      </c>
      <c r="T230" s="11">
        <v>0</v>
      </c>
      <c r="U230" s="4">
        <v>5.1304347826086953</v>
      </c>
      <c r="V230" s="4">
        <v>0</v>
      </c>
      <c r="W230" s="11">
        <v>0</v>
      </c>
      <c r="X230" s="4">
        <v>13.862391304347826</v>
      </c>
      <c r="Y230" s="4">
        <v>0</v>
      </c>
      <c r="Z230" s="11">
        <v>0</v>
      </c>
      <c r="AA230" s="4">
        <v>0</v>
      </c>
      <c r="AB230" s="4">
        <v>0</v>
      </c>
      <c r="AC230" s="11" t="s">
        <v>633</v>
      </c>
      <c r="AD230" s="4">
        <v>32.465760869565209</v>
      </c>
      <c r="AE230" s="4">
        <v>0</v>
      </c>
      <c r="AF230" s="11">
        <v>0</v>
      </c>
      <c r="AG230" s="4">
        <v>0</v>
      </c>
      <c r="AH230" s="4">
        <v>0</v>
      </c>
      <c r="AI230" s="11" t="s">
        <v>633</v>
      </c>
      <c r="AJ230" s="4">
        <v>0</v>
      </c>
      <c r="AK230" s="4">
        <v>0</v>
      </c>
      <c r="AL230" s="11" t="s">
        <v>633</v>
      </c>
      <c r="AM230" s="1">
        <v>495405</v>
      </c>
      <c r="AN230" s="1">
        <v>3</v>
      </c>
      <c r="AX230"/>
      <c r="AY230"/>
    </row>
    <row r="231" spans="1:51" x14ac:dyDescent="0.25">
      <c r="A231" t="s">
        <v>329</v>
      </c>
      <c r="B231" t="s">
        <v>236</v>
      </c>
      <c r="C231" t="s">
        <v>518</v>
      </c>
      <c r="D231" t="s">
        <v>390</v>
      </c>
      <c r="E231" s="4">
        <v>69.434782608695656</v>
      </c>
      <c r="F231" s="4">
        <v>49.216304347826096</v>
      </c>
      <c r="G231" s="4">
        <v>49.216304347826096</v>
      </c>
      <c r="H231" s="11">
        <v>1</v>
      </c>
      <c r="I231" s="4">
        <v>45.163369565217401</v>
      </c>
      <c r="J231" s="4">
        <v>45.163369565217401</v>
      </c>
      <c r="K231" s="11">
        <v>1</v>
      </c>
      <c r="L231" s="4">
        <v>3.5665217391304349</v>
      </c>
      <c r="M231" s="4">
        <v>3.5665217391304349</v>
      </c>
      <c r="N231" s="11">
        <v>1</v>
      </c>
      <c r="O231" s="4">
        <v>0</v>
      </c>
      <c r="P231" s="4">
        <v>0</v>
      </c>
      <c r="Q231" s="9" t="s">
        <v>633</v>
      </c>
      <c r="R231" s="4">
        <v>3.5665217391304349</v>
      </c>
      <c r="S231" s="4">
        <v>3.5665217391304349</v>
      </c>
      <c r="T231" s="11">
        <v>1</v>
      </c>
      <c r="U231" s="4">
        <v>0</v>
      </c>
      <c r="V231" s="4">
        <v>0</v>
      </c>
      <c r="W231" s="11" t="s">
        <v>633</v>
      </c>
      <c r="X231" s="4">
        <v>24.803478260869575</v>
      </c>
      <c r="Y231" s="4">
        <v>24.803478260869575</v>
      </c>
      <c r="Z231" s="11">
        <v>1</v>
      </c>
      <c r="AA231" s="4">
        <v>0.48641304347826086</v>
      </c>
      <c r="AB231" s="4">
        <v>0.48641304347826086</v>
      </c>
      <c r="AC231" s="11">
        <v>1</v>
      </c>
      <c r="AD231" s="4">
        <v>20.359891304347826</v>
      </c>
      <c r="AE231" s="4">
        <v>20.359891304347826</v>
      </c>
      <c r="AF231" s="11">
        <v>1</v>
      </c>
      <c r="AG231" s="4">
        <v>0</v>
      </c>
      <c r="AH231" s="4">
        <v>0</v>
      </c>
      <c r="AI231" s="11" t="s">
        <v>633</v>
      </c>
      <c r="AJ231" s="4">
        <v>0</v>
      </c>
      <c r="AK231" s="4">
        <v>0</v>
      </c>
      <c r="AL231" s="11" t="s">
        <v>633</v>
      </c>
      <c r="AM231" s="1">
        <v>495387</v>
      </c>
      <c r="AN231" s="1">
        <v>3</v>
      </c>
      <c r="AX231"/>
      <c r="AY231"/>
    </row>
    <row r="232" spans="1:51" x14ac:dyDescent="0.25">
      <c r="A232" t="s">
        <v>329</v>
      </c>
      <c r="B232" t="s">
        <v>281</v>
      </c>
      <c r="C232" t="s">
        <v>443</v>
      </c>
      <c r="D232" t="s">
        <v>397</v>
      </c>
      <c r="E232" s="4">
        <v>20.25</v>
      </c>
      <c r="F232" s="4">
        <v>122.50271739130433</v>
      </c>
      <c r="G232" s="4">
        <v>0</v>
      </c>
      <c r="H232" s="11">
        <v>0</v>
      </c>
      <c r="I232" s="4">
        <v>120.18315217391303</v>
      </c>
      <c r="J232" s="4">
        <v>0</v>
      </c>
      <c r="K232" s="11">
        <v>0</v>
      </c>
      <c r="L232" s="4">
        <v>41.488043478260863</v>
      </c>
      <c r="M232" s="4">
        <v>0</v>
      </c>
      <c r="N232" s="11">
        <v>0</v>
      </c>
      <c r="O232" s="4">
        <v>39.168478260869563</v>
      </c>
      <c r="P232" s="4">
        <v>0</v>
      </c>
      <c r="Q232" s="9">
        <v>0</v>
      </c>
      <c r="R232" s="4">
        <v>1.1576086956521738</v>
      </c>
      <c r="S232" s="4">
        <v>0</v>
      </c>
      <c r="T232" s="11">
        <v>0</v>
      </c>
      <c r="U232" s="4">
        <v>1.1619565217391303</v>
      </c>
      <c r="V232" s="4">
        <v>0</v>
      </c>
      <c r="W232" s="11">
        <v>0</v>
      </c>
      <c r="X232" s="4">
        <v>17.433152173913044</v>
      </c>
      <c r="Y232" s="4">
        <v>0</v>
      </c>
      <c r="Z232" s="11">
        <v>0</v>
      </c>
      <c r="AA232" s="4">
        <v>0</v>
      </c>
      <c r="AB232" s="4">
        <v>0</v>
      </c>
      <c r="AC232" s="11" t="s">
        <v>633</v>
      </c>
      <c r="AD232" s="4">
        <v>56.798913043478258</v>
      </c>
      <c r="AE232" s="4">
        <v>0</v>
      </c>
      <c r="AF232" s="11">
        <v>0</v>
      </c>
      <c r="AG232" s="4">
        <v>6.7826086956521738</v>
      </c>
      <c r="AH232" s="4">
        <v>0</v>
      </c>
      <c r="AI232" s="11">
        <v>0</v>
      </c>
      <c r="AJ232" s="4">
        <v>0</v>
      </c>
      <c r="AK232" s="4">
        <v>0</v>
      </c>
      <c r="AL232" s="11" t="s">
        <v>633</v>
      </c>
      <c r="AM232" s="7">
        <v>4.9000000000000002E+132</v>
      </c>
      <c r="AN232" s="1">
        <v>3</v>
      </c>
      <c r="AX232"/>
      <c r="AY232"/>
    </row>
    <row r="233" spans="1:51" x14ac:dyDescent="0.25">
      <c r="A233" t="s">
        <v>329</v>
      </c>
      <c r="B233" t="s">
        <v>117</v>
      </c>
      <c r="C233" t="s">
        <v>517</v>
      </c>
      <c r="D233" t="s">
        <v>389</v>
      </c>
      <c r="E233" s="4">
        <v>85.032608695652172</v>
      </c>
      <c r="F233" s="4">
        <v>286.07934782608697</v>
      </c>
      <c r="G233" s="4">
        <v>69.432608695652192</v>
      </c>
      <c r="H233" s="11">
        <v>0.24270402328329405</v>
      </c>
      <c r="I233" s="4">
        <v>248.6076086956522</v>
      </c>
      <c r="J233" s="4">
        <v>69.432608695652192</v>
      </c>
      <c r="K233" s="11">
        <v>0.27928593601755869</v>
      </c>
      <c r="L233" s="4">
        <v>31.417391304347824</v>
      </c>
      <c r="M233" s="4">
        <v>1.3499999999999999</v>
      </c>
      <c r="N233" s="11">
        <v>4.2969831165236644E-2</v>
      </c>
      <c r="O233" s="4">
        <v>7.8293478260869565</v>
      </c>
      <c r="P233" s="4">
        <v>1.3499999999999999</v>
      </c>
      <c r="Q233" s="9">
        <v>0.17242815493544356</v>
      </c>
      <c r="R233" s="4">
        <v>19.833695652173912</v>
      </c>
      <c r="S233" s="4">
        <v>0</v>
      </c>
      <c r="T233" s="11">
        <v>0</v>
      </c>
      <c r="U233" s="4">
        <v>3.7543478260869563</v>
      </c>
      <c r="V233" s="4">
        <v>0</v>
      </c>
      <c r="W233" s="11">
        <v>0</v>
      </c>
      <c r="X233" s="4">
        <v>95.147826086956528</v>
      </c>
      <c r="Y233" s="4">
        <v>29.489130434782613</v>
      </c>
      <c r="Z233" s="11">
        <v>0.30992962895265952</v>
      </c>
      <c r="AA233" s="4">
        <v>13.883695652173907</v>
      </c>
      <c r="AB233" s="4">
        <v>0</v>
      </c>
      <c r="AC233" s="11">
        <v>0</v>
      </c>
      <c r="AD233" s="4">
        <v>145.54565217391306</v>
      </c>
      <c r="AE233" s="4">
        <v>38.593478260869581</v>
      </c>
      <c r="AF233" s="11">
        <v>0.26516407521919022</v>
      </c>
      <c r="AG233" s="4">
        <v>0</v>
      </c>
      <c r="AH233" s="4">
        <v>0</v>
      </c>
      <c r="AI233" s="11" t="s">
        <v>633</v>
      </c>
      <c r="AJ233" s="4">
        <v>8.478260869565217E-2</v>
      </c>
      <c r="AK233" s="4">
        <v>0</v>
      </c>
      <c r="AL233" s="11" t="s">
        <v>633</v>
      </c>
      <c r="AM233" s="1">
        <v>495241</v>
      </c>
      <c r="AN233" s="1">
        <v>3</v>
      </c>
      <c r="AX233"/>
      <c r="AY233"/>
    </row>
    <row r="234" spans="1:51" x14ac:dyDescent="0.25">
      <c r="A234" t="s">
        <v>329</v>
      </c>
      <c r="B234" t="s">
        <v>105</v>
      </c>
      <c r="C234" t="s">
        <v>542</v>
      </c>
      <c r="D234" t="s">
        <v>369</v>
      </c>
      <c r="E234" s="4">
        <v>81.728260869565219</v>
      </c>
      <c r="F234" s="4">
        <v>317.1991304347826</v>
      </c>
      <c r="G234" s="4">
        <v>0.26630434782608697</v>
      </c>
      <c r="H234" s="11">
        <v>8.3954942581672745E-4</v>
      </c>
      <c r="I234" s="4">
        <v>286.37847826086954</v>
      </c>
      <c r="J234" s="4">
        <v>0.26630434782608697</v>
      </c>
      <c r="K234" s="11">
        <v>9.2990349499484203E-4</v>
      </c>
      <c r="L234" s="4">
        <v>55.012282608695671</v>
      </c>
      <c r="M234" s="4">
        <v>0</v>
      </c>
      <c r="N234" s="11">
        <v>0</v>
      </c>
      <c r="O234" s="4">
        <v>35.675326086956538</v>
      </c>
      <c r="P234" s="4">
        <v>0</v>
      </c>
      <c r="Q234" s="9">
        <v>0</v>
      </c>
      <c r="R234" s="4">
        <v>13.902173913043478</v>
      </c>
      <c r="S234" s="4">
        <v>0</v>
      </c>
      <c r="T234" s="11">
        <v>0</v>
      </c>
      <c r="U234" s="4">
        <v>5.4347826086956523</v>
      </c>
      <c r="V234" s="4">
        <v>0</v>
      </c>
      <c r="W234" s="11">
        <v>0</v>
      </c>
      <c r="X234" s="4">
        <v>76.668478260869549</v>
      </c>
      <c r="Y234" s="4">
        <v>0.26630434782608697</v>
      </c>
      <c r="Z234" s="11">
        <v>3.4734528957255273E-3</v>
      </c>
      <c r="AA234" s="4">
        <v>11.483695652173912</v>
      </c>
      <c r="AB234" s="4">
        <v>0</v>
      </c>
      <c r="AC234" s="11">
        <v>0</v>
      </c>
      <c r="AD234" s="4">
        <v>174.03467391304346</v>
      </c>
      <c r="AE234" s="4">
        <v>0</v>
      </c>
      <c r="AF234" s="11">
        <v>0</v>
      </c>
      <c r="AG234" s="4">
        <v>0</v>
      </c>
      <c r="AH234" s="4">
        <v>0</v>
      </c>
      <c r="AI234" s="11" t="s">
        <v>633</v>
      </c>
      <c r="AJ234" s="4">
        <v>0</v>
      </c>
      <c r="AK234" s="4">
        <v>0</v>
      </c>
      <c r="AL234" s="11" t="s">
        <v>633</v>
      </c>
      <c r="AM234" s="1">
        <v>495221</v>
      </c>
      <c r="AN234" s="1">
        <v>3</v>
      </c>
      <c r="AX234"/>
      <c r="AY234"/>
    </row>
    <row r="235" spans="1:51" x14ac:dyDescent="0.25">
      <c r="A235" t="s">
        <v>329</v>
      </c>
      <c r="B235" t="s">
        <v>246</v>
      </c>
      <c r="C235" t="s">
        <v>515</v>
      </c>
      <c r="D235" t="s">
        <v>386</v>
      </c>
      <c r="E235" s="4">
        <v>47.989130434782609</v>
      </c>
      <c r="F235" s="4">
        <v>213.10869565217391</v>
      </c>
      <c r="G235" s="4">
        <v>36.084239130434781</v>
      </c>
      <c r="H235" s="11">
        <v>0.1693231663776395</v>
      </c>
      <c r="I235" s="4">
        <v>193.63043478260869</v>
      </c>
      <c r="J235" s="4">
        <v>36.084239130434781</v>
      </c>
      <c r="K235" s="11">
        <v>0.18635623666778939</v>
      </c>
      <c r="L235" s="4">
        <v>47.652173913043484</v>
      </c>
      <c r="M235" s="4">
        <v>9.2391304347826081E-2</v>
      </c>
      <c r="N235" s="11">
        <v>1.9388686131386857E-3</v>
      </c>
      <c r="O235" s="4">
        <v>28.173913043478262</v>
      </c>
      <c r="P235" s="4">
        <v>9.2391304347826081E-2</v>
      </c>
      <c r="Q235" s="9">
        <v>3.2793209876543208E-3</v>
      </c>
      <c r="R235" s="4">
        <v>14.782608695652174</v>
      </c>
      <c r="S235" s="4">
        <v>0</v>
      </c>
      <c r="T235" s="11">
        <v>0</v>
      </c>
      <c r="U235" s="4">
        <v>4.6956521739130439</v>
      </c>
      <c r="V235" s="4">
        <v>0</v>
      </c>
      <c r="W235" s="11">
        <v>0</v>
      </c>
      <c r="X235" s="4">
        <v>48.597826086956523</v>
      </c>
      <c r="Y235" s="4">
        <v>15.279891304347826</v>
      </c>
      <c r="Z235" s="11">
        <v>0.31441511966003133</v>
      </c>
      <c r="AA235" s="4">
        <v>0</v>
      </c>
      <c r="AB235" s="4">
        <v>0</v>
      </c>
      <c r="AC235" s="11" t="s">
        <v>633</v>
      </c>
      <c r="AD235" s="4">
        <v>116.85869565217391</v>
      </c>
      <c r="AE235" s="4">
        <v>20.711956521739129</v>
      </c>
      <c r="AF235" s="11">
        <v>0.17723932657427216</v>
      </c>
      <c r="AG235" s="4">
        <v>0</v>
      </c>
      <c r="AH235" s="4">
        <v>0</v>
      </c>
      <c r="AI235" s="11" t="s">
        <v>633</v>
      </c>
      <c r="AJ235" s="4">
        <v>0</v>
      </c>
      <c r="AK235" s="4">
        <v>0</v>
      </c>
      <c r="AL235" s="11" t="s">
        <v>633</v>
      </c>
      <c r="AM235" s="1">
        <v>495397</v>
      </c>
      <c r="AN235" s="1">
        <v>3</v>
      </c>
      <c r="AX235"/>
      <c r="AY235"/>
    </row>
    <row r="236" spans="1:51" x14ac:dyDescent="0.25">
      <c r="A236" t="s">
        <v>329</v>
      </c>
      <c r="B236" t="s">
        <v>220</v>
      </c>
      <c r="C236" t="s">
        <v>477</v>
      </c>
      <c r="D236" t="s">
        <v>410</v>
      </c>
      <c r="E236" s="4">
        <v>51.347826086956523</v>
      </c>
      <c r="F236" s="4">
        <v>188.70184782608695</v>
      </c>
      <c r="G236" s="4">
        <v>18.210978260869563</v>
      </c>
      <c r="H236" s="11">
        <v>9.6506623918454285E-2</v>
      </c>
      <c r="I236" s="4">
        <v>158.32141304347826</v>
      </c>
      <c r="J236" s="4">
        <v>18.210978260869563</v>
      </c>
      <c r="K236" s="11">
        <v>0.11502536460982989</v>
      </c>
      <c r="L236" s="4">
        <v>25.233695652173914</v>
      </c>
      <c r="M236" s="4">
        <v>0</v>
      </c>
      <c r="N236" s="11">
        <v>0</v>
      </c>
      <c r="O236" s="4">
        <v>5.4402173913043477</v>
      </c>
      <c r="P236" s="4">
        <v>0</v>
      </c>
      <c r="Q236" s="9">
        <v>0</v>
      </c>
      <c r="R236" s="4">
        <v>14.141304347826088</v>
      </c>
      <c r="S236" s="4">
        <v>0</v>
      </c>
      <c r="T236" s="11">
        <v>0</v>
      </c>
      <c r="U236" s="4">
        <v>5.6521739130434785</v>
      </c>
      <c r="V236" s="4">
        <v>0</v>
      </c>
      <c r="W236" s="11">
        <v>0</v>
      </c>
      <c r="X236" s="4">
        <v>47.672826086956519</v>
      </c>
      <c r="Y236" s="4">
        <v>18.210978260869563</v>
      </c>
      <c r="Z236" s="11">
        <v>0.38199913358717708</v>
      </c>
      <c r="AA236" s="4">
        <v>10.586956521739131</v>
      </c>
      <c r="AB236" s="4">
        <v>0</v>
      </c>
      <c r="AC236" s="11">
        <v>0</v>
      </c>
      <c r="AD236" s="4">
        <v>98.686630434782614</v>
      </c>
      <c r="AE236" s="4">
        <v>0</v>
      </c>
      <c r="AF236" s="11">
        <v>0</v>
      </c>
      <c r="AG236" s="4">
        <v>6.5217391304347823</v>
      </c>
      <c r="AH236" s="4">
        <v>0</v>
      </c>
      <c r="AI236" s="11">
        <v>0</v>
      </c>
      <c r="AJ236" s="4">
        <v>0</v>
      </c>
      <c r="AK236" s="4">
        <v>0</v>
      </c>
      <c r="AL236" s="11" t="s">
        <v>633</v>
      </c>
      <c r="AM236" s="1">
        <v>495369</v>
      </c>
      <c r="AN236" s="1">
        <v>3</v>
      </c>
      <c r="AX236"/>
      <c r="AY236"/>
    </row>
    <row r="237" spans="1:51" x14ac:dyDescent="0.25">
      <c r="A237" t="s">
        <v>329</v>
      </c>
      <c r="B237" t="s">
        <v>249</v>
      </c>
      <c r="C237" t="s">
        <v>553</v>
      </c>
      <c r="D237" t="s">
        <v>427</v>
      </c>
      <c r="E237" s="4">
        <v>40.163043478260867</v>
      </c>
      <c r="F237" s="4">
        <v>189.70380434782606</v>
      </c>
      <c r="G237" s="4">
        <v>7.8152173913043477</v>
      </c>
      <c r="H237" s="11">
        <v>4.1196946040022352E-2</v>
      </c>
      <c r="I237" s="4">
        <v>161.9375</v>
      </c>
      <c r="J237" s="4">
        <v>7.8152173913043477</v>
      </c>
      <c r="K237" s="11">
        <v>4.8260701760273854E-2</v>
      </c>
      <c r="L237" s="4">
        <v>35.328804347826086</v>
      </c>
      <c r="M237" s="4">
        <v>0</v>
      </c>
      <c r="N237" s="11">
        <v>0</v>
      </c>
      <c r="O237" s="4">
        <v>18.459239130434781</v>
      </c>
      <c r="P237" s="4">
        <v>0</v>
      </c>
      <c r="Q237" s="9">
        <v>0</v>
      </c>
      <c r="R237" s="4">
        <v>11.478260869565217</v>
      </c>
      <c r="S237" s="4">
        <v>0</v>
      </c>
      <c r="T237" s="11">
        <v>0</v>
      </c>
      <c r="U237" s="4">
        <v>5.3913043478260869</v>
      </c>
      <c r="V237" s="4">
        <v>0</v>
      </c>
      <c r="W237" s="11">
        <v>0</v>
      </c>
      <c r="X237" s="4">
        <v>44.673913043478258</v>
      </c>
      <c r="Y237" s="4">
        <v>7.8152173913043477</v>
      </c>
      <c r="Z237" s="11">
        <v>0.17493917274939175</v>
      </c>
      <c r="AA237" s="4">
        <v>10.896739130434783</v>
      </c>
      <c r="AB237" s="4">
        <v>0</v>
      </c>
      <c r="AC237" s="11">
        <v>0</v>
      </c>
      <c r="AD237" s="4">
        <v>98.804347826086953</v>
      </c>
      <c r="AE237" s="4">
        <v>0</v>
      </c>
      <c r="AF237" s="11">
        <v>0</v>
      </c>
      <c r="AG237" s="4">
        <v>0</v>
      </c>
      <c r="AH237" s="4">
        <v>0</v>
      </c>
      <c r="AI237" s="11" t="s">
        <v>633</v>
      </c>
      <c r="AJ237" s="4">
        <v>0</v>
      </c>
      <c r="AK237" s="4">
        <v>0</v>
      </c>
      <c r="AL237" s="11" t="s">
        <v>633</v>
      </c>
      <c r="AM237" s="1">
        <v>495400</v>
      </c>
      <c r="AN237" s="1">
        <v>3</v>
      </c>
      <c r="AX237"/>
      <c r="AY237"/>
    </row>
    <row r="238" spans="1:51" x14ac:dyDescent="0.25">
      <c r="A238" t="s">
        <v>329</v>
      </c>
      <c r="B238" t="s">
        <v>155</v>
      </c>
      <c r="C238" t="s">
        <v>488</v>
      </c>
      <c r="D238" t="s">
        <v>381</v>
      </c>
      <c r="E238" s="4">
        <v>39.130434782608695</v>
      </c>
      <c r="F238" s="4">
        <v>170.11717391304344</v>
      </c>
      <c r="G238" s="4">
        <v>0</v>
      </c>
      <c r="H238" s="11">
        <v>0</v>
      </c>
      <c r="I238" s="4">
        <v>154.46499999999997</v>
      </c>
      <c r="J238" s="4">
        <v>0</v>
      </c>
      <c r="K238" s="11">
        <v>0</v>
      </c>
      <c r="L238" s="4">
        <v>31.375326086956527</v>
      </c>
      <c r="M238" s="4">
        <v>0</v>
      </c>
      <c r="N238" s="11">
        <v>0</v>
      </c>
      <c r="O238" s="4">
        <v>15.723152173913046</v>
      </c>
      <c r="P238" s="4">
        <v>0</v>
      </c>
      <c r="Q238" s="9">
        <v>0</v>
      </c>
      <c r="R238" s="4">
        <v>10.434782608695652</v>
      </c>
      <c r="S238" s="4">
        <v>0</v>
      </c>
      <c r="T238" s="11">
        <v>0</v>
      </c>
      <c r="U238" s="4">
        <v>5.2173913043478262</v>
      </c>
      <c r="V238" s="4">
        <v>0</v>
      </c>
      <c r="W238" s="11">
        <v>0</v>
      </c>
      <c r="X238" s="4">
        <v>61.941956521739129</v>
      </c>
      <c r="Y238" s="4">
        <v>0</v>
      </c>
      <c r="Z238" s="11">
        <v>0</v>
      </c>
      <c r="AA238" s="4">
        <v>0</v>
      </c>
      <c r="AB238" s="4">
        <v>0</v>
      </c>
      <c r="AC238" s="11" t="s">
        <v>633</v>
      </c>
      <c r="AD238" s="4">
        <v>71.865217391304327</v>
      </c>
      <c r="AE238" s="4">
        <v>0</v>
      </c>
      <c r="AF238" s="11">
        <v>0</v>
      </c>
      <c r="AG238" s="4">
        <v>4.9346739130434774</v>
      </c>
      <c r="AH238" s="4">
        <v>0</v>
      </c>
      <c r="AI238" s="11">
        <v>0</v>
      </c>
      <c r="AJ238" s="4">
        <v>0</v>
      </c>
      <c r="AK238" s="4">
        <v>0</v>
      </c>
      <c r="AL238" s="11" t="s">
        <v>633</v>
      </c>
      <c r="AM238" s="1">
        <v>495288</v>
      </c>
      <c r="AN238" s="1">
        <v>3</v>
      </c>
      <c r="AX238"/>
      <c r="AY238"/>
    </row>
    <row r="239" spans="1:51" x14ac:dyDescent="0.25">
      <c r="A239" t="s">
        <v>329</v>
      </c>
      <c r="B239" t="s">
        <v>16</v>
      </c>
      <c r="C239" t="s">
        <v>515</v>
      </c>
      <c r="D239" t="s">
        <v>386</v>
      </c>
      <c r="E239" s="4">
        <v>176.82608695652175</v>
      </c>
      <c r="F239" s="4">
        <v>527.65434782608702</v>
      </c>
      <c r="G239" s="4">
        <v>61.842391304347828</v>
      </c>
      <c r="H239" s="11">
        <v>0.11720246703004683</v>
      </c>
      <c r="I239" s="4">
        <v>474.73673913043473</v>
      </c>
      <c r="J239" s="4">
        <v>61.842391304347828</v>
      </c>
      <c r="K239" s="11">
        <v>0.13026670616987265</v>
      </c>
      <c r="L239" s="4">
        <v>47.594239130434786</v>
      </c>
      <c r="M239" s="4">
        <v>2.5869565217391304</v>
      </c>
      <c r="N239" s="11">
        <v>5.4354404419606858E-2</v>
      </c>
      <c r="O239" s="4">
        <v>14.986413043478262</v>
      </c>
      <c r="P239" s="4">
        <v>2.5869565217391304</v>
      </c>
      <c r="Q239" s="9">
        <v>0.17262012692656389</v>
      </c>
      <c r="R239" s="4">
        <v>27.042608695652174</v>
      </c>
      <c r="S239" s="4">
        <v>0</v>
      </c>
      <c r="T239" s="11">
        <v>0</v>
      </c>
      <c r="U239" s="4">
        <v>5.5652173913043477</v>
      </c>
      <c r="V239" s="4">
        <v>0</v>
      </c>
      <c r="W239" s="11">
        <v>0</v>
      </c>
      <c r="X239" s="4">
        <v>180.10630434782607</v>
      </c>
      <c r="Y239" s="4">
        <v>11.777173913043478</v>
      </c>
      <c r="Z239" s="11">
        <v>6.5390125879764255E-2</v>
      </c>
      <c r="AA239" s="4">
        <v>20.309782608695652</v>
      </c>
      <c r="AB239" s="4">
        <v>0</v>
      </c>
      <c r="AC239" s="11">
        <v>0</v>
      </c>
      <c r="AD239" s="4">
        <v>268.88858695652175</v>
      </c>
      <c r="AE239" s="4">
        <v>47.478260869565219</v>
      </c>
      <c r="AF239" s="11">
        <v>0.17657224282725795</v>
      </c>
      <c r="AG239" s="4">
        <v>10.755434782608695</v>
      </c>
      <c r="AH239" s="4">
        <v>0</v>
      </c>
      <c r="AI239" s="11">
        <v>0</v>
      </c>
      <c r="AJ239" s="4">
        <v>0</v>
      </c>
      <c r="AK239" s="4">
        <v>0</v>
      </c>
      <c r="AL239" s="11" t="s">
        <v>633</v>
      </c>
      <c r="AM239" s="1">
        <v>495071</v>
      </c>
      <c r="AN239" s="1">
        <v>3</v>
      </c>
      <c r="AX239"/>
      <c r="AY239"/>
    </row>
    <row r="240" spans="1:51" x14ac:dyDescent="0.25">
      <c r="A240" t="s">
        <v>329</v>
      </c>
      <c r="B240" t="s">
        <v>253</v>
      </c>
      <c r="C240" t="s">
        <v>578</v>
      </c>
      <c r="D240" t="s">
        <v>417</v>
      </c>
      <c r="E240" s="4">
        <v>32.673913043478258</v>
      </c>
      <c r="F240" s="4">
        <v>132.87771739130434</v>
      </c>
      <c r="G240" s="4">
        <v>3.8940217391304346</v>
      </c>
      <c r="H240" s="11">
        <v>2.9305302766927749E-2</v>
      </c>
      <c r="I240" s="4">
        <v>112.4429347826087</v>
      </c>
      <c r="J240" s="4">
        <v>3.8940217391304346</v>
      </c>
      <c r="K240" s="11">
        <v>3.4631093066531331E-2</v>
      </c>
      <c r="L240" s="4">
        <v>29.358695652173914</v>
      </c>
      <c r="M240" s="4">
        <v>0</v>
      </c>
      <c r="N240" s="11">
        <v>0</v>
      </c>
      <c r="O240" s="4">
        <v>8.9239130434782616</v>
      </c>
      <c r="P240" s="4">
        <v>0</v>
      </c>
      <c r="Q240" s="9">
        <v>0</v>
      </c>
      <c r="R240" s="4">
        <v>14.782608695652174</v>
      </c>
      <c r="S240" s="4">
        <v>0</v>
      </c>
      <c r="T240" s="11">
        <v>0</v>
      </c>
      <c r="U240" s="4">
        <v>5.6521739130434785</v>
      </c>
      <c r="V240" s="4">
        <v>0</v>
      </c>
      <c r="W240" s="11">
        <v>0</v>
      </c>
      <c r="X240" s="4">
        <v>28.635869565217391</v>
      </c>
      <c r="Y240" s="4">
        <v>1.9021739130434783</v>
      </c>
      <c r="Z240" s="11">
        <v>6.6426266843803386E-2</v>
      </c>
      <c r="AA240" s="4">
        <v>0</v>
      </c>
      <c r="AB240" s="4">
        <v>0</v>
      </c>
      <c r="AC240" s="11" t="s">
        <v>633</v>
      </c>
      <c r="AD240" s="4">
        <v>74.883152173913047</v>
      </c>
      <c r="AE240" s="4">
        <v>1.9918478260869565</v>
      </c>
      <c r="AF240" s="11">
        <v>2.6599412127590084E-2</v>
      </c>
      <c r="AG240" s="4">
        <v>0</v>
      </c>
      <c r="AH240" s="4">
        <v>0</v>
      </c>
      <c r="AI240" s="11" t="s">
        <v>633</v>
      </c>
      <c r="AJ240" s="4">
        <v>0</v>
      </c>
      <c r="AK240" s="4">
        <v>0</v>
      </c>
      <c r="AL240" s="11" t="s">
        <v>633</v>
      </c>
      <c r="AM240" s="1">
        <v>495404</v>
      </c>
      <c r="AN240" s="1">
        <v>3</v>
      </c>
      <c r="AX240"/>
      <c r="AY240"/>
    </row>
    <row r="241" spans="1:51" x14ac:dyDescent="0.25">
      <c r="A241" t="s">
        <v>329</v>
      </c>
      <c r="B241" t="s">
        <v>72</v>
      </c>
      <c r="C241" t="s">
        <v>481</v>
      </c>
      <c r="D241" t="s">
        <v>375</v>
      </c>
      <c r="E241" s="4">
        <v>41.619565217391305</v>
      </c>
      <c r="F241" s="4">
        <v>238.94978260869561</v>
      </c>
      <c r="G241" s="4">
        <v>2.7475000000000001</v>
      </c>
      <c r="H241" s="11">
        <v>1.1498231846058252E-2</v>
      </c>
      <c r="I241" s="4">
        <v>216.99173913043475</v>
      </c>
      <c r="J241" s="4">
        <v>2.7475000000000001</v>
      </c>
      <c r="K241" s="11">
        <v>1.2661772337556431E-2</v>
      </c>
      <c r="L241" s="4">
        <v>36.972499999999997</v>
      </c>
      <c r="M241" s="4">
        <v>0</v>
      </c>
      <c r="N241" s="11">
        <v>0</v>
      </c>
      <c r="O241" s="4">
        <v>23.209021739130435</v>
      </c>
      <c r="P241" s="4">
        <v>0</v>
      </c>
      <c r="Q241" s="9">
        <v>0</v>
      </c>
      <c r="R241" s="4">
        <v>8.8923913043478287</v>
      </c>
      <c r="S241" s="4">
        <v>0</v>
      </c>
      <c r="T241" s="11">
        <v>0</v>
      </c>
      <c r="U241" s="4">
        <v>4.8710869565217356</v>
      </c>
      <c r="V241" s="4">
        <v>0</v>
      </c>
      <c r="W241" s="11">
        <v>0</v>
      </c>
      <c r="X241" s="4">
        <v>55.301195652173902</v>
      </c>
      <c r="Y241" s="4">
        <v>0</v>
      </c>
      <c r="Z241" s="11">
        <v>0</v>
      </c>
      <c r="AA241" s="4">
        <v>8.1945652173913057</v>
      </c>
      <c r="AB241" s="4">
        <v>0</v>
      </c>
      <c r="AC241" s="11">
        <v>0</v>
      </c>
      <c r="AD241" s="4">
        <v>137.33934782608694</v>
      </c>
      <c r="AE241" s="4">
        <v>2.7475000000000001</v>
      </c>
      <c r="AF241" s="11">
        <v>2.0005191836786382E-2</v>
      </c>
      <c r="AG241" s="4">
        <v>1.1421739130434785</v>
      </c>
      <c r="AH241" s="4">
        <v>0</v>
      </c>
      <c r="AI241" s="11">
        <v>0</v>
      </c>
      <c r="AJ241" s="4">
        <v>0</v>
      </c>
      <c r="AK241" s="4">
        <v>0</v>
      </c>
      <c r="AL241" s="11" t="s">
        <v>633</v>
      </c>
      <c r="AM241" s="1">
        <v>495183</v>
      </c>
      <c r="AN241" s="1">
        <v>3</v>
      </c>
      <c r="AX241"/>
      <c r="AY241"/>
    </row>
    <row r="242" spans="1:51" x14ac:dyDescent="0.25">
      <c r="A242" t="s">
        <v>329</v>
      </c>
      <c r="B242" t="s">
        <v>141</v>
      </c>
      <c r="C242" t="s">
        <v>498</v>
      </c>
      <c r="D242" t="s">
        <v>392</v>
      </c>
      <c r="E242" s="4">
        <v>25.532608695652176</v>
      </c>
      <c r="F242" s="4">
        <v>123.40902173913042</v>
      </c>
      <c r="G242" s="4">
        <v>21.829782608695652</v>
      </c>
      <c r="H242" s="11">
        <v>0.17688968197836288</v>
      </c>
      <c r="I242" s="4">
        <v>113.49597826086955</v>
      </c>
      <c r="J242" s="4">
        <v>21.829782608695652</v>
      </c>
      <c r="K242" s="11">
        <v>0.19233970175154647</v>
      </c>
      <c r="L242" s="4">
        <v>33.885978260869564</v>
      </c>
      <c r="M242" s="4">
        <v>0.14130434782608695</v>
      </c>
      <c r="N242" s="11">
        <v>4.1699946431607276E-3</v>
      </c>
      <c r="O242" s="4">
        <v>23.972934782608696</v>
      </c>
      <c r="P242" s="4">
        <v>0.14130434782608695</v>
      </c>
      <c r="Q242" s="9">
        <v>5.8943282959496891E-3</v>
      </c>
      <c r="R242" s="4">
        <v>5.1304347826086953</v>
      </c>
      <c r="S242" s="4">
        <v>0</v>
      </c>
      <c r="T242" s="11">
        <v>0</v>
      </c>
      <c r="U242" s="4">
        <v>4.7826086956521738</v>
      </c>
      <c r="V242" s="4">
        <v>0</v>
      </c>
      <c r="W242" s="11">
        <v>0</v>
      </c>
      <c r="X242" s="4">
        <v>30.624565217391311</v>
      </c>
      <c r="Y242" s="4">
        <v>13.119891304347821</v>
      </c>
      <c r="Z242" s="11">
        <v>0.42841069615895139</v>
      </c>
      <c r="AA242" s="4">
        <v>0</v>
      </c>
      <c r="AB242" s="4">
        <v>0</v>
      </c>
      <c r="AC242" s="11" t="s">
        <v>633</v>
      </c>
      <c r="AD242" s="4">
        <v>58.898478260869545</v>
      </c>
      <c r="AE242" s="4">
        <v>8.5685869565217416</v>
      </c>
      <c r="AF242" s="11">
        <v>0.14548061697910564</v>
      </c>
      <c r="AG242" s="4">
        <v>0</v>
      </c>
      <c r="AH242" s="4">
        <v>0</v>
      </c>
      <c r="AI242" s="11" t="s">
        <v>633</v>
      </c>
      <c r="AJ242" s="4">
        <v>0</v>
      </c>
      <c r="AK242" s="4">
        <v>0</v>
      </c>
      <c r="AL242" s="11" t="s">
        <v>633</v>
      </c>
      <c r="AM242" s="1">
        <v>495269</v>
      </c>
      <c r="AN242" s="1">
        <v>3</v>
      </c>
      <c r="AX242"/>
      <c r="AY242"/>
    </row>
    <row r="243" spans="1:51" x14ac:dyDescent="0.25">
      <c r="A243" t="s">
        <v>329</v>
      </c>
      <c r="B243" t="s">
        <v>243</v>
      </c>
      <c r="C243" t="s">
        <v>579</v>
      </c>
      <c r="D243" t="s">
        <v>375</v>
      </c>
      <c r="E243" s="4">
        <v>113.07608695652173</v>
      </c>
      <c r="F243" s="4">
        <v>367.6909782608696</v>
      </c>
      <c r="G243" s="4">
        <v>103.81836956521738</v>
      </c>
      <c r="H243" s="11">
        <v>0.28235223517385372</v>
      </c>
      <c r="I243" s="4">
        <v>348.94195652173914</v>
      </c>
      <c r="J243" s="4">
        <v>103.81836956521738</v>
      </c>
      <c r="K243" s="11">
        <v>0.29752332049742913</v>
      </c>
      <c r="L243" s="4">
        <v>45.095434782608685</v>
      </c>
      <c r="M243" s="4">
        <v>1.486413043478261</v>
      </c>
      <c r="N243" s="11">
        <v>3.2961497114814484E-2</v>
      </c>
      <c r="O243" s="4">
        <v>30.270652173913039</v>
      </c>
      <c r="P243" s="4">
        <v>1.486413043478261</v>
      </c>
      <c r="Q243" s="9">
        <v>4.9104097095048309E-2</v>
      </c>
      <c r="R243" s="4">
        <v>9.4334782608695633</v>
      </c>
      <c r="S243" s="4">
        <v>0</v>
      </c>
      <c r="T243" s="11">
        <v>0</v>
      </c>
      <c r="U243" s="4">
        <v>5.3913043478260869</v>
      </c>
      <c r="V243" s="4">
        <v>0</v>
      </c>
      <c r="W243" s="11">
        <v>0</v>
      </c>
      <c r="X243" s="4">
        <v>117.72728260869569</v>
      </c>
      <c r="Y243" s="4">
        <v>30.262499999999999</v>
      </c>
      <c r="Z243" s="11">
        <v>0.25705596298002653</v>
      </c>
      <c r="AA243" s="4">
        <v>3.9242391304347835</v>
      </c>
      <c r="AB243" s="4">
        <v>0</v>
      </c>
      <c r="AC243" s="11">
        <v>0</v>
      </c>
      <c r="AD243" s="4">
        <v>200.94402173913045</v>
      </c>
      <c r="AE243" s="4">
        <v>72.069456521739127</v>
      </c>
      <c r="AF243" s="11">
        <v>0.3586543948806854</v>
      </c>
      <c r="AG243" s="4">
        <v>0</v>
      </c>
      <c r="AH243" s="4">
        <v>0</v>
      </c>
      <c r="AI243" s="11" t="s">
        <v>633</v>
      </c>
      <c r="AJ243" s="4">
        <v>0</v>
      </c>
      <c r="AK243" s="4">
        <v>0</v>
      </c>
      <c r="AL243" s="11" t="s">
        <v>633</v>
      </c>
      <c r="AM243" s="1">
        <v>495394</v>
      </c>
      <c r="AN243" s="1">
        <v>3</v>
      </c>
      <c r="AX243"/>
      <c r="AY243"/>
    </row>
    <row r="244" spans="1:51" x14ac:dyDescent="0.25">
      <c r="A244" t="s">
        <v>329</v>
      </c>
      <c r="B244" t="s">
        <v>227</v>
      </c>
      <c r="C244" t="s">
        <v>526</v>
      </c>
      <c r="D244" t="s">
        <v>408</v>
      </c>
      <c r="E244" s="4">
        <v>111.54347826086956</v>
      </c>
      <c r="F244" s="4">
        <v>389.78369565217389</v>
      </c>
      <c r="G244" s="4">
        <v>130.64402173913044</v>
      </c>
      <c r="H244" s="11">
        <v>0.33517056561470832</v>
      </c>
      <c r="I244" s="4">
        <v>375.46260869565214</v>
      </c>
      <c r="J244" s="4">
        <v>129.93206521739131</v>
      </c>
      <c r="K244" s="11">
        <v>0.3460586013312274</v>
      </c>
      <c r="L244" s="4">
        <v>32.406195652173913</v>
      </c>
      <c r="M244" s="4">
        <v>2.5027173913043477</v>
      </c>
      <c r="N244" s="11">
        <v>7.7229595789854999E-2</v>
      </c>
      <c r="O244" s="4">
        <v>23.172499999999999</v>
      </c>
      <c r="P244" s="4">
        <v>1.7907608695652173</v>
      </c>
      <c r="Q244" s="9">
        <v>7.7279571456045623E-2</v>
      </c>
      <c r="R244" s="4">
        <v>3.7554347826086958</v>
      </c>
      <c r="S244" s="4">
        <v>0.71195652173913049</v>
      </c>
      <c r="T244" s="11">
        <v>0.18958031837916064</v>
      </c>
      <c r="U244" s="4">
        <v>5.4782608695652177</v>
      </c>
      <c r="V244" s="4">
        <v>0</v>
      </c>
      <c r="W244" s="11">
        <v>0</v>
      </c>
      <c r="X244" s="4">
        <v>104.73576086956518</v>
      </c>
      <c r="Y244" s="4">
        <v>31.361413043478262</v>
      </c>
      <c r="Z244" s="11">
        <v>0.29943366795735449</v>
      </c>
      <c r="AA244" s="4">
        <v>5.0873913043478272</v>
      </c>
      <c r="AB244" s="4">
        <v>0</v>
      </c>
      <c r="AC244" s="11">
        <v>0</v>
      </c>
      <c r="AD244" s="4">
        <v>247.55434782608697</v>
      </c>
      <c r="AE244" s="4">
        <v>96.779891304347828</v>
      </c>
      <c r="AF244" s="11">
        <v>0.39094401756311742</v>
      </c>
      <c r="AG244" s="4">
        <v>0</v>
      </c>
      <c r="AH244" s="4">
        <v>0</v>
      </c>
      <c r="AI244" s="11" t="s">
        <v>633</v>
      </c>
      <c r="AJ244" s="4">
        <v>0</v>
      </c>
      <c r="AK244" s="4">
        <v>0</v>
      </c>
      <c r="AL244" s="11" t="s">
        <v>633</v>
      </c>
      <c r="AM244" s="1">
        <v>495377</v>
      </c>
      <c r="AN244" s="1">
        <v>3</v>
      </c>
      <c r="AX244"/>
      <c r="AY244"/>
    </row>
    <row r="245" spans="1:51" x14ac:dyDescent="0.25">
      <c r="A245" t="s">
        <v>329</v>
      </c>
      <c r="B245" t="s">
        <v>31</v>
      </c>
      <c r="C245" t="s">
        <v>453</v>
      </c>
      <c r="D245" t="s">
        <v>384</v>
      </c>
      <c r="E245" s="4">
        <v>140.94565217391303</v>
      </c>
      <c r="F245" s="4">
        <v>429.50456521739147</v>
      </c>
      <c r="G245" s="4">
        <v>181.72282608695653</v>
      </c>
      <c r="H245" s="11">
        <v>0.42309870675059874</v>
      </c>
      <c r="I245" s="4">
        <v>414.57336956521755</v>
      </c>
      <c r="J245" s="4">
        <v>181.72282608695653</v>
      </c>
      <c r="K245" s="11">
        <v>0.43833694932585215</v>
      </c>
      <c r="L245" s="4">
        <v>34.817391304347829</v>
      </c>
      <c r="M245" s="4">
        <v>11.9375</v>
      </c>
      <c r="N245" s="11">
        <v>0.34286026473526471</v>
      </c>
      <c r="O245" s="4">
        <v>24.725000000000001</v>
      </c>
      <c r="P245" s="4">
        <v>11.9375</v>
      </c>
      <c r="Q245" s="9">
        <v>0.48281092012133464</v>
      </c>
      <c r="R245" s="4">
        <v>4.4891304347826084</v>
      </c>
      <c r="S245" s="4">
        <v>0</v>
      </c>
      <c r="T245" s="11">
        <v>0</v>
      </c>
      <c r="U245" s="4">
        <v>5.6032608695652177</v>
      </c>
      <c r="V245" s="4">
        <v>0</v>
      </c>
      <c r="W245" s="11">
        <v>0</v>
      </c>
      <c r="X245" s="4">
        <v>140.83043478260871</v>
      </c>
      <c r="Y245" s="4">
        <v>35.744565217391305</v>
      </c>
      <c r="Z245" s="11">
        <v>0.25381278750270136</v>
      </c>
      <c r="AA245" s="4">
        <v>4.8388043478260894</v>
      </c>
      <c r="AB245" s="4">
        <v>0</v>
      </c>
      <c r="AC245" s="11">
        <v>0</v>
      </c>
      <c r="AD245" s="4">
        <v>246.12195652173926</v>
      </c>
      <c r="AE245" s="4">
        <v>134.04076086956522</v>
      </c>
      <c r="AF245" s="11">
        <v>0.54461114629456386</v>
      </c>
      <c r="AG245" s="4">
        <v>2.8959782608695659</v>
      </c>
      <c r="AH245" s="4">
        <v>0</v>
      </c>
      <c r="AI245" s="11">
        <v>0</v>
      </c>
      <c r="AJ245" s="4">
        <v>0</v>
      </c>
      <c r="AK245" s="4">
        <v>0</v>
      </c>
      <c r="AL245" s="11" t="s">
        <v>633</v>
      </c>
      <c r="AM245" s="1">
        <v>495109</v>
      </c>
      <c r="AN245" s="1">
        <v>3</v>
      </c>
      <c r="AX245"/>
      <c r="AY245"/>
    </row>
    <row r="246" spans="1:51" x14ac:dyDescent="0.25">
      <c r="A246" t="s">
        <v>329</v>
      </c>
      <c r="B246" t="s">
        <v>131</v>
      </c>
      <c r="C246" t="s">
        <v>481</v>
      </c>
      <c r="D246" t="s">
        <v>375</v>
      </c>
      <c r="E246" s="4">
        <v>115.53260869565217</v>
      </c>
      <c r="F246" s="4">
        <v>328.83771739130441</v>
      </c>
      <c r="G246" s="4">
        <v>74.002717391304344</v>
      </c>
      <c r="H246" s="11">
        <v>0.22504327659969711</v>
      </c>
      <c r="I246" s="4">
        <v>316.29195652173917</v>
      </c>
      <c r="J246" s="4">
        <v>73.932065217391312</v>
      </c>
      <c r="K246" s="11">
        <v>0.2337462704724515</v>
      </c>
      <c r="L246" s="4">
        <v>41.300869565217397</v>
      </c>
      <c r="M246" s="4">
        <v>8.7961956521739122</v>
      </c>
      <c r="N246" s="11">
        <v>0.21297846134411313</v>
      </c>
      <c r="O246" s="4">
        <v>34.186739130434788</v>
      </c>
      <c r="P246" s="4">
        <v>8.7255434782608692</v>
      </c>
      <c r="Q246" s="9">
        <v>0.25523181503125414</v>
      </c>
      <c r="R246" s="4">
        <v>1.6358695652173914</v>
      </c>
      <c r="S246" s="4">
        <v>7.0652173913043473E-2</v>
      </c>
      <c r="T246" s="11">
        <v>4.3189368770764118E-2</v>
      </c>
      <c r="U246" s="4">
        <v>5.4782608695652177</v>
      </c>
      <c r="V246" s="4">
        <v>0</v>
      </c>
      <c r="W246" s="11">
        <v>0</v>
      </c>
      <c r="X246" s="4">
        <v>98.566086956521758</v>
      </c>
      <c r="Y246" s="4">
        <v>17.269021739130434</v>
      </c>
      <c r="Z246" s="11">
        <v>0.17520246843874332</v>
      </c>
      <c r="AA246" s="4">
        <v>5.4316304347826092</v>
      </c>
      <c r="AB246" s="4">
        <v>0</v>
      </c>
      <c r="AC246" s="11">
        <v>0</v>
      </c>
      <c r="AD246" s="4">
        <v>183.53913043478261</v>
      </c>
      <c r="AE246" s="4">
        <v>47.9375</v>
      </c>
      <c r="AF246" s="11">
        <v>0.26118408584829678</v>
      </c>
      <c r="AG246" s="4">
        <v>0</v>
      </c>
      <c r="AH246" s="4">
        <v>0</v>
      </c>
      <c r="AI246" s="11" t="s">
        <v>633</v>
      </c>
      <c r="AJ246" s="4">
        <v>0</v>
      </c>
      <c r="AK246" s="4">
        <v>0</v>
      </c>
      <c r="AL246" s="11" t="s">
        <v>633</v>
      </c>
      <c r="AM246" s="1">
        <v>495257</v>
      </c>
      <c r="AN246" s="1">
        <v>3</v>
      </c>
      <c r="AX246"/>
      <c r="AY246"/>
    </row>
    <row r="247" spans="1:51" x14ac:dyDescent="0.25">
      <c r="A247" t="s">
        <v>329</v>
      </c>
      <c r="B247" t="s">
        <v>219</v>
      </c>
      <c r="C247" t="s">
        <v>515</v>
      </c>
      <c r="D247" t="s">
        <v>386</v>
      </c>
      <c r="E247" s="4">
        <v>35.043478260869563</v>
      </c>
      <c r="F247" s="4">
        <v>144.83152173913044</v>
      </c>
      <c r="G247" s="4">
        <v>7.125</v>
      </c>
      <c r="H247" s="11">
        <v>4.9195091748283237E-2</v>
      </c>
      <c r="I247" s="4">
        <v>124.75</v>
      </c>
      <c r="J247" s="4">
        <v>7.125</v>
      </c>
      <c r="K247" s="11">
        <v>5.7114228456913829E-2</v>
      </c>
      <c r="L247" s="4">
        <v>24.258152173913043</v>
      </c>
      <c r="M247" s="4">
        <v>0.25</v>
      </c>
      <c r="N247" s="11">
        <v>1.0305813823232889E-2</v>
      </c>
      <c r="O247" s="4">
        <v>9.8940217391304355</v>
      </c>
      <c r="P247" s="4">
        <v>0.25</v>
      </c>
      <c r="Q247" s="9">
        <v>2.5267783575940672E-2</v>
      </c>
      <c r="R247" s="4">
        <v>9.0923913043478262</v>
      </c>
      <c r="S247" s="4">
        <v>0</v>
      </c>
      <c r="T247" s="11">
        <v>0</v>
      </c>
      <c r="U247" s="4">
        <v>5.2717391304347823</v>
      </c>
      <c r="V247" s="4">
        <v>0</v>
      </c>
      <c r="W247" s="11">
        <v>0</v>
      </c>
      <c r="X247" s="4">
        <v>29.263586956521738</v>
      </c>
      <c r="Y247" s="4">
        <v>2.0407608695652173</v>
      </c>
      <c r="Z247" s="11">
        <v>6.9737208654471167E-2</v>
      </c>
      <c r="AA247" s="4">
        <v>5.7173913043478262</v>
      </c>
      <c r="AB247" s="4">
        <v>0</v>
      </c>
      <c r="AC247" s="11">
        <v>0</v>
      </c>
      <c r="AD247" s="4">
        <v>70.717391304347828</v>
      </c>
      <c r="AE247" s="4">
        <v>4.8342391304347823</v>
      </c>
      <c r="AF247" s="11">
        <v>6.8359975407316323E-2</v>
      </c>
      <c r="AG247" s="4">
        <v>14.875</v>
      </c>
      <c r="AH247" s="4">
        <v>0</v>
      </c>
      <c r="AI247" s="11">
        <v>0</v>
      </c>
      <c r="AJ247" s="4">
        <v>0</v>
      </c>
      <c r="AK247" s="4">
        <v>0</v>
      </c>
      <c r="AL247" s="11" t="s">
        <v>633</v>
      </c>
      <c r="AM247" s="1">
        <v>495368</v>
      </c>
      <c r="AN247" s="1">
        <v>3</v>
      </c>
      <c r="AX247"/>
      <c r="AY247"/>
    </row>
    <row r="248" spans="1:51" x14ac:dyDescent="0.25">
      <c r="A248" t="s">
        <v>329</v>
      </c>
      <c r="B248" t="s">
        <v>272</v>
      </c>
      <c r="C248" t="s">
        <v>458</v>
      </c>
      <c r="D248" t="s">
        <v>396</v>
      </c>
      <c r="E248" s="4">
        <v>76.630434782608702</v>
      </c>
      <c r="F248" s="4">
        <v>285.56793478260863</v>
      </c>
      <c r="G248" s="4">
        <v>71.828804347826093</v>
      </c>
      <c r="H248" s="11">
        <v>0.25152965581554693</v>
      </c>
      <c r="I248" s="4">
        <v>257.44021739130432</v>
      </c>
      <c r="J248" s="4">
        <v>71.828804347826093</v>
      </c>
      <c r="K248" s="11">
        <v>0.27901158985834623</v>
      </c>
      <c r="L248" s="4">
        <v>41.288043478260867</v>
      </c>
      <c r="M248" s="4">
        <v>0</v>
      </c>
      <c r="N248" s="11">
        <v>0</v>
      </c>
      <c r="O248" s="4">
        <v>18.377717391304348</v>
      </c>
      <c r="P248" s="4">
        <v>0</v>
      </c>
      <c r="Q248" s="9">
        <v>0</v>
      </c>
      <c r="R248" s="4">
        <v>17.258152173913043</v>
      </c>
      <c r="S248" s="4">
        <v>0</v>
      </c>
      <c r="T248" s="11">
        <v>0</v>
      </c>
      <c r="U248" s="4">
        <v>5.6521739130434785</v>
      </c>
      <c r="V248" s="4">
        <v>0</v>
      </c>
      <c r="W248" s="11">
        <v>0</v>
      </c>
      <c r="X248" s="4">
        <v>93.910326086956516</v>
      </c>
      <c r="Y248" s="4">
        <v>21.277173913043477</v>
      </c>
      <c r="Z248" s="11">
        <v>0.22656905581758732</v>
      </c>
      <c r="AA248" s="4">
        <v>5.2173913043478262</v>
      </c>
      <c r="AB248" s="4">
        <v>0</v>
      </c>
      <c r="AC248" s="11">
        <v>0</v>
      </c>
      <c r="AD248" s="4">
        <v>145.15217391304347</v>
      </c>
      <c r="AE248" s="4">
        <v>50.551630434782609</v>
      </c>
      <c r="AF248" s="11">
        <v>0.34826643702261495</v>
      </c>
      <c r="AG248" s="4">
        <v>0</v>
      </c>
      <c r="AH248" s="4">
        <v>0</v>
      </c>
      <c r="AI248" s="11" t="s">
        <v>633</v>
      </c>
      <c r="AJ248" s="4">
        <v>0</v>
      </c>
      <c r="AK248" s="4">
        <v>0</v>
      </c>
      <c r="AL248" s="11" t="s">
        <v>633</v>
      </c>
      <c r="AM248" s="1">
        <v>495425</v>
      </c>
      <c r="AN248" s="1">
        <v>3</v>
      </c>
      <c r="AX248"/>
      <c r="AY248"/>
    </row>
    <row r="249" spans="1:51" x14ac:dyDescent="0.25">
      <c r="A249" t="s">
        <v>329</v>
      </c>
      <c r="B249" t="s">
        <v>104</v>
      </c>
      <c r="C249" t="s">
        <v>447</v>
      </c>
      <c r="D249" t="s">
        <v>360</v>
      </c>
      <c r="E249" s="4">
        <v>56.065217391304351</v>
      </c>
      <c r="F249" s="4">
        <v>169.85271739130434</v>
      </c>
      <c r="G249" s="4">
        <v>24.66152173913045</v>
      </c>
      <c r="H249" s="11">
        <v>0.14519356603707187</v>
      </c>
      <c r="I249" s="4">
        <v>149.20054347826087</v>
      </c>
      <c r="J249" s="4">
        <v>24.66152173913045</v>
      </c>
      <c r="K249" s="11">
        <v>0.16529109857246421</v>
      </c>
      <c r="L249" s="4">
        <v>19.225869565217391</v>
      </c>
      <c r="M249" s="4">
        <v>0</v>
      </c>
      <c r="N249" s="11">
        <v>0</v>
      </c>
      <c r="O249" s="4">
        <v>9.3997826086956504</v>
      </c>
      <c r="P249" s="4">
        <v>0</v>
      </c>
      <c r="Q249" s="9">
        <v>0</v>
      </c>
      <c r="R249" s="4">
        <v>4.6956521739130439</v>
      </c>
      <c r="S249" s="4">
        <v>0</v>
      </c>
      <c r="T249" s="11">
        <v>0</v>
      </c>
      <c r="U249" s="4">
        <v>5.1304347826086953</v>
      </c>
      <c r="V249" s="4">
        <v>0</v>
      </c>
      <c r="W249" s="11">
        <v>0</v>
      </c>
      <c r="X249" s="4">
        <v>46.353478260869579</v>
      </c>
      <c r="Y249" s="4">
        <v>18.986739130434795</v>
      </c>
      <c r="Z249" s="11">
        <v>0.40960764634706853</v>
      </c>
      <c r="AA249" s="4">
        <v>10.826086956521738</v>
      </c>
      <c r="AB249" s="4">
        <v>0</v>
      </c>
      <c r="AC249" s="11">
        <v>0</v>
      </c>
      <c r="AD249" s="4">
        <v>93.447282608695645</v>
      </c>
      <c r="AE249" s="4">
        <v>5.6747826086956525</v>
      </c>
      <c r="AF249" s="11">
        <v>6.0727101423146052E-2</v>
      </c>
      <c r="AG249" s="4">
        <v>0</v>
      </c>
      <c r="AH249" s="4">
        <v>0</v>
      </c>
      <c r="AI249" s="11" t="s">
        <v>633</v>
      </c>
      <c r="AJ249" s="4">
        <v>0</v>
      </c>
      <c r="AK249" s="4">
        <v>0</v>
      </c>
      <c r="AL249" s="11" t="s">
        <v>633</v>
      </c>
      <c r="AM249" s="1">
        <v>495220</v>
      </c>
      <c r="AN249" s="1">
        <v>3</v>
      </c>
      <c r="AX249"/>
      <c r="AY249"/>
    </row>
    <row r="250" spans="1:51" x14ac:dyDescent="0.25">
      <c r="A250" t="s">
        <v>329</v>
      </c>
      <c r="B250" t="s">
        <v>263</v>
      </c>
      <c r="C250" t="s">
        <v>483</v>
      </c>
      <c r="D250" t="s">
        <v>362</v>
      </c>
      <c r="E250" s="4">
        <v>15.945652173913043</v>
      </c>
      <c r="F250" s="4">
        <v>82.274999999999977</v>
      </c>
      <c r="G250" s="4">
        <v>6.7554347826086953</v>
      </c>
      <c r="H250" s="11">
        <v>8.2107988849695501E-2</v>
      </c>
      <c r="I250" s="4">
        <v>77.080434782608677</v>
      </c>
      <c r="J250" s="4">
        <v>6.7554347826086953</v>
      </c>
      <c r="K250" s="11">
        <v>8.7641368418083898E-2</v>
      </c>
      <c r="L250" s="4">
        <v>28.115326086956514</v>
      </c>
      <c r="M250" s="4">
        <v>0.83152173913043481</v>
      </c>
      <c r="N250" s="11">
        <v>2.9575390182516894E-2</v>
      </c>
      <c r="O250" s="4">
        <v>22.920760869565214</v>
      </c>
      <c r="P250" s="4">
        <v>0.83152173913043481</v>
      </c>
      <c r="Q250" s="9">
        <v>3.6278103674758505E-2</v>
      </c>
      <c r="R250" s="4">
        <v>0.28804347826086957</v>
      </c>
      <c r="S250" s="4">
        <v>0</v>
      </c>
      <c r="T250" s="11">
        <v>0</v>
      </c>
      <c r="U250" s="4">
        <v>4.9065217391304294</v>
      </c>
      <c r="V250" s="4">
        <v>0</v>
      </c>
      <c r="W250" s="11">
        <v>0</v>
      </c>
      <c r="X250" s="4">
        <v>11.226304347826087</v>
      </c>
      <c r="Y250" s="4">
        <v>1.0054347826086956</v>
      </c>
      <c r="Z250" s="11">
        <v>8.9560620437249466E-2</v>
      </c>
      <c r="AA250" s="4">
        <v>0</v>
      </c>
      <c r="AB250" s="4">
        <v>0</v>
      </c>
      <c r="AC250" s="11" t="s">
        <v>633</v>
      </c>
      <c r="AD250" s="4">
        <v>42.933369565217383</v>
      </c>
      <c r="AE250" s="4">
        <v>4.9184782608695654</v>
      </c>
      <c r="AF250" s="11">
        <v>0.11456073237853401</v>
      </c>
      <c r="AG250" s="4">
        <v>0</v>
      </c>
      <c r="AH250" s="4">
        <v>0</v>
      </c>
      <c r="AI250" s="11" t="s">
        <v>633</v>
      </c>
      <c r="AJ250" s="4">
        <v>0</v>
      </c>
      <c r="AK250" s="4">
        <v>0</v>
      </c>
      <c r="AL250" s="11" t="s">
        <v>633</v>
      </c>
      <c r="AM250" s="1">
        <v>495415</v>
      </c>
      <c r="AN250" s="1">
        <v>3</v>
      </c>
      <c r="AX250"/>
      <c r="AY250"/>
    </row>
    <row r="251" spans="1:51" x14ac:dyDescent="0.25">
      <c r="A251" t="s">
        <v>329</v>
      </c>
      <c r="B251" t="s">
        <v>280</v>
      </c>
      <c r="C251" t="s">
        <v>453</v>
      </c>
      <c r="D251" t="s">
        <v>424</v>
      </c>
      <c r="E251" s="4">
        <v>129.38043478260869</v>
      </c>
      <c r="F251" s="4">
        <v>535.73369565217388</v>
      </c>
      <c r="G251" s="4">
        <v>0</v>
      </c>
      <c r="H251" s="11">
        <v>0</v>
      </c>
      <c r="I251" s="4">
        <v>503.17663043478262</v>
      </c>
      <c r="J251" s="4">
        <v>0</v>
      </c>
      <c r="K251" s="11">
        <v>0</v>
      </c>
      <c r="L251" s="4">
        <v>32.002717391304351</v>
      </c>
      <c r="M251" s="4">
        <v>0</v>
      </c>
      <c r="N251" s="11">
        <v>0</v>
      </c>
      <c r="O251" s="4">
        <v>11.994565217391305</v>
      </c>
      <c r="P251" s="4">
        <v>0</v>
      </c>
      <c r="Q251" s="9">
        <v>0</v>
      </c>
      <c r="R251" s="4">
        <v>15.116847826086957</v>
      </c>
      <c r="S251" s="4">
        <v>0</v>
      </c>
      <c r="T251" s="11">
        <v>0</v>
      </c>
      <c r="U251" s="4">
        <v>4.8913043478260869</v>
      </c>
      <c r="V251" s="4">
        <v>0</v>
      </c>
      <c r="W251" s="11">
        <v>0</v>
      </c>
      <c r="X251" s="4">
        <v>135.51630434782609</v>
      </c>
      <c r="Y251" s="4">
        <v>0</v>
      </c>
      <c r="Z251" s="11">
        <v>0</v>
      </c>
      <c r="AA251" s="4">
        <v>12.548913043478262</v>
      </c>
      <c r="AB251" s="4">
        <v>0</v>
      </c>
      <c r="AC251" s="11">
        <v>0</v>
      </c>
      <c r="AD251" s="4">
        <v>355.66576086956519</v>
      </c>
      <c r="AE251" s="4">
        <v>0</v>
      </c>
      <c r="AF251" s="11">
        <v>0</v>
      </c>
      <c r="AG251" s="4">
        <v>0</v>
      </c>
      <c r="AH251" s="4">
        <v>0</v>
      </c>
      <c r="AI251" s="11" t="s">
        <v>633</v>
      </c>
      <c r="AJ251" s="4">
        <v>0</v>
      </c>
      <c r="AK251" s="4">
        <v>0</v>
      </c>
      <c r="AL251" s="11" t="s">
        <v>633</v>
      </c>
      <c r="AM251" s="7">
        <v>4.8999999999999997E+85</v>
      </c>
      <c r="AN251" s="1">
        <v>3</v>
      </c>
      <c r="AX251"/>
      <c r="AY251"/>
    </row>
    <row r="252" spans="1:51" x14ac:dyDescent="0.25">
      <c r="A252" t="s">
        <v>329</v>
      </c>
      <c r="B252" t="s">
        <v>177</v>
      </c>
      <c r="C252" t="s">
        <v>510</v>
      </c>
      <c r="D252" t="s">
        <v>391</v>
      </c>
      <c r="E252" s="4">
        <v>57.663043478260867</v>
      </c>
      <c r="F252" s="4">
        <v>314.20891304347828</v>
      </c>
      <c r="G252" s="4">
        <v>49.673913043478265</v>
      </c>
      <c r="H252" s="11">
        <v>0.15809199224276843</v>
      </c>
      <c r="I252" s="4">
        <v>250.25032608695653</v>
      </c>
      <c r="J252" s="4">
        <v>20.135869565217394</v>
      </c>
      <c r="K252" s="11">
        <v>8.0462910398848467E-2</v>
      </c>
      <c r="L252" s="4">
        <v>44.882173913043488</v>
      </c>
      <c r="M252" s="4">
        <v>1.4673913043478262</v>
      </c>
      <c r="N252" s="11">
        <v>3.269430102006219E-2</v>
      </c>
      <c r="O252" s="4">
        <v>9.1572826086956578</v>
      </c>
      <c r="P252" s="4">
        <v>0.16304347826086957</v>
      </c>
      <c r="Q252" s="9">
        <v>1.780478830106709E-2</v>
      </c>
      <c r="R252" s="4">
        <v>21.029239130434782</v>
      </c>
      <c r="S252" s="4">
        <v>0</v>
      </c>
      <c r="T252" s="11">
        <v>0</v>
      </c>
      <c r="U252" s="4">
        <v>14.695652173913043</v>
      </c>
      <c r="V252" s="4">
        <v>1.3043478260869565</v>
      </c>
      <c r="W252" s="11">
        <v>8.8757396449704151E-2</v>
      </c>
      <c r="X252" s="4">
        <v>84.918586956521736</v>
      </c>
      <c r="Y252" s="4">
        <v>0</v>
      </c>
      <c r="Z252" s="11">
        <v>0</v>
      </c>
      <c r="AA252" s="4">
        <v>28.233695652173914</v>
      </c>
      <c r="AB252" s="4">
        <v>28.233695652173914</v>
      </c>
      <c r="AC252" s="11">
        <v>1</v>
      </c>
      <c r="AD252" s="4">
        <v>156.17445652173913</v>
      </c>
      <c r="AE252" s="4">
        <v>19.972826086956523</v>
      </c>
      <c r="AF252" s="11">
        <v>0.12788791798469523</v>
      </c>
      <c r="AG252" s="4">
        <v>0</v>
      </c>
      <c r="AH252" s="4">
        <v>0</v>
      </c>
      <c r="AI252" s="11" t="s">
        <v>633</v>
      </c>
      <c r="AJ252" s="4">
        <v>0</v>
      </c>
      <c r="AK252" s="4">
        <v>0</v>
      </c>
      <c r="AL252" s="11" t="s">
        <v>633</v>
      </c>
      <c r="AM252" s="1">
        <v>495319</v>
      </c>
      <c r="AN252" s="1">
        <v>3</v>
      </c>
      <c r="AX252"/>
      <c r="AY252"/>
    </row>
    <row r="253" spans="1:51" x14ac:dyDescent="0.25">
      <c r="A253" t="s">
        <v>329</v>
      </c>
      <c r="B253" t="s">
        <v>212</v>
      </c>
      <c r="C253" t="s">
        <v>525</v>
      </c>
      <c r="D253" t="s">
        <v>369</v>
      </c>
      <c r="E253" s="4">
        <v>54.673913043478258</v>
      </c>
      <c r="F253" s="4">
        <v>167.53804347826087</v>
      </c>
      <c r="G253" s="4">
        <v>2.9320652173913047</v>
      </c>
      <c r="H253" s="11">
        <v>1.7500892075128945E-2</v>
      </c>
      <c r="I253" s="4">
        <v>153.11684782608697</v>
      </c>
      <c r="J253" s="4">
        <v>2.9320652173913047</v>
      </c>
      <c r="K253" s="11">
        <v>1.9149200489821997E-2</v>
      </c>
      <c r="L253" s="4">
        <v>32.404891304347828</v>
      </c>
      <c r="M253" s="4">
        <v>0</v>
      </c>
      <c r="N253" s="11">
        <v>0</v>
      </c>
      <c r="O253" s="4">
        <v>18.247282608695652</v>
      </c>
      <c r="P253" s="4">
        <v>0</v>
      </c>
      <c r="Q253" s="9">
        <v>0</v>
      </c>
      <c r="R253" s="4">
        <v>8.4184782608695645</v>
      </c>
      <c r="S253" s="4">
        <v>0</v>
      </c>
      <c r="T253" s="11">
        <v>0</v>
      </c>
      <c r="U253" s="4">
        <v>5.7391304347826084</v>
      </c>
      <c r="V253" s="4">
        <v>0</v>
      </c>
      <c r="W253" s="11">
        <v>0</v>
      </c>
      <c r="X253" s="4">
        <v>35.282608695652172</v>
      </c>
      <c r="Y253" s="4">
        <v>0.40217391304347827</v>
      </c>
      <c r="Z253" s="11">
        <v>1.1398644485520642E-2</v>
      </c>
      <c r="AA253" s="4">
        <v>0.26358695652173914</v>
      </c>
      <c r="AB253" s="4">
        <v>0</v>
      </c>
      <c r="AC253" s="11">
        <v>0</v>
      </c>
      <c r="AD253" s="4">
        <v>89.630434782608702</v>
      </c>
      <c r="AE253" s="4">
        <v>2.5298913043478262</v>
      </c>
      <c r="AF253" s="11">
        <v>2.8225806451612902E-2</v>
      </c>
      <c r="AG253" s="4">
        <v>9.9565217391304355</v>
      </c>
      <c r="AH253" s="4">
        <v>0</v>
      </c>
      <c r="AI253" s="11">
        <v>0</v>
      </c>
      <c r="AJ253" s="4">
        <v>0</v>
      </c>
      <c r="AK253" s="4">
        <v>0</v>
      </c>
      <c r="AL253" s="11" t="s">
        <v>633</v>
      </c>
      <c r="AM253" s="1">
        <v>495360</v>
      </c>
      <c r="AN253" s="1">
        <v>3</v>
      </c>
      <c r="AX253"/>
      <c r="AY253"/>
    </row>
    <row r="254" spans="1:51" x14ac:dyDescent="0.25">
      <c r="A254" t="s">
        <v>329</v>
      </c>
      <c r="B254" t="s">
        <v>255</v>
      </c>
      <c r="C254" t="s">
        <v>575</v>
      </c>
      <c r="D254" t="s">
        <v>335</v>
      </c>
      <c r="E254" s="4">
        <v>48.728260869565219</v>
      </c>
      <c r="F254" s="4">
        <v>180.59380434782608</v>
      </c>
      <c r="G254" s="4">
        <v>0</v>
      </c>
      <c r="H254" s="11">
        <v>0</v>
      </c>
      <c r="I254" s="4">
        <v>162.45793478260867</v>
      </c>
      <c r="J254" s="4">
        <v>0</v>
      </c>
      <c r="K254" s="11">
        <v>0</v>
      </c>
      <c r="L254" s="4">
        <v>45.51195652173913</v>
      </c>
      <c r="M254" s="4">
        <v>0</v>
      </c>
      <c r="N254" s="11">
        <v>0</v>
      </c>
      <c r="O254" s="4">
        <v>29.885869565217391</v>
      </c>
      <c r="P254" s="4">
        <v>0</v>
      </c>
      <c r="Q254" s="9">
        <v>0</v>
      </c>
      <c r="R254" s="4">
        <v>12.756521739130434</v>
      </c>
      <c r="S254" s="4">
        <v>0</v>
      </c>
      <c r="T254" s="11">
        <v>0</v>
      </c>
      <c r="U254" s="4">
        <v>2.8695652173913042</v>
      </c>
      <c r="V254" s="4">
        <v>0</v>
      </c>
      <c r="W254" s="11">
        <v>0</v>
      </c>
      <c r="X254" s="4">
        <v>29.506847826086958</v>
      </c>
      <c r="Y254" s="4">
        <v>0</v>
      </c>
      <c r="Z254" s="11">
        <v>0</v>
      </c>
      <c r="AA254" s="4">
        <v>2.5097826086956512</v>
      </c>
      <c r="AB254" s="4">
        <v>0</v>
      </c>
      <c r="AC254" s="11">
        <v>0</v>
      </c>
      <c r="AD254" s="4">
        <v>103.06521739130434</v>
      </c>
      <c r="AE254" s="4">
        <v>0</v>
      </c>
      <c r="AF254" s="11">
        <v>0</v>
      </c>
      <c r="AG254" s="4">
        <v>0</v>
      </c>
      <c r="AH254" s="4">
        <v>0</v>
      </c>
      <c r="AI254" s="11" t="s">
        <v>633</v>
      </c>
      <c r="AJ254" s="4">
        <v>0</v>
      </c>
      <c r="AK254" s="4">
        <v>0</v>
      </c>
      <c r="AL254" s="11" t="s">
        <v>633</v>
      </c>
      <c r="AM254" s="1">
        <v>495406</v>
      </c>
      <c r="AN254" s="1">
        <v>3</v>
      </c>
      <c r="AX254"/>
      <c r="AY254"/>
    </row>
    <row r="255" spans="1:51" x14ac:dyDescent="0.25">
      <c r="A255" t="s">
        <v>329</v>
      </c>
      <c r="B255" t="s">
        <v>166</v>
      </c>
      <c r="C255" t="s">
        <v>478</v>
      </c>
      <c r="D255" t="s">
        <v>433</v>
      </c>
      <c r="E255" s="4">
        <v>53.576086956521742</v>
      </c>
      <c r="F255" s="4">
        <v>162.6391304347826</v>
      </c>
      <c r="G255" s="4">
        <v>27.948913043478239</v>
      </c>
      <c r="H255" s="11">
        <v>0.17184617852273626</v>
      </c>
      <c r="I255" s="4">
        <v>151.72282608695653</v>
      </c>
      <c r="J255" s="4">
        <v>27.948913043478239</v>
      </c>
      <c r="K255" s="11">
        <v>0.18421033778701135</v>
      </c>
      <c r="L255" s="4">
        <v>17.72717391304348</v>
      </c>
      <c r="M255" s="4">
        <v>0</v>
      </c>
      <c r="N255" s="11">
        <v>0</v>
      </c>
      <c r="O255" s="4">
        <v>6.8108695652173914</v>
      </c>
      <c r="P255" s="4">
        <v>0</v>
      </c>
      <c r="Q255" s="9">
        <v>0</v>
      </c>
      <c r="R255" s="4">
        <v>5.4380434782608695</v>
      </c>
      <c r="S255" s="4">
        <v>0</v>
      </c>
      <c r="T255" s="11">
        <v>0</v>
      </c>
      <c r="U255" s="4">
        <v>5.4782608695652177</v>
      </c>
      <c r="V255" s="4">
        <v>0</v>
      </c>
      <c r="W255" s="11">
        <v>0</v>
      </c>
      <c r="X255" s="4">
        <v>58.039130434782621</v>
      </c>
      <c r="Y255" s="4">
        <v>6.6695652173913045</v>
      </c>
      <c r="Z255" s="11">
        <v>0.11491497490448721</v>
      </c>
      <c r="AA255" s="4">
        <v>0</v>
      </c>
      <c r="AB255" s="4">
        <v>0</v>
      </c>
      <c r="AC255" s="11" t="s">
        <v>633</v>
      </c>
      <c r="AD255" s="4">
        <v>86.872826086956522</v>
      </c>
      <c r="AE255" s="4">
        <v>21.279347826086934</v>
      </c>
      <c r="AF255" s="11">
        <v>0.24494826270285122</v>
      </c>
      <c r="AG255" s="4">
        <v>0</v>
      </c>
      <c r="AH255" s="4">
        <v>0</v>
      </c>
      <c r="AI255" s="11" t="s">
        <v>633</v>
      </c>
      <c r="AJ255" s="4">
        <v>0</v>
      </c>
      <c r="AK255" s="4">
        <v>0</v>
      </c>
      <c r="AL255" s="11" t="s">
        <v>633</v>
      </c>
      <c r="AM255" s="1">
        <v>495303</v>
      </c>
      <c r="AN255" s="1">
        <v>3</v>
      </c>
      <c r="AX255"/>
      <c r="AY255"/>
    </row>
    <row r="256" spans="1:51" x14ac:dyDescent="0.25">
      <c r="A256" t="s">
        <v>329</v>
      </c>
      <c r="B256" t="s">
        <v>250</v>
      </c>
      <c r="C256" t="s">
        <v>454</v>
      </c>
      <c r="D256" t="s">
        <v>375</v>
      </c>
      <c r="E256" s="4">
        <v>72.75</v>
      </c>
      <c r="F256" s="4">
        <v>233.13304347826087</v>
      </c>
      <c r="G256" s="4">
        <v>3.0542391304347825</v>
      </c>
      <c r="H256" s="11">
        <v>1.3100841840635874E-2</v>
      </c>
      <c r="I256" s="4">
        <v>213.77978260869565</v>
      </c>
      <c r="J256" s="4">
        <v>3.0542391304347825</v>
      </c>
      <c r="K256" s="11">
        <v>1.4286847395786196E-2</v>
      </c>
      <c r="L256" s="4">
        <v>74.8670652173913</v>
      </c>
      <c r="M256" s="4">
        <v>0.50836956521739129</v>
      </c>
      <c r="N256" s="11">
        <v>6.7902964239514385E-3</v>
      </c>
      <c r="O256" s="4">
        <v>55.513804347826088</v>
      </c>
      <c r="P256" s="4">
        <v>0.50836956521739129</v>
      </c>
      <c r="Q256" s="9">
        <v>9.1575342599862549E-3</v>
      </c>
      <c r="R256" s="4">
        <v>13.788043478260869</v>
      </c>
      <c r="S256" s="4">
        <v>0</v>
      </c>
      <c r="T256" s="11">
        <v>0</v>
      </c>
      <c r="U256" s="4">
        <v>5.5652173913043477</v>
      </c>
      <c r="V256" s="4">
        <v>0</v>
      </c>
      <c r="W256" s="11">
        <v>0</v>
      </c>
      <c r="X256" s="4">
        <v>37.423913043478258</v>
      </c>
      <c r="Y256" s="4">
        <v>0.625</v>
      </c>
      <c r="Z256" s="11">
        <v>1.6700551844321815E-2</v>
      </c>
      <c r="AA256" s="4">
        <v>0</v>
      </c>
      <c r="AB256" s="4">
        <v>0</v>
      </c>
      <c r="AC256" s="11" t="s">
        <v>633</v>
      </c>
      <c r="AD256" s="4">
        <v>116.83663043478262</v>
      </c>
      <c r="AE256" s="4">
        <v>1.9208695652173913</v>
      </c>
      <c r="AF256" s="11">
        <v>1.6440645010638227E-2</v>
      </c>
      <c r="AG256" s="4">
        <v>4.0054347826086953</v>
      </c>
      <c r="AH256" s="4">
        <v>0</v>
      </c>
      <c r="AI256" s="11">
        <v>0</v>
      </c>
      <c r="AJ256" s="4">
        <v>0</v>
      </c>
      <c r="AK256" s="4">
        <v>0</v>
      </c>
      <c r="AL256" s="11" t="s">
        <v>633</v>
      </c>
      <c r="AM256" s="1">
        <v>495401</v>
      </c>
      <c r="AN256" s="1">
        <v>3</v>
      </c>
      <c r="AX256"/>
      <c r="AY256"/>
    </row>
    <row r="257" spans="1:51" x14ac:dyDescent="0.25">
      <c r="A257" t="s">
        <v>329</v>
      </c>
      <c r="B257" t="s">
        <v>44</v>
      </c>
      <c r="C257" t="s">
        <v>521</v>
      </c>
      <c r="D257" t="s">
        <v>397</v>
      </c>
      <c r="E257" s="4">
        <v>160.02173913043478</v>
      </c>
      <c r="F257" s="4">
        <v>563.79347826086951</v>
      </c>
      <c r="G257" s="4">
        <v>17.434782608695652</v>
      </c>
      <c r="H257" s="11">
        <v>3.0924058686305888E-2</v>
      </c>
      <c r="I257" s="4">
        <v>539.60869565217388</v>
      </c>
      <c r="J257" s="4">
        <v>17.434782608695652</v>
      </c>
      <c r="K257" s="11">
        <v>3.2310047538473934E-2</v>
      </c>
      <c r="L257" s="4">
        <v>107.95380434782608</v>
      </c>
      <c r="M257" s="4">
        <v>0</v>
      </c>
      <c r="N257" s="11">
        <v>0</v>
      </c>
      <c r="O257" s="4">
        <v>88.323369565217391</v>
      </c>
      <c r="P257" s="4">
        <v>0</v>
      </c>
      <c r="Q257" s="9">
        <v>0</v>
      </c>
      <c r="R257" s="4">
        <v>14.722826086956522</v>
      </c>
      <c r="S257" s="4">
        <v>0</v>
      </c>
      <c r="T257" s="11">
        <v>0</v>
      </c>
      <c r="U257" s="4">
        <v>4.9076086956521738</v>
      </c>
      <c r="V257" s="4">
        <v>0</v>
      </c>
      <c r="W257" s="11">
        <v>0</v>
      </c>
      <c r="X257" s="4">
        <v>134.73097826086956</v>
      </c>
      <c r="Y257" s="4">
        <v>15.597826086956522</v>
      </c>
      <c r="Z257" s="11">
        <v>0.1157701538895948</v>
      </c>
      <c r="AA257" s="4">
        <v>4.5543478260869561</v>
      </c>
      <c r="AB257" s="4">
        <v>0</v>
      </c>
      <c r="AC257" s="11">
        <v>0</v>
      </c>
      <c r="AD257" s="4">
        <v>224.59510869565219</v>
      </c>
      <c r="AE257" s="4">
        <v>1.8369565217391304</v>
      </c>
      <c r="AF257" s="11">
        <v>8.1789694014591467E-3</v>
      </c>
      <c r="AG257" s="4">
        <v>91.959239130434781</v>
      </c>
      <c r="AH257" s="4">
        <v>0</v>
      </c>
      <c r="AI257" s="11">
        <v>0</v>
      </c>
      <c r="AJ257" s="4">
        <v>0</v>
      </c>
      <c r="AK257" s="4">
        <v>0</v>
      </c>
      <c r="AL257" s="11" t="s">
        <v>633</v>
      </c>
      <c r="AM257" s="1">
        <v>495133</v>
      </c>
      <c r="AN257" s="1">
        <v>3</v>
      </c>
      <c r="AX257"/>
      <c r="AY257"/>
    </row>
    <row r="258" spans="1:51" x14ac:dyDescent="0.25">
      <c r="A258" t="s">
        <v>329</v>
      </c>
      <c r="B258" t="s">
        <v>275</v>
      </c>
      <c r="C258" t="s">
        <v>453</v>
      </c>
      <c r="D258" t="s">
        <v>424</v>
      </c>
      <c r="E258" s="4">
        <v>26.565217391304348</v>
      </c>
      <c r="F258" s="4">
        <v>219.9483695652174</v>
      </c>
      <c r="G258" s="4">
        <v>0.92391304347826086</v>
      </c>
      <c r="H258" s="11">
        <v>4.2005905536131255E-3</v>
      </c>
      <c r="I258" s="4">
        <v>203.44565217391303</v>
      </c>
      <c r="J258" s="4">
        <v>0.92391304347826086</v>
      </c>
      <c r="K258" s="11">
        <v>4.5413260672116261E-3</v>
      </c>
      <c r="L258" s="4">
        <v>51.432065217391305</v>
      </c>
      <c r="M258" s="4">
        <v>0</v>
      </c>
      <c r="N258" s="11">
        <v>0</v>
      </c>
      <c r="O258" s="4">
        <v>36.842391304347828</v>
      </c>
      <c r="P258" s="4">
        <v>0</v>
      </c>
      <c r="Q258" s="9">
        <v>0</v>
      </c>
      <c r="R258" s="4">
        <v>14.589673913043478</v>
      </c>
      <c r="S258" s="4">
        <v>0</v>
      </c>
      <c r="T258" s="11">
        <v>0</v>
      </c>
      <c r="U258" s="4">
        <v>0</v>
      </c>
      <c r="V258" s="4">
        <v>0</v>
      </c>
      <c r="W258" s="11" t="s">
        <v>633</v>
      </c>
      <c r="X258" s="4">
        <v>109.625</v>
      </c>
      <c r="Y258" s="4">
        <v>0.92391304347826086</v>
      </c>
      <c r="Z258" s="11">
        <v>8.4279411035645228E-3</v>
      </c>
      <c r="AA258" s="4">
        <v>1.9130434782608696</v>
      </c>
      <c r="AB258" s="4">
        <v>0</v>
      </c>
      <c r="AC258" s="11">
        <v>0</v>
      </c>
      <c r="AD258" s="4">
        <v>56.978260869565219</v>
      </c>
      <c r="AE258" s="4">
        <v>0</v>
      </c>
      <c r="AF258" s="11">
        <v>0</v>
      </c>
      <c r="AG258" s="4">
        <v>0</v>
      </c>
      <c r="AH258" s="4">
        <v>0</v>
      </c>
      <c r="AI258" s="11" t="s">
        <v>633</v>
      </c>
      <c r="AJ258" s="4">
        <v>0</v>
      </c>
      <c r="AK258" s="4">
        <v>0</v>
      </c>
      <c r="AL258" s="11" t="s">
        <v>633</v>
      </c>
      <c r="AM258" t="s">
        <v>1</v>
      </c>
      <c r="AN258" s="1">
        <v>3</v>
      </c>
      <c r="AX258"/>
      <c r="AY258"/>
    </row>
    <row r="259" spans="1:51" x14ac:dyDescent="0.25">
      <c r="A259" t="s">
        <v>329</v>
      </c>
      <c r="B259" t="s">
        <v>115</v>
      </c>
      <c r="C259" t="s">
        <v>517</v>
      </c>
      <c r="D259" t="s">
        <v>389</v>
      </c>
      <c r="E259" s="4">
        <v>156.28169014084506</v>
      </c>
      <c r="F259" s="4">
        <v>501.3740845070422</v>
      </c>
      <c r="G259" s="4">
        <v>7.6012676056338027</v>
      </c>
      <c r="H259" s="11">
        <v>1.5160870576522661E-2</v>
      </c>
      <c r="I259" s="4">
        <v>490.03887323943655</v>
      </c>
      <c r="J259" s="4">
        <v>7.6012676056338027</v>
      </c>
      <c r="K259" s="11">
        <v>1.5511560451082353E-2</v>
      </c>
      <c r="L259" s="4">
        <v>70.620704225352128</v>
      </c>
      <c r="M259" s="4">
        <v>0.65140845070422537</v>
      </c>
      <c r="N259" s="11">
        <v>9.2240435414742902E-3</v>
      </c>
      <c r="O259" s="4">
        <v>60.940422535211276</v>
      </c>
      <c r="P259" s="4">
        <v>0.65140845070422537</v>
      </c>
      <c r="Q259" s="9">
        <v>1.068926705140324E-2</v>
      </c>
      <c r="R259" s="4">
        <v>3.119718309859155</v>
      </c>
      <c r="S259" s="4">
        <v>0</v>
      </c>
      <c r="T259" s="11">
        <v>0</v>
      </c>
      <c r="U259" s="4">
        <v>6.5605633802816916</v>
      </c>
      <c r="V259" s="4">
        <v>0</v>
      </c>
      <c r="W259" s="11">
        <v>0</v>
      </c>
      <c r="X259" s="4">
        <v>139.74366197183099</v>
      </c>
      <c r="Y259" s="4">
        <v>2.7188732394366197</v>
      </c>
      <c r="Z259" s="11">
        <v>1.9456147070088088E-2</v>
      </c>
      <c r="AA259" s="4">
        <v>1.6549295774647887</v>
      </c>
      <c r="AB259" s="4">
        <v>0</v>
      </c>
      <c r="AC259" s="11">
        <v>0</v>
      </c>
      <c r="AD259" s="4">
        <v>287.24211267605625</v>
      </c>
      <c r="AE259" s="4">
        <v>4.2309859154929574</v>
      </c>
      <c r="AF259" s="11">
        <v>1.4729685268206292E-2</v>
      </c>
      <c r="AG259" s="4">
        <v>2.112676056338028</v>
      </c>
      <c r="AH259" s="4">
        <v>0</v>
      </c>
      <c r="AI259" s="11">
        <v>0</v>
      </c>
      <c r="AJ259" s="4">
        <v>0</v>
      </c>
      <c r="AK259" s="4">
        <v>0</v>
      </c>
      <c r="AL259" s="11" t="s">
        <v>633</v>
      </c>
      <c r="AM259" s="1">
        <v>495237</v>
      </c>
      <c r="AN259" s="1">
        <v>3</v>
      </c>
      <c r="AX259"/>
      <c r="AY259"/>
    </row>
    <row r="260" spans="1:51" x14ac:dyDescent="0.25">
      <c r="A260" t="s">
        <v>329</v>
      </c>
      <c r="B260" t="s">
        <v>145</v>
      </c>
      <c r="C260" t="s">
        <v>445</v>
      </c>
      <c r="D260" t="s">
        <v>377</v>
      </c>
      <c r="E260" s="4">
        <v>146.13043478260869</v>
      </c>
      <c r="F260" s="4">
        <v>703.91380434782616</v>
      </c>
      <c r="G260" s="4">
        <v>14.845869565217392</v>
      </c>
      <c r="H260" s="11">
        <v>2.1090465158545998E-2</v>
      </c>
      <c r="I260" s="4">
        <v>678.30510869565228</v>
      </c>
      <c r="J260" s="4">
        <v>14.845869565217392</v>
      </c>
      <c r="K260" s="11">
        <v>2.1886713478784313E-2</v>
      </c>
      <c r="L260" s="4">
        <v>112.52445652173914</v>
      </c>
      <c r="M260" s="4">
        <v>1.0978260869565217</v>
      </c>
      <c r="N260" s="11">
        <v>9.7563331642879555E-3</v>
      </c>
      <c r="O260" s="4">
        <v>86.915760869565219</v>
      </c>
      <c r="P260" s="4">
        <v>1.0978260869565217</v>
      </c>
      <c r="Q260" s="9">
        <v>1.2630920744098797E-2</v>
      </c>
      <c r="R260" s="4">
        <v>15.173913043478262</v>
      </c>
      <c r="S260" s="4">
        <v>0</v>
      </c>
      <c r="T260" s="11">
        <v>0</v>
      </c>
      <c r="U260" s="4">
        <v>10.434782608695652</v>
      </c>
      <c r="V260" s="4">
        <v>0</v>
      </c>
      <c r="W260" s="11">
        <v>0</v>
      </c>
      <c r="X260" s="4">
        <v>157.82608695652175</v>
      </c>
      <c r="Y260" s="4">
        <v>11.679347826086957</v>
      </c>
      <c r="Z260" s="11">
        <v>7.4001377410468319E-2</v>
      </c>
      <c r="AA260" s="4">
        <v>0</v>
      </c>
      <c r="AB260" s="4">
        <v>0</v>
      </c>
      <c r="AC260" s="11" t="s">
        <v>633</v>
      </c>
      <c r="AD260" s="4">
        <v>433.56326086956528</v>
      </c>
      <c r="AE260" s="4">
        <v>2.0686956521739135</v>
      </c>
      <c r="AF260" s="11">
        <v>4.7713813389651284E-3</v>
      </c>
      <c r="AG260" s="4">
        <v>0</v>
      </c>
      <c r="AH260" s="4">
        <v>0</v>
      </c>
      <c r="AI260" s="11" t="s">
        <v>633</v>
      </c>
      <c r="AJ260" s="4">
        <v>0</v>
      </c>
      <c r="AK260" s="4">
        <v>0</v>
      </c>
      <c r="AL260" s="11" t="s">
        <v>633</v>
      </c>
      <c r="AM260" s="1">
        <v>495274</v>
      </c>
      <c r="AN260" s="1">
        <v>3</v>
      </c>
      <c r="AX260"/>
      <c r="AY260"/>
    </row>
    <row r="261" spans="1:51" x14ac:dyDescent="0.25">
      <c r="A261" t="s">
        <v>329</v>
      </c>
      <c r="B261" t="s">
        <v>234</v>
      </c>
      <c r="C261" t="s">
        <v>518</v>
      </c>
      <c r="D261" t="s">
        <v>366</v>
      </c>
      <c r="E261" s="4">
        <v>87.423913043478265</v>
      </c>
      <c r="F261" s="4">
        <v>487.491847826087</v>
      </c>
      <c r="G261" s="4">
        <v>5.9456521739130439</v>
      </c>
      <c r="H261" s="11">
        <v>1.219641354091763E-2</v>
      </c>
      <c r="I261" s="4">
        <v>443.76358695652181</v>
      </c>
      <c r="J261" s="4">
        <v>5.9456521739130439</v>
      </c>
      <c r="K261" s="11">
        <v>1.3398242552279477E-2</v>
      </c>
      <c r="L261" s="4">
        <v>52.347826086956523</v>
      </c>
      <c r="M261" s="4">
        <v>0</v>
      </c>
      <c r="N261" s="11">
        <v>0</v>
      </c>
      <c r="O261" s="4">
        <v>39.182065217391305</v>
      </c>
      <c r="P261" s="4">
        <v>0</v>
      </c>
      <c r="Q261" s="9">
        <v>0</v>
      </c>
      <c r="R261" s="4">
        <v>7.6331521739130439</v>
      </c>
      <c r="S261" s="4">
        <v>0</v>
      </c>
      <c r="T261" s="11">
        <v>0</v>
      </c>
      <c r="U261" s="4">
        <v>5.5326086956521738</v>
      </c>
      <c r="V261" s="4">
        <v>0</v>
      </c>
      <c r="W261" s="11">
        <v>0</v>
      </c>
      <c r="X261" s="4">
        <v>104.875</v>
      </c>
      <c r="Y261" s="4">
        <v>5.9456521739130439</v>
      </c>
      <c r="Z261" s="11">
        <v>5.6692750168419966E-2</v>
      </c>
      <c r="AA261" s="4">
        <v>30.5625</v>
      </c>
      <c r="AB261" s="4">
        <v>0</v>
      </c>
      <c r="AC261" s="11">
        <v>0</v>
      </c>
      <c r="AD261" s="4">
        <v>239.28532608695653</v>
      </c>
      <c r="AE261" s="4">
        <v>0</v>
      </c>
      <c r="AF261" s="11">
        <v>0</v>
      </c>
      <c r="AG261" s="4">
        <v>60.421195652173914</v>
      </c>
      <c r="AH261" s="4">
        <v>0</v>
      </c>
      <c r="AI261" s="11">
        <v>0</v>
      </c>
      <c r="AJ261" s="4">
        <v>0</v>
      </c>
      <c r="AK261" s="4">
        <v>0</v>
      </c>
      <c r="AL261" s="11" t="s">
        <v>633</v>
      </c>
      <c r="AM261" s="1">
        <v>495385</v>
      </c>
      <c r="AN261" s="1">
        <v>3</v>
      </c>
      <c r="AX261"/>
      <c r="AY261"/>
    </row>
    <row r="262" spans="1:51" x14ac:dyDescent="0.25">
      <c r="A262" t="s">
        <v>329</v>
      </c>
      <c r="B262" t="s">
        <v>41</v>
      </c>
      <c r="C262" t="s">
        <v>520</v>
      </c>
      <c r="D262" t="s">
        <v>395</v>
      </c>
      <c r="E262" s="4">
        <v>116.35869565217391</v>
      </c>
      <c r="F262" s="4">
        <v>370.75543478260869</v>
      </c>
      <c r="G262" s="4">
        <v>0</v>
      </c>
      <c r="H262" s="11">
        <v>0</v>
      </c>
      <c r="I262" s="4">
        <v>348.07880434782606</v>
      </c>
      <c r="J262" s="4">
        <v>0</v>
      </c>
      <c r="K262" s="11">
        <v>0</v>
      </c>
      <c r="L262" s="4">
        <v>75.817934782608702</v>
      </c>
      <c r="M262" s="4">
        <v>0</v>
      </c>
      <c r="N262" s="11">
        <v>0</v>
      </c>
      <c r="O262" s="4">
        <v>58.948369565217391</v>
      </c>
      <c r="P262" s="4">
        <v>0</v>
      </c>
      <c r="Q262" s="9">
        <v>0</v>
      </c>
      <c r="R262" s="4">
        <v>11.130434782608695</v>
      </c>
      <c r="S262" s="4">
        <v>0</v>
      </c>
      <c r="T262" s="11">
        <v>0</v>
      </c>
      <c r="U262" s="4">
        <v>5.7391304347826084</v>
      </c>
      <c r="V262" s="4">
        <v>0</v>
      </c>
      <c r="W262" s="11">
        <v>0</v>
      </c>
      <c r="X262" s="4">
        <v>88.744565217391298</v>
      </c>
      <c r="Y262" s="4">
        <v>0</v>
      </c>
      <c r="Z262" s="11">
        <v>0</v>
      </c>
      <c r="AA262" s="4">
        <v>5.8070652173913047</v>
      </c>
      <c r="AB262" s="4">
        <v>0</v>
      </c>
      <c r="AC262" s="11">
        <v>0</v>
      </c>
      <c r="AD262" s="4">
        <v>162.33695652173913</v>
      </c>
      <c r="AE262" s="4">
        <v>0</v>
      </c>
      <c r="AF262" s="11">
        <v>0</v>
      </c>
      <c r="AG262" s="4">
        <v>38.048913043478258</v>
      </c>
      <c r="AH262" s="4">
        <v>0</v>
      </c>
      <c r="AI262" s="11">
        <v>0</v>
      </c>
      <c r="AJ262" s="4">
        <v>0</v>
      </c>
      <c r="AK262" s="4">
        <v>0</v>
      </c>
      <c r="AL262" s="11" t="s">
        <v>633</v>
      </c>
      <c r="AM262" s="1">
        <v>495126</v>
      </c>
      <c r="AN262" s="1">
        <v>3</v>
      </c>
      <c r="AX262"/>
      <c r="AY262"/>
    </row>
    <row r="263" spans="1:51" x14ac:dyDescent="0.25">
      <c r="A263" t="s">
        <v>329</v>
      </c>
      <c r="B263" t="s">
        <v>147</v>
      </c>
      <c r="C263" t="s">
        <v>497</v>
      </c>
      <c r="D263" t="s">
        <v>367</v>
      </c>
      <c r="E263" s="4">
        <v>122.20652173913044</v>
      </c>
      <c r="F263" s="4">
        <v>392.695652173913</v>
      </c>
      <c r="G263" s="4">
        <v>68.904891304347828</v>
      </c>
      <c r="H263" s="11">
        <v>0.17546639725420729</v>
      </c>
      <c r="I263" s="4">
        <v>362.23369565217388</v>
      </c>
      <c r="J263" s="4">
        <v>68.904891304347828</v>
      </c>
      <c r="K263" s="11">
        <v>0.19022220221752115</v>
      </c>
      <c r="L263" s="4">
        <v>58.98097826086957</v>
      </c>
      <c r="M263" s="4">
        <v>3.4157608695652173</v>
      </c>
      <c r="N263" s="11">
        <v>5.7912923289564613E-2</v>
      </c>
      <c r="O263" s="4">
        <v>28.932065217391305</v>
      </c>
      <c r="P263" s="4">
        <v>3.4157608695652173</v>
      </c>
      <c r="Q263" s="9">
        <v>0.11806142575373345</v>
      </c>
      <c r="R263" s="4">
        <v>24.918478260869566</v>
      </c>
      <c r="S263" s="4">
        <v>0</v>
      </c>
      <c r="T263" s="11">
        <v>0</v>
      </c>
      <c r="U263" s="4">
        <v>5.1304347826086953</v>
      </c>
      <c r="V263" s="4">
        <v>0</v>
      </c>
      <c r="W263" s="11">
        <v>0</v>
      </c>
      <c r="X263" s="4">
        <v>107.33152173913044</v>
      </c>
      <c r="Y263" s="4">
        <v>40.255434782608695</v>
      </c>
      <c r="Z263" s="11">
        <v>0.37505696490961565</v>
      </c>
      <c r="AA263" s="4">
        <v>0.41304347826086957</v>
      </c>
      <c r="AB263" s="4">
        <v>0</v>
      </c>
      <c r="AC263" s="11">
        <v>0</v>
      </c>
      <c r="AD263" s="4">
        <v>201.6983695652174</v>
      </c>
      <c r="AE263" s="4">
        <v>25.233695652173914</v>
      </c>
      <c r="AF263" s="11">
        <v>0.12510609632873021</v>
      </c>
      <c r="AG263" s="4">
        <v>24.271739130434781</v>
      </c>
      <c r="AH263" s="4">
        <v>0</v>
      </c>
      <c r="AI263" s="11">
        <v>0</v>
      </c>
      <c r="AJ263" s="4">
        <v>0</v>
      </c>
      <c r="AK263" s="4">
        <v>0</v>
      </c>
      <c r="AL263" s="11" t="s">
        <v>633</v>
      </c>
      <c r="AM263" s="1">
        <v>495276</v>
      </c>
      <c r="AN263" s="1">
        <v>3</v>
      </c>
      <c r="AX263"/>
      <c r="AY263"/>
    </row>
    <row r="264" spans="1:51" x14ac:dyDescent="0.25">
      <c r="A264" t="s">
        <v>329</v>
      </c>
      <c r="B264" t="s">
        <v>67</v>
      </c>
      <c r="C264" t="s">
        <v>504</v>
      </c>
      <c r="D264" t="s">
        <v>385</v>
      </c>
      <c r="E264" s="4">
        <v>110.09782608695652</v>
      </c>
      <c r="F264" s="4">
        <v>329.81673913043477</v>
      </c>
      <c r="G264" s="4">
        <v>64.691739130434783</v>
      </c>
      <c r="H264" s="11">
        <v>0.19614449921794516</v>
      </c>
      <c r="I264" s="4">
        <v>311.39282608695652</v>
      </c>
      <c r="J264" s="4">
        <v>64.691739130434783</v>
      </c>
      <c r="K264" s="11">
        <v>0.20774961306388479</v>
      </c>
      <c r="L264" s="4">
        <v>29.997282608695652</v>
      </c>
      <c r="M264" s="4">
        <v>0</v>
      </c>
      <c r="N264" s="11">
        <v>0</v>
      </c>
      <c r="O264" s="4">
        <v>18.480978260869566</v>
      </c>
      <c r="P264" s="4">
        <v>0</v>
      </c>
      <c r="Q264" s="9">
        <v>0</v>
      </c>
      <c r="R264" s="4">
        <v>5.8967391304347823</v>
      </c>
      <c r="S264" s="4">
        <v>0</v>
      </c>
      <c r="T264" s="11">
        <v>0</v>
      </c>
      <c r="U264" s="4">
        <v>5.6195652173913047</v>
      </c>
      <c r="V264" s="4">
        <v>0</v>
      </c>
      <c r="W264" s="11">
        <v>0</v>
      </c>
      <c r="X264" s="4">
        <v>85.006195652173915</v>
      </c>
      <c r="Y264" s="4">
        <v>4.1420652173913046</v>
      </c>
      <c r="Z264" s="11">
        <v>4.872662734301976E-2</v>
      </c>
      <c r="AA264" s="4">
        <v>6.9076086956521738</v>
      </c>
      <c r="AB264" s="4">
        <v>0</v>
      </c>
      <c r="AC264" s="11">
        <v>0</v>
      </c>
      <c r="AD264" s="4">
        <v>207.90565217391304</v>
      </c>
      <c r="AE264" s="4">
        <v>60.549673913043478</v>
      </c>
      <c r="AF264" s="11">
        <v>0.29123630492928437</v>
      </c>
      <c r="AG264" s="4">
        <v>0</v>
      </c>
      <c r="AH264" s="4">
        <v>0</v>
      </c>
      <c r="AI264" s="11" t="s">
        <v>633</v>
      </c>
      <c r="AJ264" s="4">
        <v>0</v>
      </c>
      <c r="AK264" s="4">
        <v>0</v>
      </c>
      <c r="AL264" s="11" t="s">
        <v>633</v>
      </c>
      <c r="AM264" s="1">
        <v>495173</v>
      </c>
      <c r="AN264" s="1">
        <v>3</v>
      </c>
      <c r="AX264"/>
      <c r="AY264"/>
    </row>
    <row r="265" spans="1:51" x14ac:dyDescent="0.25">
      <c r="A265" t="s">
        <v>329</v>
      </c>
      <c r="B265" t="s">
        <v>169</v>
      </c>
      <c r="C265" t="s">
        <v>474</v>
      </c>
      <c r="D265" t="s">
        <v>429</v>
      </c>
      <c r="E265" s="4">
        <v>97.608695652173907</v>
      </c>
      <c r="F265" s="4">
        <v>360.7630434782609</v>
      </c>
      <c r="G265" s="4">
        <v>0</v>
      </c>
      <c r="H265" s="11">
        <v>0</v>
      </c>
      <c r="I265" s="4">
        <v>331.48804347826092</v>
      </c>
      <c r="J265" s="4">
        <v>0</v>
      </c>
      <c r="K265" s="11">
        <v>0</v>
      </c>
      <c r="L265" s="4">
        <v>46.607608695652175</v>
      </c>
      <c r="M265" s="4">
        <v>0</v>
      </c>
      <c r="N265" s="11">
        <v>0</v>
      </c>
      <c r="O265" s="4">
        <v>27.478260869565219</v>
      </c>
      <c r="P265" s="4">
        <v>0</v>
      </c>
      <c r="Q265" s="9">
        <v>0</v>
      </c>
      <c r="R265" s="4">
        <v>9.5641304347826051</v>
      </c>
      <c r="S265" s="4">
        <v>0</v>
      </c>
      <c r="T265" s="11">
        <v>0</v>
      </c>
      <c r="U265" s="4">
        <v>9.5652173913043477</v>
      </c>
      <c r="V265" s="4">
        <v>0</v>
      </c>
      <c r="W265" s="11">
        <v>0</v>
      </c>
      <c r="X265" s="4">
        <v>113.32826086956523</v>
      </c>
      <c r="Y265" s="4">
        <v>0</v>
      </c>
      <c r="Z265" s="11">
        <v>0</v>
      </c>
      <c r="AA265" s="4">
        <v>10.145652173913039</v>
      </c>
      <c r="AB265" s="4">
        <v>0</v>
      </c>
      <c r="AC265" s="11">
        <v>0</v>
      </c>
      <c r="AD265" s="4">
        <v>190.68152173913043</v>
      </c>
      <c r="AE265" s="4">
        <v>0</v>
      </c>
      <c r="AF265" s="11">
        <v>0</v>
      </c>
      <c r="AG265" s="4">
        <v>0</v>
      </c>
      <c r="AH265" s="4">
        <v>0</v>
      </c>
      <c r="AI265" s="11" t="s">
        <v>633</v>
      </c>
      <c r="AJ265" s="4">
        <v>0</v>
      </c>
      <c r="AK265" s="4">
        <v>0</v>
      </c>
      <c r="AL265" s="11" t="s">
        <v>633</v>
      </c>
      <c r="AM265" s="1">
        <v>495308</v>
      </c>
      <c r="AN265" s="1">
        <v>3</v>
      </c>
      <c r="AX265"/>
      <c r="AY265"/>
    </row>
    <row r="266" spans="1:51" x14ac:dyDescent="0.25">
      <c r="A266" t="s">
        <v>329</v>
      </c>
      <c r="B266" t="s">
        <v>74</v>
      </c>
      <c r="C266" t="s">
        <v>475</v>
      </c>
      <c r="D266" t="s">
        <v>347</v>
      </c>
      <c r="E266" s="4">
        <v>93.239130434782609</v>
      </c>
      <c r="F266" s="4">
        <v>205.61239130434774</v>
      </c>
      <c r="G266" s="4">
        <v>90.840652173913043</v>
      </c>
      <c r="H266" s="11">
        <v>0.44180533866487931</v>
      </c>
      <c r="I266" s="4">
        <v>194.43847826086949</v>
      </c>
      <c r="J266" s="4">
        <v>90.536304347826089</v>
      </c>
      <c r="K266" s="11">
        <v>0.46562956652210341</v>
      </c>
      <c r="L266" s="4">
        <v>19.842391304347828</v>
      </c>
      <c r="M266" s="4">
        <v>1.7554347826086956</v>
      </c>
      <c r="N266" s="11">
        <v>8.8468912626677609E-2</v>
      </c>
      <c r="O266" s="4">
        <v>8.6684782608695645</v>
      </c>
      <c r="P266" s="4">
        <v>1.451086956521739</v>
      </c>
      <c r="Q266" s="9">
        <v>0.16739811912225705</v>
      </c>
      <c r="R266" s="4">
        <v>11.173913043478262</v>
      </c>
      <c r="S266" s="4">
        <v>0.30434782608695654</v>
      </c>
      <c r="T266" s="11">
        <v>2.7237354085603113E-2</v>
      </c>
      <c r="U266" s="4">
        <v>0</v>
      </c>
      <c r="V266" s="4">
        <v>0</v>
      </c>
      <c r="W266" s="11" t="s">
        <v>633</v>
      </c>
      <c r="X266" s="4">
        <v>68.14749999999998</v>
      </c>
      <c r="Y266" s="4">
        <v>38.030652173913047</v>
      </c>
      <c r="Z266" s="11">
        <v>0.55806379065868972</v>
      </c>
      <c r="AA266" s="4">
        <v>0</v>
      </c>
      <c r="AB266" s="4">
        <v>0</v>
      </c>
      <c r="AC266" s="11" t="s">
        <v>633</v>
      </c>
      <c r="AD266" s="4">
        <v>117.62249999999995</v>
      </c>
      <c r="AE266" s="4">
        <v>51.0545652173913</v>
      </c>
      <c r="AF266" s="11">
        <v>0.43405441320658311</v>
      </c>
      <c r="AG266" s="4">
        <v>0</v>
      </c>
      <c r="AH266" s="4">
        <v>0</v>
      </c>
      <c r="AI266" s="11" t="s">
        <v>633</v>
      </c>
      <c r="AJ266" s="4">
        <v>0</v>
      </c>
      <c r="AK266" s="4">
        <v>0</v>
      </c>
      <c r="AL266" s="11" t="s">
        <v>633</v>
      </c>
      <c r="AM266" s="1">
        <v>495185</v>
      </c>
      <c r="AN266" s="1">
        <v>3</v>
      </c>
      <c r="AX266"/>
      <c r="AY266"/>
    </row>
    <row r="267" spans="1:51" x14ac:dyDescent="0.25">
      <c r="A267" t="s">
        <v>329</v>
      </c>
      <c r="B267" t="s">
        <v>107</v>
      </c>
      <c r="C267" t="s">
        <v>543</v>
      </c>
      <c r="D267" t="s">
        <v>348</v>
      </c>
      <c r="E267" s="4">
        <v>40.923913043478258</v>
      </c>
      <c r="F267" s="4">
        <v>124.24032608695651</v>
      </c>
      <c r="G267" s="4">
        <v>5.4755434782608701</v>
      </c>
      <c r="H267" s="11">
        <v>4.4072191781181463E-2</v>
      </c>
      <c r="I267" s="4">
        <v>108.17565217391305</v>
      </c>
      <c r="J267" s="4">
        <v>5.4755434782608701</v>
      </c>
      <c r="K267" s="11">
        <v>5.0617152457355992E-2</v>
      </c>
      <c r="L267" s="4">
        <v>34.315217391304344</v>
      </c>
      <c r="M267" s="4">
        <v>7.3369565217391311E-2</v>
      </c>
      <c r="N267" s="11">
        <v>2.1381057966423822E-3</v>
      </c>
      <c r="O267" s="4">
        <v>23.551630434782609</v>
      </c>
      <c r="P267" s="4">
        <v>7.3369565217391311E-2</v>
      </c>
      <c r="Q267" s="9">
        <v>3.1152647975077885E-3</v>
      </c>
      <c r="R267" s="4">
        <v>5.4592391304347823</v>
      </c>
      <c r="S267" s="4">
        <v>0</v>
      </c>
      <c r="T267" s="11">
        <v>0</v>
      </c>
      <c r="U267" s="4">
        <v>5.3043478260869561</v>
      </c>
      <c r="V267" s="4">
        <v>0</v>
      </c>
      <c r="W267" s="11">
        <v>0</v>
      </c>
      <c r="X267" s="4">
        <v>34.489130434782609</v>
      </c>
      <c r="Y267" s="4">
        <v>0.90760869565217395</v>
      </c>
      <c r="Z267" s="11">
        <v>2.6315789473684213E-2</v>
      </c>
      <c r="AA267" s="4">
        <v>5.3010869565217389</v>
      </c>
      <c r="AB267" s="4">
        <v>0</v>
      </c>
      <c r="AC267" s="11">
        <v>0</v>
      </c>
      <c r="AD267" s="4">
        <v>43.122065217391302</v>
      </c>
      <c r="AE267" s="4">
        <v>4.4945652173913047</v>
      </c>
      <c r="AF267" s="11">
        <v>0.10422889522412364</v>
      </c>
      <c r="AG267" s="4">
        <v>7.0128260869565215</v>
      </c>
      <c r="AH267" s="4">
        <v>0</v>
      </c>
      <c r="AI267" s="11">
        <v>0</v>
      </c>
      <c r="AJ267" s="4">
        <v>0</v>
      </c>
      <c r="AK267" s="4">
        <v>0</v>
      </c>
      <c r="AL267" s="11" t="s">
        <v>633</v>
      </c>
      <c r="AM267" s="1">
        <v>495226</v>
      </c>
      <c r="AN267" s="1">
        <v>3</v>
      </c>
      <c r="AX267"/>
      <c r="AY267"/>
    </row>
    <row r="268" spans="1:51" x14ac:dyDescent="0.25">
      <c r="A268" t="s">
        <v>329</v>
      </c>
      <c r="B268" t="s">
        <v>150</v>
      </c>
      <c r="C268" t="s">
        <v>554</v>
      </c>
      <c r="D268" t="s">
        <v>428</v>
      </c>
      <c r="E268" s="4">
        <v>39.858695652173914</v>
      </c>
      <c r="F268" s="4">
        <v>159.34239130434781</v>
      </c>
      <c r="G268" s="4">
        <v>0</v>
      </c>
      <c r="H268" s="11">
        <v>0</v>
      </c>
      <c r="I268" s="4">
        <v>138.96195652173913</v>
      </c>
      <c r="J268" s="4">
        <v>0</v>
      </c>
      <c r="K268" s="11">
        <v>0</v>
      </c>
      <c r="L268" s="4">
        <v>23.711956521739129</v>
      </c>
      <c r="M268" s="4">
        <v>0</v>
      </c>
      <c r="N268" s="11">
        <v>0</v>
      </c>
      <c r="O268" s="4">
        <v>3.3315217391304346</v>
      </c>
      <c r="P268" s="4">
        <v>0</v>
      </c>
      <c r="Q268" s="9">
        <v>0</v>
      </c>
      <c r="R268" s="4">
        <v>15.25</v>
      </c>
      <c r="S268" s="4">
        <v>0</v>
      </c>
      <c r="T268" s="11">
        <v>0</v>
      </c>
      <c r="U268" s="4">
        <v>5.1304347826086953</v>
      </c>
      <c r="V268" s="4">
        <v>0</v>
      </c>
      <c r="W268" s="11">
        <v>0</v>
      </c>
      <c r="X268" s="4">
        <v>47.114130434782609</v>
      </c>
      <c r="Y268" s="4">
        <v>0</v>
      </c>
      <c r="Z268" s="11">
        <v>0</v>
      </c>
      <c r="AA268" s="4">
        <v>0</v>
      </c>
      <c r="AB268" s="4">
        <v>0</v>
      </c>
      <c r="AC268" s="11" t="s">
        <v>633</v>
      </c>
      <c r="AD268" s="4">
        <v>88.516304347826093</v>
      </c>
      <c r="AE268" s="4">
        <v>0</v>
      </c>
      <c r="AF268" s="11">
        <v>0</v>
      </c>
      <c r="AG268" s="4">
        <v>0</v>
      </c>
      <c r="AH268" s="4">
        <v>0</v>
      </c>
      <c r="AI268" s="11" t="s">
        <v>633</v>
      </c>
      <c r="AJ268" s="4">
        <v>0</v>
      </c>
      <c r="AK268" s="4">
        <v>0</v>
      </c>
      <c r="AL268" s="11" t="s">
        <v>633</v>
      </c>
      <c r="AM268" s="1">
        <v>495280</v>
      </c>
      <c r="AN268" s="1">
        <v>3</v>
      </c>
      <c r="AX268"/>
      <c r="AY268"/>
    </row>
    <row r="269" spans="1:51" x14ac:dyDescent="0.25">
      <c r="A269" t="s">
        <v>329</v>
      </c>
      <c r="B269" t="s">
        <v>106</v>
      </c>
      <c r="C269" t="s">
        <v>526</v>
      </c>
      <c r="D269" t="s">
        <v>408</v>
      </c>
      <c r="E269" s="4">
        <v>13.097826086956522</v>
      </c>
      <c r="F269" s="4">
        <v>108.99152173913046</v>
      </c>
      <c r="G269" s="4">
        <v>4.7608695652173907</v>
      </c>
      <c r="H269" s="11">
        <v>4.3681100045675651E-2</v>
      </c>
      <c r="I269" s="4">
        <v>96.04586956521743</v>
      </c>
      <c r="J269" s="4">
        <v>4.7608695652173907</v>
      </c>
      <c r="K269" s="11">
        <v>4.9568706981039379E-2</v>
      </c>
      <c r="L269" s="4">
        <v>36.477282608695653</v>
      </c>
      <c r="M269" s="4">
        <v>0</v>
      </c>
      <c r="N269" s="11">
        <v>0</v>
      </c>
      <c r="O269" s="4">
        <v>23.531630434782613</v>
      </c>
      <c r="P269" s="4">
        <v>0</v>
      </c>
      <c r="Q269" s="9">
        <v>0</v>
      </c>
      <c r="R269" s="4">
        <v>11.554347826086957</v>
      </c>
      <c r="S269" s="4">
        <v>0</v>
      </c>
      <c r="T269" s="11">
        <v>0</v>
      </c>
      <c r="U269" s="4">
        <v>1.3913043478260869</v>
      </c>
      <c r="V269" s="4">
        <v>0</v>
      </c>
      <c r="W269" s="11">
        <v>0</v>
      </c>
      <c r="X269" s="4">
        <v>13.975108695652175</v>
      </c>
      <c r="Y269" s="4">
        <v>0.13043478260869565</v>
      </c>
      <c r="Z269" s="11">
        <v>9.3333644445481485E-3</v>
      </c>
      <c r="AA269" s="4">
        <v>0</v>
      </c>
      <c r="AB269" s="4">
        <v>0</v>
      </c>
      <c r="AC269" s="11" t="s">
        <v>633</v>
      </c>
      <c r="AD269" s="4">
        <v>58.539130434782642</v>
      </c>
      <c r="AE269" s="4">
        <v>4.6304347826086953</v>
      </c>
      <c r="AF269" s="11">
        <v>7.9099821746880516E-2</v>
      </c>
      <c r="AG269" s="4">
        <v>0</v>
      </c>
      <c r="AH269" s="4">
        <v>0</v>
      </c>
      <c r="AI269" s="11" t="s">
        <v>633</v>
      </c>
      <c r="AJ269" s="4">
        <v>0</v>
      </c>
      <c r="AK269" s="4">
        <v>0</v>
      </c>
      <c r="AL269" s="11" t="s">
        <v>633</v>
      </c>
      <c r="AM269" s="1">
        <v>495225</v>
      </c>
      <c r="AN269" s="1">
        <v>3</v>
      </c>
      <c r="AX269"/>
      <c r="AY269"/>
    </row>
    <row r="270" spans="1:51" x14ac:dyDescent="0.25">
      <c r="A270" t="s">
        <v>329</v>
      </c>
      <c r="B270" t="s">
        <v>38</v>
      </c>
      <c r="C270" t="s">
        <v>512</v>
      </c>
      <c r="D270" t="s">
        <v>387</v>
      </c>
      <c r="E270" s="4">
        <v>74.032608695652172</v>
      </c>
      <c r="F270" s="4">
        <v>473.18913043478267</v>
      </c>
      <c r="G270" s="4">
        <v>0</v>
      </c>
      <c r="H270" s="11">
        <v>0</v>
      </c>
      <c r="I270" s="4">
        <v>417.37782608695659</v>
      </c>
      <c r="J270" s="4">
        <v>0</v>
      </c>
      <c r="K270" s="11">
        <v>0</v>
      </c>
      <c r="L270" s="4">
        <v>85.327499999999986</v>
      </c>
      <c r="M270" s="4">
        <v>0</v>
      </c>
      <c r="N270" s="11">
        <v>0</v>
      </c>
      <c r="O270" s="4">
        <v>43.011413043478257</v>
      </c>
      <c r="P270" s="4">
        <v>0</v>
      </c>
      <c r="Q270" s="9">
        <v>0</v>
      </c>
      <c r="R270" s="4">
        <v>42.31608695652173</v>
      </c>
      <c r="S270" s="4">
        <v>0</v>
      </c>
      <c r="T270" s="11">
        <v>0</v>
      </c>
      <c r="U270" s="4">
        <v>0</v>
      </c>
      <c r="V270" s="4">
        <v>0</v>
      </c>
      <c r="W270" s="11" t="s">
        <v>633</v>
      </c>
      <c r="X270" s="4">
        <v>76.643043478260893</v>
      </c>
      <c r="Y270" s="4">
        <v>0</v>
      </c>
      <c r="Z270" s="11">
        <v>0</v>
      </c>
      <c r="AA270" s="4">
        <v>13.495217391304347</v>
      </c>
      <c r="AB270" s="4">
        <v>0</v>
      </c>
      <c r="AC270" s="11">
        <v>0</v>
      </c>
      <c r="AD270" s="4">
        <v>296.25282608695653</v>
      </c>
      <c r="AE270" s="4">
        <v>0</v>
      </c>
      <c r="AF270" s="11">
        <v>0</v>
      </c>
      <c r="AG270" s="4">
        <v>1.4705434782608695</v>
      </c>
      <c r="AH270" s="4">
        <v>0</v>
      </c>
      <c r="AI270" s="11">
        <v>0</v>
      </c>
      <c r="AJ270" s="4">
        <v>0</v>
      </c>
      <c r="AK270" s="4">
        <v>0</v>
      </c>
      <c r="AL270" s="11" t="s">
        <v>633</v>
      </c>
      <c r="AM270" s="1">
        <v>495120</v>
      </c>
      <c r="AN270" s="1">
        <v>3</v>
      </c>
      <c r="AX270"/>
      <c r="AY270"/>
    </row>
    <row r="271" spans="1:51" x14ac:dyDescent="0.25">
      <c r="A271" t="s">
        <v>329</v>
      </c>
      <c r="B271" t="s">
        <v>24</v>
      </c>
      <c r="C271" t="s">
        <v>453</v>
      </c>
      <c r="D271" t="s">
        <v>384</v>
      </c>
      <c r="E271" s="4">
        <v>142.7391304347826</v>
      </c>
      <c r="F271" s="4">
        <v>606.10869565217388</v>
      </c>
      <c r="G271" s="4">
        <v>3.1277173913043477</v>
      </c>
      <c r="H271" s="11">
        <v>5.1603242351422112E-3</v>
      </c>
      <c r="I271" s="4">
        <v>576.02173913043475</v>
      </c>
      <c r="J271" s="4">
        <v>3.1277173913043477</v>
      </c>
      <c r="K271" s="11">
        <v>5.4298599841491489E-3</v>
      </c>
      <c r="L271" s="4">
        <v>117.30978260869564</v>
      </c>
      <c r="M271" s="4">
        <v>0</v>
      </c>
      <c r="N271" s="11">
        <v>0</v>
      </c>
      <c r="O271" s="4">
        <v>87.222826086956516</v>
      </c>
      <c r="P271" s="4">
        <v>0</v>
      </c>
      <c r="Q271" s="9">
        <v>0</v>
      </c>
      <c r="R271" s="4">
        <v>25.043478260869566</v>
      </c>
      <c r="S271" s="4">
        <v>0</v>
      </c>
      <c r="T271" s="11">
        <v>0</v>
      </c>
      <c r="U271" s="4">
        <v>5.0434782608695654</v>
      </c>
      <c r="V271" s="4">
        <v>0</v>
      </c>
      <c r="W271" s="11">
        <v>0</v>
      </c>
      <c r="X271" s="4">
        <v>131.13315217391303</v>
      </c>
      <c r="Y271" s="4">
        <v>3.1277173913043477</v>
      </c>
      <c r="Z271" s="11">
        <v>2.3851461964067389E-2</v>
      </c>
      <c r="AA271" s="4">
        <v>0</v>
      </c>
      <c r="AB271" s="4">
        <v>0</v>
      </c>
      <c r="AC271" s="11" t="s">
        <v>633</v>
      </c>
      <c r="AD271" s="4">
        <v>357.66576086956519</v>
      </c>
      <c r="AE271" s="4">
        <v>0</v>
      </c>
      <c r="AF271" s="11">
        <v>0</v>
      </c>
      <c r="AG271" s="4">
        <v>0</v>
      </c>
      <c r="AH271" s="4">
        <v>0</v>
      </c>
      <c r="AI271" s="11" t="s">
        <v>633</v>
      </c>
      <c r="AJ271" s="4">
        <v>0</v>
      </c>
      <c r="AK271" s="4">
        <v>0</v>
      </c>
      <c r="AL271" s="11" t="s">
        <v>633</v>
      </c>
      <c r="AM271" s="1">
        <v>495096</v>
      </c>
      <c r="AN271" s="1">
        <v>3</v>
      </c>
      <c r="AX271"/>
      <c r="AY271"/>
    </row>
    <row r="272" spans="1:51" x14ac:dyDescent="0.25">
      <c r="A272" t="s">
        <v>329</v>
      </c>
      <c r="B272" t="s">
        <v>42</v>
      </c>
      <c r="C272" t="s">
        <v>517</v>
      </c>
      <c r="D272" t="s">
        <v>389</v>
      </c>
      <c r="E272" s="4">
        <v>79.260869565217391</v>
      </c>
      <c r="F272" s="4">
        <v>453.06999999999994</v>
      </c>
      <c r="G272" s="4">
        <v>0</v>
      </c>
      <c r="H272" s="11">
        <v>0</v>
      </c>
      <c r="I272" s="4">
        <v>427.1841304347825</v>
      </c>
      <c r="J272" s="4">
        <v>0</v>
      </c>
      <c r="K272" s="11">
        <v>0</v>
      </c>
      <c r="L272" s="4">
        <v>94.019021739130409</v>
      </c>
      <c r="M272" s="4">
        <v>0</v>
      </c>
      <c r="N272" s="11">
        <v>0</v>
      </c>
      <c r="O272" s="4">
        <v>68.133152173913018</v>
      </c>
      <c r="P272" s="4">
        <v>0</v>
      </c>
      <c r="Q272" s="9">
        <v>0</v>
      </c>
      <c r="R272" s="4">
        <v>20.755434782608695</v>
      </c>
      <c r="S272" s="4">
        <v>0</v>
      </c>
      <c r="T272" s="11">
        <v>0</v>
      </c>
      <c r="U272" s="4">
        <v>5.1304347826086953</v>
      </c>
      <c r="V272" s="4">
        <v>0</v>
      </c>
      <c r="W272" s="11">
        <v>0</v>
      </c>
      <c r="X272" s="4">
        <v>135.33554347826083</v>
      </c>
      <c r="Y272" s="4">
        <v>0</v>
      </c>
      <c r="Z272" s="11">
        <v>0</v>
      </c>
      <c r="AA272" s="4">
        <v>0</v>
      </c>
      <c r="AB272" s="4">
        <v>0</v>
      </c>
      <c r="AC272" s="11" t="s">
        <v>633</v>
      </c>
      <c r="AD272" s="4">
        <v>204.39065217391303</v>
      </c>
      <c r="AE272" s="4">
        <v>0</v>
      </c>
      <c r="AF272" s="11">
        <v>0</v>
      </c>
      <c r="AG272" s="4">
        <v>19.324782608695656</v>
      </c>
      <c r="AH272" s="4">
        <v>0</v>
      </c>
      <c r="AI272" s="11">
        <v>0</v>
      </c>
      <c r="AJ272" s="4">
        <v>0</v>
      </c>
      <c r="AK272" s="4">
        <v>0</v>
      </c>
      <c r="AL272" s="11" t="s">
        <v>633</v>
      </c>
      <c r="AM272" s="1">
        <v>495127</v>
      </c>
      <c r="AN272" s="1">
        <v>3</v>
      </c>
      <c r="AX272"/>
      <c r="AY272"/>
    </row>
    <row r="273" spans="1:51" x14ac:dyDescent="0.25">
      <c r="A273" t="s">
        <v>329</v>
      </c>
      <c r="B273" t="s">
        <v>140</v>
      </c>
      <c r="C273" t="s">
        <v>551</v>
      </c>
      <c r="D273" t="s">
        <v>373</v>
      </c>
      <c r="E273" s="4">
        <v>55.054347826086953</v>
      </c>
      <c r="F273" s="4">
        <v>154.91032608695653</v>
      </c>
      <c r="G273" s="4">
        <v>4.3478260869565215</v>
      </c>
      <c r="H273" s="11">
        <v>2.8066728647359093E-2</v>
      </c>
      <c r="I273" s="4">
        <v>135.51902173913044</v>
      </c>
      <c r="J273" s="4">
        <v>0</v>
      </c>
      <c r="K273" s="11">
        <v>0</v>
      </c>
      <c r="L273" s="4">
        <v>25.239130434782609</v>
      </c>
      <c r="M273" s="4">
        <v>4.3478260869565215</v>
      </c>
      <c r="N273" s="11">
        <v>0.1722652885443583</v>
      </c>
      <c r="O273" s="4">
        <v>5.8478260869565215</v>
      </c>
      <c r="P273" s="4">
        <v>0</v>
      </c>
      <c r="Q273" s="9">
        <v>0</v>
      </c>
      <c r="R273" s="4">
        <v>13.913043478260869</v>
      </c>
      <c r="S273" s="4">
        <v>4.3478260869565215</v>
      </c>
      <c r="T273" s="11">
        <v>0.3125</v>
      </c>
      <c r="U273" s="4">
        <v>5.4782608695652177</v>
      </c>
      <c r="V273" s="4">
        <v>0</v>
      </c>
      <c r="W273" s="11">
        <v>0</v>
      </c>
      <c r="X273" s="4">
        <v>39.861413043478258</v>
      </c>
      <c r="Y273" s="4">
        <v>0</v>
      </c>
      <c r="Z273" s="11">
        <v>0</v>
      </c>
      <c r="AA273" s="4">
        <v>0</v>
      </c>
      <c r="AB273" s="4">
        <v>0</v>
      </c>
      <c r="AC273" s="11" t="s">
        <v>633</v>
      </c>
      <c r="AD273" s="4">
        <v>75.828804347826093</v>
      </c>
      <c r="AE273" s="4">
        <v>0</v>
      </c>
      <c r="AF273" s="11">
        <v>0</v>
      </c>
      <c r="AG273" s="4">
        <v>13.980978260869565</v>
      </c>
      <c r="AH273" s="4">
        <v>0</v>
      </c>
      <c r="AI273" s="11">
        <v>0</v>
      </c>
      <c r="AJ273" s="4">
        <v>0</v>
      </c>
      <c r="AK273" s="4">
        <v>0</v>
      </c>
      <c r="AL273" s="11" t="s">
        <v>633</v>
      </c>
      <c r="AM273" s="1">
        <v>495268</v>
      </c>
      <c r="AN273" s="1">
        <v>3</v>
      </c>
      <c r="AX273"/>
      <c r="AY273"/>
    </row>
    <row r="274" spans="1:51" x14ac:dyDescent="0.25">
      <c r="A274" t="s">
        <v>329</v>
      </c>
      <c r="B274" t="s">
        <v>108</v>
      </c>
      <c r="C274" t="s">
        <v>453</v>
      </c>
      <c r="D274" t="s">
        <v>384</v>
      </c>
      <c r="E274" s="4">
        <v>196.84782608695653</v>
      </c>
      <c r="F274" s="4">
        <v>737.73554347826087</v>
      </c>
      <c r="G274" s="4">
        <v>103.61684782608695</v>
      </c>
      <c r="H274" s="11">
        <v>0.1404525629029019</v>
      </c>
      <c r="I274" s="4">
        <v>700.42119565217388</v>
      </c>
      <c r="J274" s="4">
        <v>103.61684782608695</v>
      </c>
      <c r="K274" s="11">
        <v>0.14793505460611822</v>
      </c>
      <c r="L274" s="4">
        <v>107.98641304347825</v>
      </c>
      <c r="M274" s="4">
        <v>21.472826086956523</v>
      </c>
      <c r="N274" s="11">
        <v>0.19884747980573245</v>
      </c>
      <c r="O274" s="4">
        <v>81.586956521739125</v>
      </c>
      <c r="P274" s="4">
        <v>21.472826086956523</v>
      </c>
      <c r="Q274" s="9">
        <v>0.26318944844124703</v>
      </c>
      <c r="R274" s="4">
        <v>21.127717391304348</v>
      </c>
      <c r="S274" s="4">
        <v>0</v>
      </c>
      <c r="T274" s="11">
        <v>0</v>
      </c>
      <c r="U274" s="4">
        <v>5.2717391304347823</v>
      </c>
      <c r="V274" s="4">
        <v>0</v>
      </c>
      <c r="W274" s="11">
        <v>0</v>
      </c>
      <c r="X274" s="4">
        <v>188.93206521739131</v>
      </c>
      <c r="Y274" s="4">
        <v>77.402173913043484</v>
      </c>
      <c r="Z274" s="11">
        <v>0.40968256936154301</v>
      </c>
      <c r="AA274" s="4">
        <v>10.914891304347828</v>
      </c>
      <c r="AB274" s="4">
        <v>0</v>
      </c>
      <c r="AC274" s="11">
        <v>0</v>
      </c>
      <c r="AD274" s="4">
        <v>192.75</v>
      </c>
      <c r="AE274" s="4">
        <v>4.7418478260869561</v>
      </c>
      <c r="AF274" s="11">
        <v>2.4601026335081485E-2</v>
      </c>
      <c r="AG274" s="4">
        <v>237.15217391304347</v>
      </c>
      <c r="AH274" s="4">
        <v>0</v>
      </c>
      <c r="AI274" s="11">
        <v>0</v>
      </c>
      <c r="AJ274" s="4">
        <v>0</v>
      </c>
      <c r="AK274" s="4">
        <v>0</v>
      </c>
      <c r="AL274" s="11" t="s">
        <v>633</v>
      </c>
      <c r="AM274" s="1">
        <v>495227</v>
      </c>
      <c r="AN274" s="1">
        <v>3</v>
      </c>
      <c r="AX274"/>
      <c r="AY274"/>
    </row>
    <row r="275" spans="1:51" x14ac:dyDescent="0.25">
      <c r="A275" t="s">
        <v>329</v>
      </c>
      <c r="B275" t="s">
        <v>87</v>
      </c>
      <c r="C275" t="s">
        <v>537</v>
      </c>
      <c r="D275" t="s">
        <v>352</v>
      </c>
      <c r="E275" s="4">
        <v>49.347826086956523</v>
      </c>
      <c r="F275" s="4">
        <v>153.3958695652174</v>
      </c>
      <c r="G275" s="4">
        <v>11.686847826086957</v>
      </c>
      <c r="H275" s="11">
        <v>7.6187500088574459E-2</v>
      </c>
      <c r="I275" s="4">
        <v>143.7545652173913</v>
      </c>
      <c r="J275" s="4">
        <v>11.686847826086957</v>
      </c>
      <c r="K275" s="11">
        <v>8.1297229123914405E-2</v>
      </c>
      <c r="L275" s="4">
        <v>18.490217391304348</v>
      </c>
      <c r="M275" s="4">
        <v>0</v>
      </c>
      <c r="N275" s="11">
        <v>0</v>
      </c>
      <c r="O275" s="4">
        <v>8.8489130434782624</v>
      </c>
      <c r="P275" s="4">
        <v>0</v>
      </c>
      <c r="Q275" s="9">
        <v>0</v>
      </c>
      <c r="R275" s="4">
        <v>4.4239130434782608</v>
      </c>
      <c r="S275" s="4">
        <v>0</v>
      </c>
      <c r="T275" s="11">
        <v>0</v>
      </c>
      <c r="U275" s="4">
        <v>5.2173913043478262</v>
      </c>
      <c r="V275" s="4">
        <v>0</v>
      </c>
      <c r="W275" s="11">
        <v>0</v>
      </c>
      <c r="X275" s="4">
        <v>65.810217391304349</v>
      </c>
      <c r="Y275" s="4">
        <v>6.2352173913043485</v>
      </c>
      <c r="Z275" s="11">
        <v>9.4745430701589223E-2</v>
      </c>
      <c r="AA275" s="4">
        <v>0</v>
      </c>
      <c r="AB275" s="4">
        <v>0</v>
      </c>
      <c r="AC275" s="11" t="s">
        <v>633</v>
      </c>
      <c r="AD275" s="4">
        <v>66.363152173913051</v>
      </c>
      <c r="AE275" s="4">
        <v>5.4516304347826079</v>
      </c>
      <c r="AF275" s="11">
        <v>8.2148455222499375E-2</v>
      </c>
      <c r="AG275" s="4">
        <v>1.4942391304347828</v>
      </c>
      <c r="AH275" s="4">
        <v>0</v>
      </c>
      <c r="AI275" s="11">
        <v>0</v>
      </c>
      <c r="AJ275" s="4">
        <v>1.2380434782608696</v>
      </c>
      <c r="AK275" s="4">
        <v>0</v>
      </c>
      <c r="AL275" s="11" t="s">
        <v>633</v>
      </c>
      <c r="AM275" s="1">
        <v>495200</v>
      </c>
      <c r="AN275" s="1">
        <v>3</v>
      </c>
      <c r="AX275"/>
      <c r="AY275"/>
    </row>
    <row r="276" spans="1:51" x14ac:dyDescent="0.25">
      <c r="A276" t="s">
        <v>329</v>
      </c>
      <c r="B276" t="s">
        <v>251</v>
      </c>
      <c r="C276" t="s">
        <v>477</v>
      </c>
      <c r="D276" t="s">
        <v>410</v>
      </c>
      <c r="E276" s="4">
        <v>17.043478260869566</v>
      </c>
      <c r="F276" s="4">
        <v>91.152065217391282</v>
      </c>
      <c r="G276" s="4">
        <v>0.91554347826086957</v>
      </c>
      <c r="H276" s="11">
        <v>1.004413313156825E-2</v>
      </c>
      <c r="I276" s="4">
        <v>79.325978260869533</v>
      </c>
      <c r="J276" s="4">
        <v>0.91554347826086957</v>
      </c>
      <c r="K276" s="11">
        <v>1.1541534038824394E-2</v>
      </c>
      <c r="L276" s="4">
        <v>24.724239130434778</v>
      </c>
      <c r="M276" s="4">
        <v>0</v>
      </c>
      <c r="N276" s="11">
        <v>0</v>
      </c>
      <c r="O276" s="4">
        <v>12.89815217391304</v>
      </c>
      <c r="P276" s="4">
        <v>0</v>
      </c>
      <c r="Q276" s="9">
        <v>0</v>
      </c>
      <c r="R276" s="4">
        <v>6</v>
      </c>
      <c r="S276" s="4">
        <v>0</v>
      </c>
      <c r="T276" s="11">
        <v>0</v>
      </c>
      <c r="U276" s="4">
        <v>5.8260869565217392</v>
      </c>
      <c r="V276" s="4">
        <v>0</v>
      </c>
      <c r="W276" s="11">
        <v>0</v>
      </c>
      <c r="X276" s="4">
        <v>17.362173913043478</v>
      </c>
      <c r="Y276" s="4">
        <v>8.8804347826086955E-2</v>
      </c>
      <c r="Z276" s="11">
        <v>5.1148173190093404E-3</v>
      </c>
      <c r="AA276" s="4">
        <v>0</v>
      </c>
      <c r="AB276" s="4">
        <v>0</v>
      </c>
      <c r="AC276" s="11" t="s">
        <v>633</v>
      </c>
      <c r="AD276" s="4">
        <v>49.065652173913023</v>
      </c>
      <c r="AE276" s="4">
        <v>0.82673913043478264</v>
      </c>
      <c r="AF276" s="11">
        <v>1.6849651310134609E-2</v>
      </c>
      <c r="AG276" s="4">
        <v>0</v>
      </c>
      <c r="AH276" s="4">
        <v>0</v>
      </c>
      <c r="AI276" s="11" t="s">
        <v>633</v>
      </c>
      <c r="AJ276" s="4">
        <v>0</v>
      </c>
      <c r="AK276" s="4">
        <v>0</v>
      </c>
      <c r="AL276" s="11" t="s">
        <v>633</v>
      </c>
      <c r="AM276" s="1">
        <v>495402</v>
      </c>
      <c r="AN276" s="1">
        <v>3</v>
      </c>
      <c r="AX276"/>
      <c r="AY276"/>
    </row>
    <row r="277" spans="1:51" x14ac:dyDescent="0.25">
      <c r="A277" t="s">
        <v>329</v>
      </c>
      <c r="B277" t="s">
        <v>40</v>
      </c>
      <c r="C277" t="s">
        <v>516</v>
      </c>
      <c r="D277" t="s">
        <v>388</v>
      </c>
      <c r="E277" s="4">
        <v>119.83695652173913</v>
      </c>
      <c r="F277" s="4">
        <v>396.82608695652175</v>
      </c>
      <c r="G277" s="4">
        <v>92.934782608695656</v>
      </c>
      <c r="H277" s="11">
        <v>0.234195244877835</v>
      </c>
      <c r="I277" s="4">
        <v>371.70923913043481</v>
      </c>
      <c r="J277" s="4">
        <v>92.934782608695656</v>
      </c>
      <c r="K277" s="11">
        <v>0.25002010395572744</v>
      </c>
      <c r="L277" s="4">
        <v>39.402173913043477</v>
      </c>
      <c r="M277" s="4">
        <v>3.2391304347826089</v>
      </c>
      <c r="N277" s="11">
        <v>8.220689655172414E-2</v>
      </c>
      <c r="O277" s="4">
        <v>19.989130434782609</v>
      </c>
      <c r="P277" s="4">
        <v>3.2391304347826089</v>
      </c>
      <c r="Q277" s="9">
        <v>0.16204458945078848</v>
      </c>
      <c r="R277" s="4">
        <v>14.807065217391305</v>
      </c>
      <c r="S277" s="4">
        <v>0</v>
      </c>
      <c r="T277" s="11">
        <v>0</v>
      </c>
      <c r="U277" s="4">
        <v>4.6059782608695654</v>
      </c>
      <c r="V277" s="4">
        <v>0</v>
      </c>
      <c r="W277" s="11">
        <v>0</v>
      </c>
      <c r="X277" s="4">
        <v>126.30978260869566</v>
      </c>
      <c r="Y277" s="4">
        <v>46.309782608695649</v>
      </c>
      <c r="Z277" s="11">
        <v>0.3666365474807452</v>
      </c>
      <c r="AA277" s="4">
        <v>5.7038043478260869</v>
      </c>
      <c r="AB277" s="4">
        <v>0</v>
      </c>
      <c r="AC277" s="11">
        <v>0</v>
      </c>
      <c r="AD277" s="4">
        <v>140.40217391304347</v>
      </c>
      <c r="AE277" s="4">
        <v>38.154891304347828</v>
      </c>
      <c r="AF277" s="11">
        <v>0.27175427730897272</v>
      </c>
      <c r="AG277" s="4">
        <v>85.008152173913047</v>
      </c>
      <c r="AH277" s="4">
        <v>5.2309782608695654</v>
      </c>
      <c r="AI277" s="11">
        <v>6.1535019019914969E-2</v>
      </c>
      <c r="AJ277" s="4">
        <v>0</v>
      </c>
      <c r="AK277" s="4">
        <v>0</v>
      </c>
      <c r="AL277" s="11" t="s">
        <v>633</v>
      </c>
      <c r="AM277" s="1">
        <v>495123</v>
      </c>
      <c r="AN277" s="1">
        <v>3</v>
      </c>
      <c r="AX277"/>
      <c r="AY277"/>
    </row>
    <row r="278" spans="1:51" x14ac:dyDescent="0.25">
      <c r="A278" t="s">
        <v>329</v>
      </c>
      <c r="B278" t="s">
        <v>9</v>
      </c>
      <c r="C278" t="s">
        <v>488</v>
      </c>
      <c r="D278" t="s">
        <v>381</v>
      </c>
      <c r="E278" s="4">
        <v>278.43478260869563</v>
      </c>
      <c r="F278" s="4">
        <v>1119.3804347826087</v>
      </c>
      <c r="G278" s="4">
        <v>0</v>
      </c>
      <c r="H278" s="11">
        <v>0</v>
      </c>
      <c r="I278" s="4">
        <v>1027.1032608695652</v>
      </c>
      <c r="J278" s="4">
        <v>0</v>
      </c>
      <c r="K278" s="11">
        <v>0</v>
      </c>
      <c r="L278" s="4">
        <v>226.08967391304347</v>
      </c>
      <c r="M278" s="4">
        <v>0</v>
      </c>
      <c r="N278" s="11">
        <v>0</v>
      </c>
      <c r="O278" s="4">
        <v>139.20380434782609</v>
      </c>
      <c r="P278" s="4">
        <v>0</v>
      </c>
      <c r="Q278" s="9">
        <v>0</v>
      </c>
      <c r="R278" s="4">
        <v>81.407608695652172</v>
      </c>
      <c r="S278" s="4">
        <v>0</v>
      </c>
      <c r="T278" s="11">
        <v>0</v>
      </c>
      <c r="U278" s="4">
        <v>5.4782608695652177</v>
      </c>
      <c r="V278" s="4">
        <v>0</v>
      </c>
      <c r="W278" s="11">
        <v>0</v>
      </c>
      <c r="X278" s="4">
        <v>352.87228260869563</v>
      </c>
      <c r="Y278" s="4">
        <v>0</v>
      </c>
      <c r="Z278" s="11">
        <v>0</v>
      </c>
      <c r="AA278" s="4">
        <v>5.3913043478260869</v>
      </c>
      <c r="AB278" s="4">
        <v>0</v>
      </c>
      <c r="AC278" s="11">
        <v>0</v>
      </c>
      <c r="AD278" s="4">
        <v>504.67663043478262</v>
      </c>
      <c r="AE278" s="4">
        <v>0</v>
      </c>
      <c r="AF278" s="11">
        <v>0</v>
      </c>
      <c r="AG278" s="4">
        <v>25.133152173913043</v>
      </c>
      <c r="AH278" s="4">
        <v>0</v>
      </c>
      <c r="AI278" s="11">
        <v>0</v>
      </c>
      <c r="AJ278" s="4">
        <v>5.2173913043478262</v>
      </c>
      <c r="AK278" s="4">
        <v>0</v>
      </c>
      <c r="AL278" s="11" t="s">
        <v>633</v>
      </c>
      <c r="AM278" s="1">
        <v>495019</v>
      </c>
      <c r="AN278" s="1">
        <v>3</v>
      </c>
      <c r="AX278"/>
      <c r="AY278"/>
    </row>
    <row r="279" spans="1:51" x14ac:dyDescent="0.25">
      <c r="A279" t="s">
        <v>329</v>
      </c>
      <c r="B279" t="s">
        <v>73</v>
      </c>
      <c r="C279" t="s">
        <v>477</v>
      </c>
      <c r="D279" t="s">
        <v>410</v>
      </c>
      <c r="E279" s="4">
        <v>38.543478260869563</v>
      </c>
      <c r="F279" s="4">
        <v>191.34804347826088</v>
      </c>
      <c r="G279" s="4">
        <v>35.057282608695651</v>
      </c>
      <c r="H279" s="11">
        <v>0.18321212995668035</v>
      </c>
      <c r="I279" s="4">
        <v>175.73663043478263</v>
      </c>
      <c r="J279" s="4">
        <v>35.057282608695651</v>
      </c>
      <c r="K279" s="11">
        <v>0.19948762259730313</v>
      </c>
      <c r="L279" s="4">
        <v>41.928369565217388</v>
      </c>
      <c r="M279" s="4">
        <v>0.72728260869565209</v>
      </c>
      <c r="N279" s="11">
        <v>1.7345835677306794E-2</v>
      </c>
      <c r="O279" s="4">
        <v>26.316956521739129</v>
      </c>
      <c r="P279" s="4">
        <v>0.72728260869565209</v>
      </c>
      <c r="Q279" s="9">
        <v>2.7635513555485797E-2</v>
      </c>
      <c r="R279" s="4">
        <v>10.220108695652174</v>
      </c>
      <c r="S279" s="4">
        <v>0</v>
      </c>
      <c r="T279" s="11">
        <v>0</v>
      </c>
      <c r="U279" s="4">
        <v>5.3913043478260869</v>
      </c>
      <c r="V279" s="4">
        <v>0</v>
      </c>
      <c r="W279" s="11">
        <v>0</v>
      </c>
      <c r="X279" s="4">
        <v>39.604782608695643</v>
      </c>
      <c r="Y279" s="4">
        <v>20.398260869565217</v>
      </c>
      <c r="Z279" s="11">
        <v>0.51504539416627337</v>
      </c>
      <c r="AA279" s="4">
        <v>0</v>
      </c>
      <c r="AB279" s="4">
        <v>0</v>
      </c>
      <c r="AC279" s="11" t="s">
        <v>633</v>
      </c>
      <c r="AD279" s="4">
        <v>109.35293478260871</v>
      </c>
      <c r="AE279" s="4">
        <v>13.93173913043478</v>
      </c>
      <c r="AF279" s="11">
        <v>0.12740160250962426</v>
      </c>
      <c r="AG279" s="4">
        <v>0.46195652173913043</v>
      </c>
      <c r="AH279" s="4">
        <v>0</v>
      </c>
      <c r="AI279" s="11">
        <v>0</v>
      </c>
      <c r="AJ279" s="4">
        <v>0</v>
      </c>
      <c r="AK279" s="4">
        <v>0</v>
      </c>
      <c r="AL279" s="11" t="s">
        <v>633</v>
      </c>
      <c r="AM279" s="1">
        <v>495184</v>
      </c>
      <c r="AN279" s="1">
        <v>3</v>
      </c>
      <c r="AX279"/>
      <c r="AY279"/>
    </row>
    <row r="280" spans="1:51" x14ac:dyDescent="0.25">
      <c r="A280" t="s">
        <v>329</v>
      </c>
      <c r="B280" t="s">
        <v>121</v>
      </c>
      <c r="C280" t="s">
        <v>513</v>
      </c>
      <c r="D280" t="s">
        <v>357</v>
      </c>
      <c r="E280" s="4">
        <v>99.663043478260875</v>
      </c>
      <c r="F280" s="4">
        <v>348.79184782608684</v>
      </c>
      <c r="G280" s="4">
        <v>39.268478260869536</v>
      </c>
      <c r="H280" s="11">
        <v>0.112584277716403</v>
      </c>
      <c r="I280" s="4">
        <v>324.72565217391298</v>
      </c>
      <c r="J280" s="4">
        <v>39.268478260869536</v>
      </c>
      <c r="K280" s="11">
        <v>0.1209281681258694</v>
      </c>
      <c r="L280" s="4">
        <v>43.030326086956514</v>
      </c>
      <c r="M280" s="4">
        <v>0</v>
      </c>
      <c r="N280" s="11">
        <v>0</v>
      </c>
      <c r="O280" s="4">
        <v>23.812934782608689</v>
      </c>
      <c r="P280" s="4">
        <v>0</v>
      </c>
      <c r="Q280" s="9">
        <v>0</v>
      </c>
      <c r="R280" s="4">
        <v>15.043478260869565</v>
      </c>
      <c r="S280" s="4">
        <v>0</v>
      </c>
      <c r="T280" s="11">
        <v>0</v>
      </c>
      <c r="U280" s="4">
        <v>4.1739130434782608</v>
      </c>
      <c r="V280" s="4">
        <v>0</v>
      </c>
      <c r="W280" s="11">
        <v>0</v>
      </c>
      <c r="X280" s="4">
        <v>123.05423913043477</v>
      </c>
      <c r="Y280" s="4">
        <v>4.2405434782608706</v>
      </c>
      <c r="Z280" s="11">
        <v>3.4460767123723292E-2</v>
      </c>
      <c r="AA280" s="4">
        <v>4.8488043478260865</v>
      </c>
      <c r="AB280" s="4">
        <v>0</v>
      </c>
      <c r="AC280" s="11">
        <v>0</v>
      </c>
      <c r="AD280" s="4">
        <v>175.03923913043474</v>
      </c>
      <c r="AE280" s="4">
        <v>35.027934782608668</v>
      </c>
      <c r="AF280" s="11">
        <v>0.20011475687749505</v>
      </c>
      <c r="AG280" s="4">
        <v>2.8192391304347826</v>
      </c>
      <c r="AH280" s="4">
        <v>0</v>
      </c>
      <c r="AI280" s="11">
        <v>0</v>
      </c>
      <c r="AJ280" s="4">
        <v>0</v>
      </c>
      <c r="AK280" s="4">
        <v>0</v>
      </c>
      <c r="AL280" s="11" t="s">
        <v>633</v>
      </c>
      <c r="AM280" s="1">
        <v>495246</v>
      </c>
      <c r="AN280" s="1">
        <v>3</v>
      </c>
      <c r="AX280"/>
      <c r="AY280"/>
    </row>
    <row r="281" spans="1:51" x14ac:dyDescent="0.25">
      <c r="A281" t="s">
        <v>329</v>
      </c>
      <c r="B281" t="s">
        <v>64</v>
      </c>
      <c r="C281" t="s">
        <v>527</v>
      </c>
      <c r="D281" t="s">
        <v>406</v>
      </c>
      <c r="E281" s="4">
        <v>2.788732394366197</v>
      </c>
      <c r="F281" s="4">
        <v>21.464788732394368</v>
      </c>
      <c r="G281" s="4">
        <v>0</v>
      </c>
      <c r="H281" s="11">
        <v>0</v>
      </c>
      <c r="I281" s="4">
        <v>20.778169014084504</v>
      </c>
      <c r="J281" s="4">
        <v>0</v>
      </c>
      <c r="K281" s="11">
        <v>0</v>
      </c>
      <c r="L281" s="4">
        <v>17.22887323943662</v>
      </c>
      <c r="M281" s="4">
        <v>0</v>
      </c>
      <c r="N281" s="11">
        <v>0</v>
      </c>
      <c r="O281" s="4">
        <v>16.54225352112676</v>
      </c>
      <c r="P281" s="4">
        <v>0</v>
      </c>
      <c r="Q281" s="9">
        <v>0</v>
      </c>
      <c r="R281" s="4">
        <v>1.0563380281690141E-2</v>
      </c>
      <c r="S281" s="4">
        <v>0</v>
      </c>
      <c r="T281" s="11">
        <v>0</v>
      </c>
      <c r="U281" s="4">
        <v>0.676056338028169</v>
      </c>
      <c r="V281" s="4">
        <v>0</v>
      </c>
      <c r="W281" s="11">
        <v>0</v>
      </c>
      <c r="X281" s="4">
        <v>0</v>
      </c>
      <c r="Y281" s="4">
        <v>0</v>
      </c>
      <c r="Z281" s="11" t="s">
        <v>633</v>
      </c>
      <c r="AA281" s="4">
        <v>0</v>
      </c>
      <c r="AB281" s="4">
        <v>0</v>
      </c>
      <c r="AC281" s="11" t="s">
        <v>633</v>
      </c>
      <c r="AD281" s="4">
        <v>4.2359154929577461</v>
      </c>
      <c r="AE281" s="4">
        <v>0</v>
      </c>
      <c r="AF281" s="11">
        <v>0</v>
      </c>
      <c r="AG281" s="4">
        <v>0</v>
      </c>
      <c r="AH281" s="4">
        <v>0</v>
      </c>
      <c r="AI281" s="11" t="s">
        <v>633</v>
      </c>
      <c r="AJ281" s="4">
        <v>0</v>
      </c>
      <c r="AK281" s="4">
        <v>0</v>
      </c>
      <c r="AL281" s="11" t="s">
        <v>633</v>
      </c>
      <c r="AM281" s="1">
        <v>495167</v>
      </c>
      <c r="AN281" s="1">
        <v>3</v>
      </c>
      <c r="AX281"/>
      <c r="AY281"/>
    </row>
    <row r="282" spans="1:51" x14ac:dyDescent="0.25">
      <c r="A282" t="s">
        <v>329</v>
      </c>
      <c r="B282" t="s">
        <v>196</v>
      </c>
      <c r="C282" t="s">
        <v>487</v>
      </c>
      <c r="D282" t="s">
        <v>361</v>
      </c>
      <c r="E282" s="4">
        <v>68.902173913043484</v>
      </c>
      <c r="F282" s="4">
        <v>215.89076086956524</v>
      </c>
      <c r="G282" s="4">
        <v>49.483695652173914</v>
      </c>
      <c r="H282" s="11">
        <v>0.2292071020217048</v>
      </c>
      <c r="I282" s="4">
        <v>191.73858695652177</v>
      </c>
      <c r="J282" s="4">
        <v>49.483695652173914</v>
      </c>
      <c r="K282" s="11">
        <v>0.25807896280885145</v>
      </c>
      <c r="L282" s="4">
        <v>27.448369565217391</v>
      </c>
      <c r="M282" s="4">
        <v>0.71739130434782605</v>
      </c>
      <c r="N282" s="11">
        <v>2.6136026136026135E-2</v>
      </c>
      <c r="O282" s="4">
        <v>11.600543478260869</v>
      </c>
      <c r="P282" s="4">
        <v>0.71739130434782605</v>
      </c>
      <c r="Q282" s="9">
        <v>6.1841180604356991E-2</v>
      </c>
      <c r="R282" s="4">
        <v>10.456521739130435</v>
      </c>
      <c r="S282" s="4">
        <v>0</v>
      </c>
      <c r="T282" s="11">
        <v>0</v>
      </c>
      <c r="U282" s="4">
        <v>5.3913043478260869</v>
      </c>
      <c r="V282" s="4">
        <v>0</v>
      </c>
      <c r="W282" s="11">
        <v>0</v>
      </c>
      <c r="X282" s="4">
        <v>60.040760869565219</v>
      </c>
      <c r="Y282" s="4">
        <v>13.070652173913043</v>
      </c>
      <c r="Z282" s="11">
        <v>0.21769631138266574</v>
      </c>
      <c r="AA282" s="4">
        <v>8.304347826086957</v>
      </c>
      <c r="AB282" s="4">
        <v>0</v>
      </c>
      <c r="AC282" s="11">
        <v>0</v>
      </c>
      <c r="AD282" s="4">
        <v>105.92065217391306</v>
      </c>
      <c r="AE282" s="4">
        <v>35.695652173913047</v>
      </c>
      <c r="AF282" s="11">
        <v>0.3370037045778731</v>
      </c>
      <c r="AG282" s="4">
        <v>9.0407608695652169</v>
      </c>
      <c r="AH282" s="4">
        <v>0</v>
      </c>
      <c r="AI282" s="11">
        <v>0</v>
      </c>
      <c r="AJ282" s="4">
        <v>5.1358695652173916</v>
      </c>
      <c r="AK282" s="4">
        <v>0</v>
      </c>
      <c r="AL282" s="11" t="s">
        <v>633</v>
      </c>
      <c r="AM282" s="1">
        <v>495342</v>
      </c>
      <c r="AN282" s="1">
        <v>3</v>
      </c>
      <c r="AX282"/>
      <c r="AY282"/>
    </row>
    <row r="283" spans="1:51" x14ac:dyDescent="0.25">
      <c r="AY283"/>
    </row>
    <row r="284" spans="1:51" x14ac:dyDescent="0.25">
      <c r="AY284"/>
    </row>
    <row r="285" spans="1:51" x14ac:dyDescent="0.25">
      <c r="F285" s="4"/>
      <c r="G285" s="4"/>
      <c r="AY285"/>
    </row>
    <row r="286" spans="1:51" x14ac:dyDescent="0.25">
      <c r="AY286"/>
    </row>
    <row r="287" spans="1:51" x14ac:dyDescent="0.25">
      <c r="AY287"/>
    </row>
    <row r="288" spans="1:51" x14ac:dyDescent="0.25">
      <c r="AY288"/>
    </row>
    <row r="289" spans="51:51" x14ac:dyDescent="0.25">
      <c r="AY289"/>
    </row>
    <row r="290" spans="51:51" x14ac:dyDescent="0.25">
      <c r="AY290"/>
    </row>
    <row r="291" spans="51:51" x14ac:dyDescent="0.25">
      <c r="AY291"/>
    </row>
    <row r="292" spans="51:51" x14ac:dyDescent="0.25">
      <c r="AY292"/>
    </row>
    <row r="293" spans="51:51" x14ac:dyDescent="0.25">
      <c r="AY293"/>
    </row>
    <row r="294" spans="51:51" x14ac:dyDescent="0.25">
      <c r="AY294"/>
    </row>
    <row r="295" spans="51:51" x14ac:dyDescent="0.25">
      <c r="AY295"/>
    </row>
    <row r="296" spans="51:51" x14ac:dyDescent="0.25">
      <c r="AY296"/>
    </row>
    <row r="297" spans="51:51" x14ac:dyDescent="0.25">
      <c r="AY297"/>
    </row>
    <row r="298" spans="51:51" x14ac:dyDescent="0.25">
      <c r="AY298"/>
    </row>
    <row r="299" spans="51:51" x14ac:dyDescent="0.25">
      <c r="AY299"/>
    </row>
    <row r="300" spans="51:51" x14ac:dyDescent="0.25">
      <c r="AY300"/>
    </row>
    <row r="301" spans="51:51" x14ac:dyDescent="0.25">
      <c r="AY301"/>
    </row>
    <row r="302" spans="51:51" x14ac:dyDescent="0.25">
      <c r="AY302"/>
    </row>
    <row r="303" spans="51:51" x14ac:dyDescent="0.25">
      <c r="AY303"/>
    </row>
    <row r="304" spans="51:51" x14ac:dyDescent="0.25">
      <c r="AY304"/>
    </row>
    <row r="305" spans="51:51" x14ac:dyDescent="0.25">
      <c r="AY305"/>
    </row>
    <row r="306" spans="51:51" x14ac:dyDescent="0.25">
      <c r="AY306"/>
    </row>
    <row r="307" spans="51:51" x14ac:dyDescent="0.25">
      <c r="AY307"/>
    </row>
    <row r="308" spans="51:51" x14ac:dyDescent="0.25">
      <c r="AY308"/>
    </row>
    <row r="309" spans="51:51" x14ac:dyDescent="0.25">
      <c r="AY309"/>
    </row>
    <row r="310" spans="51:51" x14ac:dyDescent="0.25">
      <c r="AY310"/>
    </row>
    <row r="311" spans="51:51" x14ac:dyDescent="0.25">
      <c r="AY311"/>
    </row>
    <row r="312" spans="51:51" x14ac:dyDescent="0.25">
      <c r="AY312"/>
    </row>
    <row r="313" spans="51:51" x14ac:dyDescent="0.25">
      <c r="AY313"/>
    </row>
    <row r="314" spans="51:51" x14ac:dyDescent="0.25">
      <c r="AY314"/>
    </row>
    <row r="315" spans="51:51" x14ac:dyDescent="0.25">
      <c r="AY315"/>
    </row>
    <row r="316" spans="51:51" x14ac:dyDescent="0.25">
      <c r="AY316"/>
    </row>
    <row r="317" spans="51:51" x14ac:dyDescent="0.25">
      <c r="AY317"/>
    </row>
    <row r="318" spans="51:51" x14ac:dyDescent="0.25">
      <c r="AY318"/>
    </row>
    <row r="319" spans="51:51" x14ac:dyDescent="0.25">
      <c r="AY319"/>
    </row>
    <row r="320" spans="5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26" spans="51:51" x14ac:dyDescent="0.25">
      <c r="AY326"/>
    </row>
    <row r="327" spans="51:51" x14ac:dyDescent="0.25">
      <c r="AY327"/>
    </row>
    <row r="328" spans="51:51" x14ac:dyDescent="0.25">
      <c r="AY328"/>
    </row>
    <row r="329" spans="51:51" x14ac:dyDescent="0.25">
      <c r="AY329"/>
    </row>
    <row r="330" spans="51:51" x14ac:dyDescent="0.25">
      <c r="AY330"/>
    </row>
    <row r="331" spans="51:51" x14ac:dyDescent="0.25">
      <c r="AY331"/>
    </row>
    <row r="332" spans="51:51" x14ac:dyDescent="0.25">
      <c r="AY332"/>
    </row>
    <row r="333" spans="51:51" x14ac:dyDescent="0.25">
      <c r="AY333"/>
    </row>
    <row r="334" spans="51:51" x14ac:dyDescent="0.25">
      <c r="AY334"/>
    </row>
    <row r="335" spans="51:51" x14ac:dyDescent="0.25">
      <c r="AY335"/>
    </row>
    <row r="336" spans="51:51" x14ac:dyDescent="0.25">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73" spans="51:51" x14ac:dyDescent="0.25">
      <c r="AY47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28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585</v>
      </c>
      <c r="B1" s="2" t="s">
        <v>587</v>
      </c>
      <c r="C1" s="2" t="s">
        <v>588</v>
      </c>
      <c r="D1" s="2" t="s">
        <v>589</v>
      </c>
      <c r="E1" s="2" t="s">
        <v>590</v>
      </c>
      <c r="F1" s="2" t="s">
        <v>675</v>
      </c>
      <c r="G1" s="2" t="s">
        <v>676</v>
      </c>
      <c r="H1" s="2" t="s">
        <v>677</v>
      </c>
      <c r="I1" s="2" t="s">
        <v>678</v>
      </c>
      <c r="J1" s="2" t="s">
        <v>679</v>
      </c>
      <c r="K1" s="2" t="s">
        <v>680</v>
      </c>
      <c r="L1" s="2" t="s">
        <v>681</v>
      </c>
      <c r="M1" s="2" t="s">
        <v>682</v>
      </c>
      <c r="N1" s="2" t="s">
        <v>683</v>
      </c>
      <c r="O1" s="2" t="s">
        <v>684</v>
      </c>
      <c r="P1" s="2" t="s">
        <v>685</v>
      </c>
      <c r="Q1" s="2" t="s">
        <v>686</v>
      </c>
      <c r="R1" s="2" t="s">
        <v>687</v>
      </c>
      <c r="S1" s="2" t="s">
        <v>688</v>
      </c>
      <c r="T1" s="2" t="s">
        <v>689</v>
      </c>
      <c r="U1" s="2" t="s">
        <v>690</v>
      </c>
      <c r="V1" s="2" t="s">
        <v>691</v>
      </c>
      <c r="W1" s="2" t="s">
        <v>692</v>
      </c>
      <c r="X1" s="2" t="s">
        <v>693</v>
      </c>
      <c r="Y1" s="2" t="s">
        <v>694</v>
      </c>
      <c r="Z1" s="2" t="s">
        <v>695</v>
      </c>
      <c r="AA1" s="2" t="s">
        <v>696</v>
      </c>
      <c r="AB1" s="2" t="s">
        <v>697</v>
      </c>
      <c r="AC1" s="2" t="s">
        <v>698</v>
      </c>
      <c r="AD1" s="2" t="s">
        <v>699</v>
      </c>
      <c r="AE1" s="2" t="s">
        <v>700</v>
      </c>
      <c r="AF1" s="2" t="s">
        <v>701</v>
      </c>
      <c r="AG1" s="2" t="s">
        <v>702</v>
      </c>
      <c r="AH1" s="2" t="s">
        <v>617</v>
      </c>
      <c r="AI1" s="3" t="s">
        <v>703</v>
      </c>
    </row>
    <row r="2" spans="1:35" x14ac:dyDescent="0.25">
      <c r="A2" t="s">
        <v>329</v>
      </c>
      <c r="B2" t="s">
        <v>258</v>
      </c>
      <c r="C2" t="s">
        <v>567</v>
      </c>
      <c r="D2" t="s">
        <v>337</v>
      </c>
      <c r="E2" s="6">
        <v>97.184782608695656</v>
      </c>
      <c r="F2" s="6">
        <v>11.043478260869565</v>
      </c>
      <c r="G2" s="6">
        <v>0.45652173913043476</v>
      </c>
      <c r="H2" s="6">
        <v>0.39130434782608697</v>
      </c>
      <c r="I2" s="6">
        <v>2.6304347826086958</v>
      </c>
      <c r="J2" s="6">
        <v>0</v>
      </c>
      <c r="K2" s="6">
        <v>0</v>
      </c>
      <c r="L2" s="6">
        <v>0</v>
      </c>
      <c r="M2" s="6">
        <v>5.6657608695652177</v>
      </c>
      <c r="N2" s="6">
        <v>5.7119565217391308</v>
      </c>
      <c r="O2" s="6">
        <f>SUM(NonNurse[[#This Row],[Qualified Social Work Staff Hours]],NonNurse[[#This Row],[Other Social Work Staff Hours]])/NonNurse[[#This Row],[MDS Census]]</f>
        <v>0.117073034336204</v>
      </c>
      <c r="P2" s="6">
        <v>3.027173913043478</v>
      </c>
      <c r="Q2" s="6">
        <v>7.9701086956521738</v>
      </c>
      <c r="R2" s="6">
        <f>SUM(NonNurse[[#This Row],[Qualified Activities Professional Hours]],NonNurse[[#This Row],[Other Activities Professional Hours]])/NonNurse[[#This Row],[MDS Census]]</f>
        <v>0.11315848339111956</v>
      </c>
      <c r="S2" s="6">
        <v>0</v>
      </c>
      <c r="T2" s="6">
        <v>0</v>
      </c>
      <c r="U2" s="6">
        <v>0</v>
      </c>
      <c r="V2" s="6">
        <f>SUM(NonNurse[[#This Row],[Occupational Therapist Hours]],NonNurse[[#This Row],[OT Assistant Hours]],NonNurse[[#This Row],[OT Aide Hours]])/NonNurse[[#This Row],[MDS Census]]</f>
        <v>0</v>
      </c>
      <c r="W2" s="6">
        <v>0</v>
      </c>
      <c r="X2" s="6">
        <v>0</v>
      </c>
      <c r="Y2" s="6">
        <v>0</v>
      </c>
      <c r="Z2" s="6">
        <f>SUM(NonNurse[[#This Row],[Physical Therapist (PT) Hours]],NonNurse[[#This Row],[PT Assistant Hours]],NonNurse[[#This Row],[PT Aide Hours]])/NonNurse[[#This Row],[MDS Census]]</f>
        <v>0</v>
      </c>
      <c r="AA2" s="6">
        <v>0</v>
      </c>
      <c r="AB2" s="6">
        <v>0</v>
      </c>
      <c r="AC2" s="6">
        <v>0</v>
      </c>
      <c r="AD2" s="6">
        <v>0</v>
      </c>
      <c r="AE2" s="6">
        <v>0</v>
      </c>
      <c r="AF2" s="6">
        <v>0</v>
      </c>
      <c r="AG2" s="6">
        <v>0</v>
      </c>
      <c r="AH2" s="1">
        <v>495409</v>
      </c>
      <c r="AI2">
        <v>3</v>
      </c>
    </row>
    <row r="3" spans="1:35" x14ac:dyDescent="0.25">
      <c r="A3" t="s">
        <v>329</v>
      </c>
      <c r="B3" t="s">
        <v>267</v>
      </c>
      <c r="C3" t="s">
        <v>526</v>
      </c>
      <c r="D3" t="s">
        <v>408</v>
      </c>
      <c r="E3" s="6">
        <v>115.92957746478874</v>
      </c>
      <c r="F3" s="6">
        <v>11.465915492957745</v>
      </c>
      <c r="G3" s="6">
        <v>0</v>
      </c>
      <c r="H3" s="6">
        <v>0</v>
      </c>
      <c r="I3" s="6">
        <v>0</v>
      </c>
      <c r="J3" s="6">
        <v>0</v>
      </c>
      <c r="K3" s="6">
        <v>0</v>
      </c>
      <c r="L3" s="6">
        <v>0.52845070422535201</v>
      </c>
      <c r="M3" s="6">
        <v>0.64084507042253525</v>
      </c>
      <c r="N3" s="6">
        <v>16.742816901408446</v>
      </c>
      <c r="O3" s="6">
        <f>SUM(NonNurse[[#This Row],[Qualified Social Work Staff Hours]],NonNurse[[#This Row],[Other Social Work Staff Hours]])/NonNurse[[#This Row],[MDS Census]]</f>
        <v>0.1499501883124772</v>
      </c>
      <c r="P3" s="6">
        <v>0.55239436619718307</v>
      </c>
      <c r="Q3" s="6">
        <v>20.63281690140845</v>
      </c>
      <c r="R3" s="6">
        <f>SUM(NonNurse[[#This Row],[Qualified Activities Professional Hours]],NonNurse[[#This Row],[Other Activities Professional Hours]])/NonNurse[[#This Row],[MDS Census]]</f>
        <v>0.18274207265216863</v>
      </c>
      <c r="S3" s="6">
        <v>13.837323943661975</v>
      </c>
      <c r="T3" s="6">
        <v>32.074225352112663</v>
      </c>
      <c r="U3" s="6">
        <v>0</v>
      </c>
      <c r="V3" s="6">
        <f>SUM(NonNurse[[#This Row],[Occupational Therapist Hours]],NonNurse[[#This Row],[OT Assistant Hours]],NonNurse[[#This Row],[OT Aide Hours]])/NonNurse[[#This Row],[MDS Census]]</f>
        <v>0.39602964402867197</v>
      </c>
      <c r="W3" s="6">
        <v>34.646056338028174</v>
      </c>
      <c r="X3" s="6">
        <v>41.725915492957739</v>
      </c>
      <c r="Y3" s="6">
        <v>0</v>
      </c>
      <c r="Z3" s="6">
        <f>SUM(NonNurse[[#This Row],[Physical Therapist (PT) Hours]],NonNurse[[#This Row],[PT Assistant Hours]],NonNurse[[#This Row],[PT Aide Hours]])/NonNurse[[#This Row],[MDS Census]]</f>
        <v>0.65877900619608787</v>
      </c>
      <c r="AA3" s="6">
        <v>0</v>
      </c>
      <c r="AB3" s="6">
        <v>0.52112676056338025</v>
      </c>
      <c r="AC3" s="6">
        <v>0</v>
      </c>
      <c r="AD3" s="6">
        <v>0</v>
      </c>
      <c r="AE3" s="6">
        <v>0</v>
      </c>
      <c r="AF3" s="6">
        <v>0</v>
      </c>
      <c r="AG3" s="6">
        <v>0</v>
      </c>
      <c r="AH3" s="1">
        <v>495420</v>
      </c>
      <c r="AI3">
        <v>3</v>
      </c>
    </row>
    <row r="4" spans="1:35" x14ac:dyDescent="0.25">
      <c r="A4" t="s">
        <v>329</v>
      </c>
      <c r="B4" t="s">
        <v>49</v>
      </c>
      <c r="C4" t="s">
        <v>525</v>
      </c>
      <c r="D4" t="s">
        <v>369</v>
      </c>
      <c r="E4" s="6">
        <v>76.532608695652172</v>
      </c>
      <c r="F4" s="6">
        <v>10.184782608695652</v>
      </c>
      <c r="G4" s="6">
        <v>0.24728260869565216</v>
      </c>
      <c r="H4" s="6">
        <v>0.22282608695652173</v>
      </c>
      <c r="I4" s="6">
        <v>0.20652173913043478</v>
      </c>
      <c r="J4" s="6">
        <v>0</v>
      </c>
      <c r="K4" s="6">
        <v>0.57065217391304346</v>
      </c>
      <c r="L4" s="6">
        <v>0.1233695652173913</v>
      </c>
      <c r="M4" s="6">
        <v>5.5443478260869572</v>
      </c>
      <c r="N4" s="6">
        <v>2.8695652173913042</v>
      </c>
      <c r="O4" s="6">
        <f>SUM(NonNurse[[#This Row],[Qualified Social Work Staff Hours]],NonNurse[[#This Row],[Other Social Work Staff Hours]])/NonNurse[[#This Row],[MDS Census]]</f>
        <v>0.10993892912938505</v>
      </c>
      <c r="P4" s="6">
        <v>0</v>
      </c>
      <c r="Q4" s="6">
        <v>6.3297826086956537</v>
      </c>
      <c r="R4" s="6">
        <f>SUM(NonNurse[[#This Row],[Qualified Activities Professional Hours]],NonNurse[[#This Row],[Other Activities Professional Hours]])/NonNurse[[#This Row],[MDS Census]]</f>
        <v>8.2707001846328662E-2</v>
      </c>
      <c r="S4" s="6">
        <v>1.5652173913043479</v>
      </c>
      <c r="T4" s="6">
        <v>3.4381521739130436</v>
      </c>
      <c r="U4" s="6">
        <v>0</v>
      </c>
      <c r="V4" s="6">
        <f>SUM(NonNurse[[#This Row],[Occupational Therapist Hours]],NonNurse[[#This Row],[OT Assistant Hours]],NonNurse[[#This Row],[OT Aide Hours]])/NonNurse[[#This Row],[MDS Census]]</f>
        <v>6.5375656866922316E-2</v>
      </c>
      <c r="W4" s="6">
        <v>1.7600000000000002</v>
      </c>
      <c r="X4" s="6">
        <v>2.5646739130434781</v>
      </c>
      <c r="Y4" s="6">
        <v>0</v>
      </c>
      <c r="Z4" s="6">
        <f>SUM(NonNurse[[#This Row],[Physical Therapist (PT) Hours]],NonNurse[[#This Row],[PT Assistant Hours]],NonNurse[[#This Row],[PT Aide Hours]])/NonNurse[[#This Row],[MDS Census]]</f>
        <v>5.6507598352506745E-2</v>
      </c>
      <c r="AA4" s="6">
        <v>0</v>
      </c>
      <c r="AB4" s="6">
        <v>0</v>
      </c>
      <c r="AC4" s="6">
        <v>0</v>
      </c>
      <c r="AD4" s="6">
        <v>0</v>
      </c>
      <c r="AE4" s="6">
        <v>0</v>
      </c>
      <c r="AF4" s="6">
        <v>0</v>
      </c>
      <c r="AG4" s="6">
        <v>0</v>
      </c>
      <c r="AH4" s="1">
        <v>495141</v>
      </c>
      <c r="AI4">
        <v>3</v>
      </c>
    </row>
    <row r="5" spans="1:35" x14ac:dyDescent="0.25">
      <c r="A5" t="s">
        <v>329</v>
      </c>
      <c r="B5" t="s">
        <v>210</v>
      </c>
      <c r="C5" t="s">
        <v>509</v>
      </c>
      <c r="D5" t="s">
        <v>441</v>
      </c>
      <c r="E5" s="6">
        <v>95.086956521739125</v>
      </c>
      <c r="F5" s="6">
        <v>8.0108695652173907</v>
      </c>
      <c r="G5" s="6">
        <v>0</v>
      </c>
      <c r="H5" s="6">
        <v>0</v>
      </c>
      <c r="I5" s="6">
        <v>2.0217391304347827</v>
      </c>
      <c r="J5" s="6">
        <v>0</v>
      </c>
      <c r="K5" s="6">
        <v>0</v>
      </c>
      <c r="L5" s="6">
        <v>4.9103260869565215</v>
      </c>
      <c r="M5" s="6">
        <v>5.0489130434782608</v>
      </c>
      <c r="N5" s="6">
        <v>0</v>
      </c>
      <c r="O5" s="6">
        <f>SUM(NonNurse[[#This Row],[Qualified Social Work Staff Hours]],NonNurse[[#This Row],[Other Social Work Staff Hours]])/NonNurse[[#This Row],[MDS Census]]</f>
        <v>5.3097850937357111E-2</v>
      </c>
      <c r="P5" s="6">
        <v>4.3478260869565215</v>
      </c>
      <c r="Q5" s="6">
        <v>10.820652173913043</v>
      </c>
      <c r="R5" s="6">
        <f>SUM(NonNurse[[#This Row],[Qualified Activities Professional Hours]],NonNurse[[#This Row],[Other Activities Professional Hours]])/NonNurse[[#This Row],[MDS Census]]</f>
        <v>0.15952217649748515</v>
      </c>
      <c r="S5" s="6">
        <v>4.6086956521739131</v>
      </c>
      <c r="T5" s="6">
        <v>5.4021739130434785</v>
      </c>
      <c r="U5" s="6">
        <v>0</v>
      </c>
      <c r="V5" s="6">
        <f>SUM(NonNurse[[#This Row],[Occupational Therapist Hours]],NonNurse[[#This Row],[OT Assistant Hours]],NonNurse[[#This Row],[OT Aide Hours]])/NonNurse[[#This Row],[MDS Census]]</f>
        <v>0.10528120713305898</v>
      </c>
      <c r="W5" s="6">
        <v>4.9375</v>
      </c>
      <c r="X5" s="6">
        <v>5.1413043478260869</v>
      </c>
      <c r="Y5" s="6">
        <v>0</v>
      </c>
      <c r="Z5" s="6">
        <f>SUM(NonNurse[[#This Row],[Physical Therapist (PT) Hours]],NonNurse[[#This Row],[PT Assistant Hours]],NonNurse[[#This Row],[PT Aide Hours]])/NonNurse[[#This Row],[MDS Census]]</f>
        <v>0.10599565614997714</v>
      </c>
      <c r="AA5" s="6">
        <v>0</v>
      </c>
      <c r="AB5" s="6">
        <v>0</v>
      </c>
      <c r="AC5" s="6">
        <v>0</v>
      </c>
      <c r="AD5" s="6">
        <v>0</v>
      </c>
      <c r="AE5" s="6">
        <v>0</v>
      </c>
      <c r="AF5" s="6">
        <v>0</v>
      </c>
      <c r="AG5" s="6">
        <v>0</v>
      </c>
      <c r="AH5" s="1">
        <v>495358</v>
      </c>
      <c r="AI5">
        <v>3</v>
      </c>
    </row>
    <row r="6" spans="1:35" x14ac:dyDescent="0.25">
      <c r="A6" t="s">
        <v>329</v>
      </c>
      <c r="B6" t="s">
        <v>58</v>
      </c>
      <c r="C6" t="s">
        <v>500</v>
      </c>
      <c r="D6" t="s">
        <v>378</v>
      </c>
      <c r="E6" s="6">
        <v>165.5108695652174</v>
      </c>
      <c r="F6" s="6">
        <v>3.7391304347826089</v>
      </c>
      <c r="G6" s="6">
        <v>1.4608695652173913</v>
      </c>
      <c r="H6" s="6">
        <v>0.10869565217391304</v>
      </c>
      <c r="I6" s="6">
        <v>1.8152173913043479</v>
      </c>
      <c r="J6" s="6">
        <v>0</v>
      </c>
      <c r="K6" s="6">
        <v>0</v>
      </c>
      <c r="L6" s="6">
        <v>1.6766304347826086</v>
      </c>
      <c r="M6" s="6">
        <v>5.6521739130434785</v>
      </c>
      <c r="N6" s="6">
        <v>0</v>
      </c>
      <c r="O6" s="6">
        <f>SUM(NonNurse[[#This Row],[Qualified Social Work Staff Hours]],NonNurse[[#This Row],[Other Social Work Staff Hours]])/NonNurse[[#This Row],[MDS Census]]</f>
        <v>3.4149865370723058E-2</v>
      </c>
      <c r="P6" s="6">
        <v>5.0434782608695654</v>
      </c>
      <c r="Q6" s="6">
        <v>16.334456521739131</v>
      </c>
      <c r="R6" s="6">
        <f>SUM(NonNurse[[#This Row],[Qualified Activities Professional Hours]],NonNurse[[#This Row],[Other Activities Professional Hours]])/NonNurse[[#This Row],[MDS Census]]</f>
        <v>0.12916332829841728</v>
      </c>
      <c r="S6" s="6">
        <v>4.9778260869565205</v>
      </c>
      <c r="T6" s="6">
        <v>9.0678260869565239</v>
      </c>
      <c r="U6" s="6">
        <v>0</v>
      </c>
      <c r="V6" s="6">
        <f>SUM(NonNurse[[#This Row],[Occupational Therapist Hours]],NonNurse[[#This Row],[OT Assistant Hours]],NonNurse[[#This Row],[OT Aide Hours]])/NonNurse[[#This Row],[MDS Census]]</f>
        <v>8.48624154462468E-2</v>
      </c>
      <c r="W6" s="6">
        <v>6.1528260869565177</v>
      </c>
      <c r="X6" s="6">
        <v>9.875</v>
      </c>
      <c r="Y6" s="6">
        <v>0</v>
      </c>
      <c r="Z6" s="6">
        <f>SUM(NonNurse[[#This Row],[Physical Therapist (PT) Hours]],NonNurse[[#This Row],[PT Assistant Hours]],NonNurse[[#This Row],[PT Aide Hours]])/NonNurse[[#This Row],[MDS Census]]</f>
        <v>9.6838510540487255E-2</v>
      </c>
      <c r="AA6" s="6">
        <v>0</v>
      </c>
      <c r="AB6" s="6">
        <v>0</v>
      </c>
      <c r="AC6" s="6">
        <v>0</v>
      </c>
      <c r="AD6" s="6">
        <v>0</v>
      </c>
      <c r="AE6" s="6">
        <v>4.3478260869565216E-2</v>
      </c>
      <c r="AF6" s="6">
        <v>0</v>
      </c>
      <c r="AG6" s="6">
        <v>0</v>
      </c>
      <c r="AH6" s="1">
        <v>495155</v>
      </c>
      <c r="AI6">
        <v>3</v>
      </c>
    </row>
    <row r="7" spans="1:35" x14ac:dyDescent="0.25">
      <c r="A7" t="s">
        <v>329</v>
      </c>
      <c r="B7" t="s">
        <v>77</v>
      </c>
      <c r="C7" t="s">
        <v>532</v>
      </c>
      <c r="D7" t="s">
        <v>411</v>
      </c>
      <c r="E7" s="6">
        <v>53.760563380281688</v>
      </c>
      <c r="F7" s="6">
        <v>5.8408450704225343</v>
      </c>
      <c r="G7" s="6">
        <v>0</v>
      </c>
      <c r="H7" s="6">
        <v>0</v>
      </c>
      <c r="I7" s="6">
        <v>0</v>
      </c>
      <c r="J7" s="6">
        <v>0</v>
      </c>
      <c r="K7" s="6">
        <v>0</v>
      </c>
      <c r="L7" s="6">
        <v>0</v>
      </c>
      <c r="M7" s="6">
        <v>0.4119718309859155</v>
      </c>
      <c r="N7" s="6">
        <v>5.0635211267605627</v>
      </c>
      <c r="O7" s="6">
        <f>SUM(NonNurse[[#This Row],[Qualified Social Work Staff Hours]],NonNurse[[#This Row],[Other Social Work Staff Hours]])/NonNurse[[#This Row],[MDS Census]]</f>
        <v>0.10184962012051349</v>
      </c>
      <c r="P7" s="6">
        <v>0.63619718309859152</v>
      </c>
      <c r="Q7" s="6">
        <v>6.102112676056338</v>
      </c>
      <c r="R7" s="6">
        <f>SUM(NonNurse[[#This Row],[Qualified Activities Professional Hours]],NonNurse[[#This Row],[Other Activities Professional Hours]])/NonNurse[[#This Row],[MDS Census]]</f>
        <v>0.12533927167932932</v>
      </c>
      <c r="S7" s="6">
        <v>6.1588732394366197</v>
      </c>
      <c r="T7" s="6">
        <v>11.035352112676057</v>
      </c>
      <c r="U7" s="6">
        <v>0</v>
      </c>
      <c r="V7" s="6">
        <f>SUM(NonNurse[[#This Row],[Occupational Therapist Hours]],NonNurse[[#This Row],[OT Assistant Hours]],NonNurse[[#This Row],[OT Aide Hours]])/NonNurse[[#This Row],[MDS Census]]</f>
        <v>0.31982970919570342</v>
      </c>
      <c r="W7" s="6">
        <v>13.964084507042257</v>
      </c>
      <c r="X7" s="6">
        <v>5.7522535211267591</v>
      </c>
      <c r="Y7" s="6">
        <v>0</v>
      </c>
      <c r="Z7" s="6">
        <f>SUM(NonNurse[[#This Row],[Physical Therapist (PT) Hours]],NonNurse[[#This Row],[PT Assistant Hours]],NonNurse[[#This Row],[PT Aide Hours]])/NonNurse[[#This Row],[MDS Census]]</f>
        <v>0.36674351585014414</v>
      </c>
      <c r="AA7" s="6">
        <v>0</v>
      </c>
      <c r="AB7" s="6">
        <v>0.56338028169014087</v>
      </c>
      <c r="AC7" s="6">
        <v>0</v>
      </c>
      <c r="AD7" s="6">
        <v>0</v>
      </c>
      <c r="AE7" s="6">
        <v>0</v>
      </c>
      <c r="AF7" s="6">
        <v>0</v>
      </c>
      <c r="AG7" s="6">
        <v>0</v>
      </c>
      <c r="AH7" s="1">
        <v>495188</v>
      </c>
      <c r="AI7">
        <v>3</v>
      </c>
    </row>
    <row r="8" spans="1:35" x14ac:dyDescent="0.25">
      <c r="A8" t="s">
        <v>329</v>
      </c>
      <c r="B8" t="s">
        <v>259</v>
      </c>
      <c r="C8" t="s">
        <v>580</v>
      </c>
      <c r="D8" t="s">
        <v>378</v>
      </c>
      <c r="E8" s="6">
        <v>42.315217391304351</v>
      </c>
      <c r="F8" s="6">
        <v>3.8315217391304346</v>
      </c>
      <c r="G8" s="6">
        <v>0.56521739130434778</v>
      </c>
      <c r="H8" s="6">
        <v>0.2608695652173913</v>
      </c>
      <c r="I8" s="6">
        <v>5.7391304347826084</v>
      </c>
      <c r="J8" s="6">
        <v>0</v>
      </c>
      <c r="K8" s="6">
        <v>0</v>
      </c>
      <c r="L8" s="6">
        <v>1.662608695652174</v>
      </c>
      <c r="M8" s="6">
        <v>4.4021739130434785</v>
      </c>
      <c r="N8" s="6">
        <v>0</v>
      </c>
      <c r="O8" s="6">
        <f>SUM(NonNurse[[#This Row],[Qualified Social Work Staff Hours]],NonNurse[[#This Row],[Other Social Work Staff Hours]])/NonNurse[[#This Row],[MDS Census]]</f>
        <v>0.10403287952735679</v>
      </c>
      <c r="P8" s="6">
        <v>4.4836956521739131</v>
      </c>
      <c r="Q8" s="6">
        <v>11.214673913043478</v>
      </c>
      <c r="R8" s="6">
        <f>SUM(NonNurse[[#This Row],[Qualified Activities Professional Hours]],NonNurse[[#This Row],[Other Activities Professional Hours]])/NonNurse[[#This Row],[MDS Census]]</f>
        <v>0.37098638582070376</v>
      </c>
      <c r="S8" s="6">
        <v>8.6428260869565197</v>
      </c>
      <c r="T8" s="6">
        <v>3.8153260869565209</v>
      </c>
      <c r="U8" s="6">
        <v>0</v>
      </c>
      <c r="V8" s="6">
        <f>SUM(NonNurse[[#This Row],[Occupational Therapist Hours]],NonNurse[[#This Row],[OT Assistant Hours]],NonNurse[[#This Row],[OT Aide Hours]])/NonNurse[[#This Row],[MDS Census]]</f>
        <v>0.29441304906241961</v>
      </c>
      <c r="W8" s="6">
        <v>9.7068478260869568</v>
      </c>
      <c r="X8" s="6">
        <v>6.4933695652173915</v>
      </c>
      <c r="Y8" s="6">
        <v>2.2282608695652173</v>
      </c>
      <c r="Z8" s="6">
        <f>SUM(NonNurse[[#This Row],[Physical Therapist (PT) Hours]],NonNurse[[#This Row],[PT Assistant Hours]],NonNurse[[#This Row],[PT Aide Hours]])/NonNurse[[#This Row],[MDS Census]]</f>
        <v>0.43550475211918832</v>
      </c>
      <c r="AA8" s="6">
        <v>0</v>
      </c>
      <c r="AB8" s="6">
        <v>0</v>
      </c>
      <c r="AC8" s="6">
        <v>0</v>
      </c>
      <c r="AD8" s="6">
        <v>0</v>
      </c>
      <c r="AE8" s="6">
        <v>0</v>
      </c>
      <c r="AF8" s="6">
        <v>0</v>
      </c>
      <c r="AG8" s="6">
        <v>0</v>
      </c>
      <c r="AH8" s="1">
        <v>495410</v>
      </c>
      <c r="AI8">
        <v>3</v>
      </c>
    </row>
    <row r="9" spans="1:35" x14ac:dyDescent="0.25">
      <c r="A9" t="s">
        <v>329</v>
      </c>
      <c r="B9" t="s">
        <v>264</v>
      </c>
      <c r="C9" t="s">
        <v>468</v>
      </c>
      <c r="D9" t="s">
        <v>409</v>
      </c>
      <c r="E9" s="6">
        <v>39.923913043478258</v>
      </c>
      <c r="F9" s="6">
        <v>4.9565217391304346</v>
      </c>
      <c r="G9" s="6">
        <v>0.32608695652173914</v>
      </c>
      <c r="H9" s="6">
        <v>0.18010869565217388</v>
      </c>
      <c r="I9" s="6">
        <v>4.4347826086956523</v>
      </c>
      <c r="J9" s="6">
        <v>0</v>
      </c>
      <c r="K9" s="6">
        <v>0</v>
      </c>
      <c r="L9" s="6">
        <v>2.527173913043478</v>
      </c>
      <c r="M9" s="6">
        <v>3.7391304347826089</v>
      </c>
      <c r="N9" s="6">
        <v>0</v>
      </c>
      <c r="O9" s="6">
        <f>SUM(NonNurse[[#This Row],[Qualified Social Work Staff Hours]],NonNurse[[#This Row],[Other Social Work Staff Hours]])/NonNurse[[#This Row],[MDS Census]]</f>
        <v>9.3656411652600066E-2</v>
      </c>
      <c r="P9" s="6">
        <v>5.3043478260869561</v>
      </c>
      <c r="Q9" s="6">
        <v>6.0733695652173916</v>
      </c>
      <c r="R9" s="6">
        <f>SUM(NonNurse[[#This Row],[Qualified Activities Professional Hours]],NonNurse[[#This Row],[Other Activities Professional Hours]])/NonNurse[[#This Row],[MDS Census]]</f>
        <v>0.28498502586441604</v>
      </c>
      <c r="S9" s="6">
        <v>6.6766304347826084</v>
      </c>
      <c r="T9" s="6">
        <v>1.6521739130434783</v>
      </c>
      <c r="U9" s="6">
        <v>0</v>
      </c>
      <c r="V9" s="6">
        <f>SUM(NonNurse[[#This Row],[Occupational Therapist Hours]],NonNurse[[#This Row],[OT Assistant Hours]],NonNurse[[#This Row],[OT Aide Hours]])/NonNurse[[#This Row],[MDS Census]]</f>
        <v>0.20861693438606044</v>
      </c>
      <c r="W9" s="6">
        <v>5.1195652173913047</v>
      </c>
      <c r="X9" s="6">
        <v>2.7989130434782608</v>
      </c>
      <c r="Y9" s="6">
        <v>0</v>
      </c>
      <c r="Z9" s="6">
        <f>SUM(NonNurse[[#This Row],[Physical Therapist (PT) Hours]],NonNurse[[#This Row],[PT Assistant Hours]],NonNurse[[#This Row],[PT Aide Hours]])/NonNurse[[#This Row],[MDS Census]]</f>
        <v>0.19833923223523009</v>
      </c>
      <c r="AA9" s="6">
        <v>0</v>
      </c>
      <c r="AB9" s="6">
        <v>0</v>
      </c>
      <c r="AC9" s="6">
        <v>0</v>
      </c>
      <c r="AD9" s="6">
        <v>0</v>
      </c>
      <c r="AE9" s="6">
        <v>0</v>
      </c>
      <c r="AF9" s="6">
        <v>0</v>
      </c>
      <c r="AG9" s="6">
        <v>0</v>
      </c>
      <c r="AH9" s="1">
        <v>495416</v>
      </c>
      <c r="AI9">
        <v>3</v>
      </c>
    </row>
    <row r="10" spans="1:35" x14ac:dyDescent="0.25">
      <c r="A10" t="s">
        <v>329</v>
      </c>
      <c r="B10" t="s">
        <v>214</v>
      </c>
      <c r="C10" t="s">
        <v>444</v>
      </c>
      <c r="D10" t="s">
        <v>426</v>
      </c>
      <c r="E10" s="6">
        <v>136.82608695652175</v>
      </c>
      <c r="F10" s="6">
        <v>5.7391304347826084</v>
      </c>
      <c r="G10" s="6">
        <v>0.80869565217391404</v>
      </c>
      <c r="H10" s="6">
        <v>0.22858695652173913</v>
      </c>
      <c r="I10" s="6">
        <v>2.2065217391304346</v>
      </c>
      <c r="J10" s="6">
        <v>0</v>
      </c>
      <c r="K10" s="6">
        <v>0</v>
      </c>
      <c r="L10" s="6">
        <v>3.6985869565217389</v>
      </c>
      <c r="M10" s="6">
        <v>4.8695652173913047</v>
      </c>
      <c r="N10" s="6">
        <v>5.7693478260869577</v>
      </c>
      <c r="O10" s="6">
        <f>SUM(NonNurse[[#This Row],[Qualified Social Work Staff Hours]],NonNurse[[#This Row],[Other Social Work Staff Hours]])/NonNurse[[#This Row],[MDS Census]]</f>
        <v>7.775500476644423E-2</v>
      </c>
      <c r="P10" s="6">
        <v>3.8304347826086973</v>
      </c>
      <c r="Q10" s="6">
        <v>11.657065217391304</v>
      </c>
      <c r="R10" s="6">
        <f>SUM(NonNurse[[#This Row],[Qualified Activities Professional Hours]],NonNurse[[#This Row],[Other Activities Professional Hours]])/NonNurse[[#This Row],[MDS Census]]</f>
        <v>0.11319113441372736</v>
      </c>
      <c r="S10" s="6">
        <v>4.9184782608695645</v>
      </c>
      <c r="T10" s="6">
        <v>4.1861956521739128</v>
      </c>
      <c r="U10" s="6">
        <v>0</v>
      </c>
      <c r="V10" s="6">
        <f>SUM(NonNurse[[#This Row],[Occupational Therapist Hours]],NonNurse[[#This Row],[OT Assistant Hours]],NonNurse[[#This Row],[OT Aide Hours]])/NonNurse[[#This Row],[MDS Census]]</f>
        <v>6.6541944709246889E-2</v>
      </c>
      <c r="W10" s="6">
        <v>5.324891304347827</v>
      </c>
      <c r="X10" s="6">
        <v>4.7829347826086943</v>
      </c>
      <c r="Y10" s="6">
        <v>0</v>
      </c>
      <c r="Z10" s="6">
        <f>SUM(NonNurse[[#This Row],[Physical Therapist (PT) Hours]],NonNurse[[#This Row],[PT Assistant Hours]],NonNurse[[#This Row],[PT Aide Hours]])/NonNurse[[#This Row],[MDS Census]]</f>
        <v>7.3873530346361599E-2</v>
      </c>
      <c r="AA10" s="6">
        <v>0</v>
      </c>
      <c r="AB10" s="6">
        <v>0</v>
      </c>
      <c r="AC10" s="6">
        <v>0</v>
      </c>
      <c r="AD10" s="6">
        <v>0</v>
      </c>
      <c r="AE10" s="6">
        <v>8.6956521739130432E-2</v>
      </c>
      <c r="AF10" s="6">
        <v>0</v>
      </c>
      <c r="AG10" s="6">
        <v>0</v>
      </c>
      <c r="AH10" s="1">
        <v>495362</v>
      </c>
      <c r="AI10">
        <v>3</v>
      </c>
    </row>
    <row r="11" spans="1:35" x14ac:dyDescent="0.25">
      <c r="A11" t="s">
        <v>329</v>
      </c>
      <c r="B11" t="s">
        <v>92</v>
      </c>
      <c r="C11" t="s">
        <v>538</v>
      </c>
      <c r="D11" t="s">
        <v>378</v>
      </c>
      <c r="E11" s="6">
        <v>101.65217391304348</v>
      </c>
      <c r="F11" s="6">
        <v>5.7391304347826084</v>
      </c>
      <c r="G11" s="6">
        <v>0</v>
      </c>
      <c r="H11" s="6">
        <v>0</v>
      </c>
      <c r="I11" s="6">
        <v>0</v>
      </c>
      <c r="J11" s="6">
        <v>0</v>
      </c>
      <c r="K11" s="6">
        <v>0</v>
      </c>
      <c r="L11" s="6">
        <v>6.3224999999999998</v>
      </c>
      <c r="M11" s="6">
        <v>9.9141304347826082</v>
      </c>
      <c r="N11" s="6">
        <v>0.90652173913043488</v>
      </c>
      <c r="O11" s="6">
        <f>SUM(NonNurse[[#This Row],[Qualified Social Work Staff Hours]],NonNurse[[#This Row],[Other Social Work Staff Hours]])/NonNurse[[#This Row],[MDS Census]]</f>
        <v>0.10644781864841744</v>
      </c>
      <c r="P11" s="6">
        <v>4.9152173913043482</v>
      </c>
      <c r="Q11" s="6">
        <v>17.771739130434788</v>
      </c>
      <c r="R11" s="6">
        <f>SUM(NonNurse[[#This Row],[Qualified Activities Professional Hours]],NonNurse[[#This Row],[Other Activities Professional Hours]])/NonNurse[[#This Row],[MDS Census]]</f>
        <v>0.22318220701454239</v>
      </c>
      <c r="S11" s="6">
        <v>2.8903260869565215</v>
      </c>
      <c r="T11" s="6">
        <v>8.0778260869565219</v>
      </c>
      <c r="U11" s="6">
        <v>0</v>
      </c>
      <c r="V11" s="6">
        <f>SUM(NonNurse[[#This Row],[Occupational Therapist Hours]],NonNurse[[#This Row],[OT Assistant Hours]],NonNurse[[#This Row],[OT Aide Hours]])/NonNurse[[#This Row],[MDS Census]]</f>
        <v>0.10789884516680924</v>
      </c>
      <c r="W11" s="6">
        <v>6.9672826086956512</v>
      </c>
      <c r="X11" s="6">
        <v>15.876630434782614</v>
      </c>
      <c r="Y11" s="6">
        <v>0</v>
      </c>
      <c r="Z11" s="6">
        <f>SUM(NonNurse[[#This Row],[Physical Therapist (PT) Hours]],NonNurse[[#This Row],[PT Assistant Hours]],NonNurse[[#This Row],[PT Aide Hours]])/NonNurse[[#This Row],[MDS Census]]</f>
        <v>0.22472626176218996</v>
      </c>
      <c r="AA11" s="6">
        <v>0</v>
      </c>
      <c r="AB11" s="6">
        <v>0</v>
      </c>
      <c r="AC11" s="6">
        <v>0</v>
      </c>
      <c r="AD11" s="6">
        <v>0</v>
      </c>
      <c r="AE11" s="6">
        <v>52.684782608695649</v>
      </c>
      <c r="AF11" s="6">
        <v>0</v>
      </c>
      <c r="AG11" s="6">
        <v>0</v>
      </c>
      <c r="AH11" s="1">
        <v>495205</v>
      </c>
      <c r="AI11">
        <v>3</v>
      </c>
    </row>
    <row r="12" spans="1:35" x14ac:dyDescent="0.25">
      <c r="A12" t="s">
        <v>329</v>
      </c>
      <c r="B12" t="s">
        <v>192</v>
      </c>
      <c r="C12" t="s">
        <v>500</v>
      </c>
      <c r="D12" t="s">
        <v>378</v>
      </c>
      <c r="E12" s="6">
        <v>96.75</v>
      </c>
      <c r="F12" s="6">
        <v>4.4347826086956523</v>
      </c>
      <c r="G12" s="6">
        <v>0</v>
      </c>
      <c r="H12" s="6">
        <v>0</v>
      </c>
      <c r="I12" s="6">
        <v>0</v>
      </c>
      <c r="J12" s="6">
        <v>0</v>
      </c>
      <c r="K12" s="6">
        <v>0</v>
      </c>
      <c r="L12" s="6">
        <v>4.3205434782608707</v>
      </c>
      <c r="M12" s="6">
        <v>3.1489130434782608</v>
      </c>
      <c r="N12" s="6">
        <v>4.7402173913043484</v>
      </c>
      <c r="O12" s="6">
        <f>SUM(NonNurse[[#This Row],[Qualified Social Work Staff Hours]],NonNurse[[#This Row],[Other Social Work Staff Hours]])/NonNurse[[#This Row],[MDS Census]]</f>
        <v>8.1541399842714316E-2</v>
      </c>
      <c r="P12" s="6">
        <v>5.6000000000000014</v>
      </c>
      <c r="Q12" s="6">
        <v>9.3804347826086989</v>
      </c>
      <c r="R12" s="6">
        <f>SUM(NonNurse[[#This Row],[Qualified Activities Professional Hours]],NonNurse[[#This Row],[Other Activities Professional Hours]])/NonNurse[[#This Row],[MDS Census]]</f>
        <v>0.15483653522076177</v>
      </c>
      <c r="S12" s="6">
        <v>1.3803260869565215</v>
      </c>
      <c r="T12" s="6">
        <v>7.3579347826086954</v>
      </c>
      <c r="U12" s="6">
        <v>0</v>
      </c>
      <c r="V12" s="6">
        <f>SUM(NonNurse[[#This Row],[Occupational Therapist Hours]],NonNurse[[#This Row],[OT Assistant Hours]],NonNurse[[#This Row],[OT Aide Hours]])/NonNurse[[#This Row],[MDS Census]]</f>
        <v>9.0317941804291646E-2</v>
      </c>
      <c r="W12" s="6">
        <v>3.8560869565217386</v>
      </c>
      <c r="X12" s="6">
        <v>8.9732608695652161</v>
      </c>
      <c r="Y12" s="6">
        <v>0</v>
      </c>
      <c r="Z12" s="6">
        <f>SUM(NonNurse[[#This Row],[Physical Therapist (PT) Hours]],NonNurse[[#This Row],[PT Assistant Hours]],NonNurse[[#This Row],[PT Aide Hours]])/NonNurse[[#This Row],[MDS Census]]</f>
        <v>0.13260307830580834</v>
      </c>
      <c r="AA12" s="6">
        <v>0</v>
      </c>
      <c r="AB12" s="6">
        <v>0</v>
      </c>
      <c r="AC12" s="6">
        <v>0</v>
      </c>
      <c r="AD12" s="6">
        <v>0</v>
      </c>
      <c r="AE12" s="6">
        <v>0</v>
      </c>
      <c r="AF12" s="6">
        <v>0</v>
      </c>
      <c r="AG12" s="6">
        <v>0</v>
      </c>
      <c r="AH12" s="1">
        <v>495337</v>
      </c>
      <c r="AI12">
        <v>3</v>
      </c>
    </row>
    <row r="13" spans="1:35" x14ac:dyDescent="0.25">
      <c r="A13" t="s">
        <v>329</v>
      </c>
      <c r="B13" t="s">
        <v>99</v>
      </c>
      <c r="C13" t="s">
        <v>540</v>
      </c>
      <c r="D13" t="s">
        <v>416</v>
      </c>
      <c r="E13" s="6">
        <v>77.880434782608702</v>
      </c>
      <c r="F13" s="6">
        <v>0</v>
      </c>
      <c r="G13" s="6">
        <v>0.56521739130434778</v>
      </c>
      <c r="H13" s="6">
        <v>9.6521739130434769E-2</v>
      </c>
      <c r="I13" s="6">
        <v>2.0108695652173911</v>
      </c>
      <c r="J13" s="6">
        <v>0</v>
      </c>
      <c r="K13" s="6">
        <v>0</v>
      </c>
      <c r="L13" s="6">
        <v>0.14423913043478259</v>
      </c>
      <c r="M13" s="6">
        <v>10.149456521739131</v>
      </c>
      <c r="N13" s="6">
        <v>0</v>
      </c>
      <c r="O13" s="6">
        <f>SUM(NonNurse[[#This Row],[Qualified Social Work Staff Hours]],NonNurse[[#This Row],[Other Social Work Staff Hours]])/NonNurse[[#This Row],[MDS Census]]</f>
        <v>0.13032100488485693</v>
      </c>
      <c r="P13" s="6">
        <v>0</v>
      </c>
      <c r="Q13" s="6">
        <v>0</v>
      </c>
      <c r="R13" s="6">
        <f>SUM(NonNurse[[#This Row],[Qualified Activities Professional Hours]],NonNurse[[#This Row],[Other Activities Professional Hours]])/NonNurse[[#This Row],[MDS Census]]</f>
        <v>0</v>
      </c>
      <c r="S13" s="6">
        <v>0.38630434782608697</v>
      </c>
      <c r="T13" s="6">
        <v>0</v>
      </c>
      <c r="U13" s="6">
        <v>0</v>
      </c>
      <c r="V13" s="6">
        <f>SUM(NonNurse[[#This Row],[Occupational Therapist Hours]],NonNurse[[#This Row],[OT Assistant Hours]],NonNurse[[#This Row],[OT Aide Hours]])/NonNurse[[#This Row],[MDS Census]]</f>
        <v>4.9602233077459873E-3</v>
      </c>
      <c r="W13" s="6">
        <v>4.9084782608695647</v>
      </c>
      <c r="X13" s="6">
        <v>0</v>
      </c>
      <c r="Y13" s="6">
        <v>0</v>
      </c>
      <c r="Z13" s="6">
        <f>SUM(NonNurse[[#This Row],[Physical Therapist (PT) Hours]],NonNurse[[#This Row],[PT Assistant Hours]],NonNurse[[#This Row],[PT Aide Hours]])/NonNurse[[#This Row],[MDS Census]]</f>
        <v>6.3025819958129781E-2</v>
      </c>
      <c r="AA13" s="6">
        <v>0</v>
      </c>
      <c r="AB13" s="6">
        <v>0.22826086956521738</v>
      </c>
      <c r="AC13" s="6">
        <v>0</v>
      </c>
      <c r="AD13" s="6">
        <v>0</v>
      </c>
      <c r="AE13" s="6">
        <v>0</v>
      </c>
      <c r="AF13" s="6">
        <v>0</v>
      </c>
      <c r="AG13" s="6">
        <v>0</v>
      </c>
      <c r="AH13" s="1">
        <v>495214</v>
      </c>
      <c r="AI13">
        <v>3</v>
      </c>
    </row>
    <row r="14" spans="1:35" x14ac:dyDescent="0.25">
      <c r="A14" t="s">
        <v>329</v>
      </c>
      <c r="B14" t="s">
        <v>191</v>
      </c>
      <c r="C14" t="s">
        <v>540</v>
      </c>
      <c r="D14" t="s">
        <v>416</v>
      </c>
      <c r="E14" s="6">
        <v>87.315217391304344</v>
      </c>
      <c r="F14" s="6">
        <v>5.5652173913043477</v>
      </c>
      <c r="G14" s="6">
        <v>2.582608695652171</v>
      </c>
      <c r="H14" s="6">
        <v>0.18043478260869567</v>
      </c>
      <c r="I14" s="6">
        <v>1.75</v>
      </c>
      <c r="J14" s="6">
        <v>0</v>
      </c>
      <c r="K14" s="6">
        <v>0</v>
      </c>
      <c r="L14" s="6">
        <v>4.0760869565217375</v>
      </c>
      <c r="M14" s="6">
        <v>0</v>
      </c>
      <c r="N14" s="6">
        <v>10.774565217391304</v>
      </c>
      <c r="O14" s="6">
        <f>SUM(NonNurse[[#This Row],[Qualified Social Work Staff Hours]],NonNurse[[#This Row],[Other Social Work Staff Hours]])/NonNurse[[#This Row],[MDS Census]]</f>
        <v>0.12339848126478277</v>
      </c>
      <c r="P14" s="6">
        <v>4.7488043478260868</v>
      </c>
      <c r="Q14" s="6">
        <v>8.7923913043478255</v>
      </c>
      <c r="R14" s="6">
        <f>SUM(NonNurse[[#This Row],[Qualified Activities Professional Hours]],NonNurse[[#This Row],[Other Activities Professional Hours]])/NonNurse[[#This Row],[MDS Census]]</f>
        <v>0.15508402838292043</v>
      </c>
      <c r="S14" s="6">
        <v>10.468369565217387</v>
      </c>
      <c r="T14" s="6">
        <v>7.0615217391304368</v>
      </c>
      <c r="U14" s="6">
        <v>0</v>
      </c>
      <c r="V14" s="6">
        <f>SUM(NonNurse[[#This Row],[Occupational Therapist Hours]],NonNurse[[#This Row],[OT Assistant Hours]],NonNurse[[#This Row],[OT Aide Hours]])/NonNurse[[#This Row],[MDS Census]]</f>
        <v>0.20076559193327523</v>
      </c>
      <c r="W14" s="6">
        <v>3.4259782608695657</v>
      </c>
      <c r="X14" s="6">
        <v>7.2331521739130435</v>
      </c>
      <c r="Y14" s="6">
        <v>0</v>
      </c>
      <c r="Z14" s="6">
        <f>SUM(NonNurse[[#This Row],[Physical Therapist (PT) Hours]],NonNurse[[#This Row],[PT Assistant Hours]],NonNurse[[#This Row],[PT Aide Hours]])/NonNurse[[#This Row],[MDS Census]]</f>
        <v>0.12207643470683432</v>
      </c>
      <c r="AA14" s="6">
        <v>0</v>
      </c>
      <c r="AB14" s="6">
        <v>0</v>
      </c>
      <c r="AC14" s="6">
        <v>0</v>
      </c>
      <c r="AD14" s="6">
        <v>0</v>
      </c>
      <c r="AE14" s="6">
        <v>0.21739130434782608</v>
      </c>
      <c r="AF14" s="6">
        <v>0</v>
      </c>
      <c r="AG14" s="6">
        <v>0</v>
      </c>
      <c r="AH14" s="1">
        <v>495336</v>
      </c>
      <c r="AI14">
        <v>3</v>
      </c>
    </row>
    <row r="15" spans="1:35" x14ac:dyDescent="0.25">
      <c r="A15" t="s">
        <v>329</v>
      </c>
      <c r="B15" t="s">
        <v>84</v>
      </c>
      <c r="C15" t="s">
        <v>535</v>
      </c>
      <c r="D15" t="s">
        <v>359</v>
      </c>
      <c r="E15" s="6">
        <v>98.902173913043484</v>
      </c>
      <c r="F15" s="6">
        <v>5.7391304347826084</v>
      </c>
      <c r="G15" s="6">
        <v>0.43478260869565216</v>
      </c>
      <c r="H15" s="6">
        <v>0.28434782608695652</v>
      </c>
      <c r="I15" s="6">
        <v>1.1413043478260869</v>
      </c>
      <c r="J15" s="6">
        <v>0</v>
      </c>
      <c r="K15" s="6">
        <v>0</v>
      </c>
      <c r="L15" s="6">
        <v>1.7038043478260869</v>
      </c>
      <c r="M15" s="6">
        <v>0</v>
      </c>
      <c r="N15" s="6">
        <v>10.116847826086957</v>
      </c>
      <c r="O15" s="6">
        <f>SUM(NonNurse[[#This Row],[Qualified Social Work Staff Hours]],NonNurse[[#This Row],[Other Social Work Staff Hours]])/NonNurse[[#This Row],[MDS Census]]</f>
        <v>0.10229146060006594</v>
      </c>
      <c r="P15" s="6">
        <v>6.3423913043478262</v>
      </c>
      <c r="Q15" s="6">
        <v>5.9048913043478262</v>
      </c>
      <c r="R15" s="6">
        <f>SUM(NonNurse[[#This Row],[Qualified Activities Professional Hours]],NonNurse[[#This Row],[Other Activities Professional Hours]])/NonNurse[[#This Row],[MDS Census]]</f>
        <v>0.12383228926255632</v>
      </c>
      <c r="S15" s="6">
        <v>5.0733695652173916</v>
      </c>
      <c r="T15" s="6">
        <v>6.1494565217391308</v>
      </c>
      <c r="U15" s="6">
        <v>0</v>
      </c>
      <c r="V15" s="6">
        <f>SUM(NonNurse[[#This Row],[Occupational Therapist Hours]],NonNurse[[#This Row],[OT Assistant Hours]],NonNurse[[#This Row],[OT Aide Hours]])/NonNurse[[#This Row],[MDS Census]]</f>
        <v>0.11347400813276184</v>
      </c>
      <c r="W15" s="6">
        <v>6.0489130434782608</v>
      </c>
      <c r="X15" s="6">
        <v>6.7336956521739131</v>
      </c>
      <c r="Y15" s="6">
        <v>0</v>
      </c>
      <c r="Z15" s="6">
        <f>SUM(NonNurse[[#This Row],[Physical Therapist (PT) Hours]],NonNurse[[#This Row],[PT Assistant Hours]],NonNurse[[#This Row],[PT Aide Hours]])/NonNurse[[#This Row],[MDS Census]]</f>
        <v>0.12924497197494228</v>
      </c>
      <c r="AA15" s="6">
        <v>0</v>
      </c>
      <c r="AB15" s="6">
        <v>0</v>
      </c>
      <c r="AC15" s="6">
        <v>0</v>
      </c>
      <c r="AD15" s="6">
        <v>0</v>
      </c>
      <c r="AE15" s="6">
        <v>0</v>
      </c>
      <c r="AF15" s="6">
        <v>0</v>
      </c>
      <c r="AG15" s="6">
        <v>0</v>
      </c>
      <c r="AH15" s="1">
        <v>495196</v>
      </c>
      <c r="AI15">
        <v>3</v>
      </c>
    </row>
    <row r="16" spans="1:35" x14ac:dyDescent="0.25">
      <c r="A16" t="s">
        <v>329</v>
      </c>
      <c r="B16" t="s">
        <v>130</v>
      </c>
      <c r="C16" t="s">
        <v>519</v>
      </c>
      <c r="D16" t="s">
        <v>393</v>
      </c>
      <c r="E16" s="6">
        <v>100.95652173913044</v>
      </c>
      <c r="F16" s="6">
        <v>5.4782608695652177</v>
      </c>
      <c r="G16" s="6">
        <v>3.2608695652173912E-2</v>
      </c>
      <c r="H16" s="6">
        <v>0.5</v>
      </c>
      <c r="I16" s="6">
        <v>2.6413043478260869</v>
      </c>
      <c r="J16" s="6">
        <v>0</v>
      </c>
      <c r="K16" s="6">
        <v>0</v>
      </c>
      <c r="L16" s="6">
        <v>10.358695652173912</v>
      </c>
      <c r="M16" s="6">
        <v>0</v>
      </c>
      <c r="N16" s="6">
        <v>10.317934782608695</v>
      </c>
      <c r="O16" s="6">
        <f>SUM(NonNurse[[#This Row],[Qualified Social Work Staff Hours]],NonNurse[[#This Row],[Other Social Work Staff Hours]])/NonNurse[[#This Row],[MDS Census]]</f>
        <v>0.10220176571920757</v>
      </c>
      <c r="P16" s="6">
        <v>5.1331521739130439</v>
      </c>
      <c r="Q16" s="6">
        <v>3.1820652173913042</v>
      </c>
      <c r="R16" s="6">
        <f>SUM(NonNurse[[#This Row],[Qualified Activities Professional Hours]],NonNurse[[#This Row],[Other Activities Professional Hours]])/NonNurse[[#This Row],[MDS Census]]</f>
        <v>8.2364341085271311E-2</v>
      </c>
      <c r="S16" s="6">
        <v>9.2744565217391308</v>
      </c>
      <c r="T16" s="6">
        <v>5.6576086956521738</v>
      </c>
      <c r="U16" s="6">
        <v>0</v>
      </c>
      <c r="V16" s="6">
        <f>SUM(NonNurse[[#This Row],[Occupational Therapist Hours]],NonNurse[[#This Row],[OT Assistant Hours]],NonNurse[[#This Row],[OT Aide Hours]])/NonNurse[[#This Row],[MDS Census]]</f>
        <v>0.14790590008613264</v>
      </c>
      <c r="W16" s="6">
        <v>6.2880434782608692</v>
      </c>
      <c r="X16" s="6">
        <v>9.7771739130434785</v>
      </c>
      <c r="Y16" s="6">
        <v>0</v>
      </c>
      <c r="Z16" s="6">
        <f>SUM(NonNurse[[#This Row],[Physical Therapist (PT) Hours]],NonNurse[[#This Row],[PT Assistant Hours]],NonNurse[[#This Row],[PT Aide Hours]])/NonNurse[[#This Row],[MDS Census]]</f>
        <v>0.15913006029285098</v>
      </c>
      <c r="AA16" s="6">
        <v>0</v>
      </c>
      <c r="AB16" s="6">
        <v>0</v>
      </c>
      <c r="AC16" s="6">
        <v>0</v>
      </c>
      <c r="AD16" s="6">
        <v>0</v>
      </c>
      <c r="AE16" s="6">
        <v>0</v>
      </c>
      <c r="AF16" s="6">
        <v>0</v>
      </c>
      <c r="AG16" s="6">
        <v>0</v>
      </c>
      <c r="AH16" s="1">
        <v>495256</v>
      </c>
      <c r="AI16">
        <v>3</v>
      </c>
    </row>
    <row r="17" spans="1:35" x14ac:dyDescent="0.25">
      <c r="A17" t="s">
        <v>329</v>
      </c>
      <c r="B17" t="s">
        <v>120</v>
      </c>
      <c r="C17" t="s">
        <v>446</v>
      </c>
      <c r="D17" t="s">
        <v>336</v>
      </c>
      <c r="E17" s="6">
        <v>64.75</v>
      </c>
      <c r="F17" s="6">
        <v>6.1739130434782608</v>
      </c>
      <c r="G17" s="6">
        <v>0.4869565217391304</v>
      </c>
      <c r="H17" s="6">
        <v>0.30249999999999999</v>
      </c>
      <c r="I17" s="6">
        <v>0</v>
      </c>
      <c r="J17" s="6">
        <v>0</v>
      </c>
      <c r="K17" s="6">
        <v>0</v>
      </c>
      <c r="L17" s="6">
        <v>1.0923913043478262</v>
      </c>
      <c r="M17" s="6">
        <v>0</v>
      </c>
      <c r="N17" s="6">
        <v>6.7173913043478262</v>
      </c>
      <c r="O17" s="6">
        <f>SUM(NonNurse[[#This Row],[Qualified Social Work Staff Hours]],NonNurse[[#This Row],[Other Social Work Staff Hours]])/NonNurse[[#This Row],[MDS Census]]</f>
        <v>0.10374349504784287</v>
      </c>
      <c r="P17" s="6">
        <v>4.9021739130434785</v>
      </c>
      <c r="Q17" s="6">
        <v>3.9864130434782608</v>
      </c>
      <c r="R17" s="6">
        <f>SUM(NonNurse[[#This Row],[Qualified Activities Professional Hours]],NonNurse[[#This Row],[Other Activities Professional Hours]])/NonNurse[[#This Row],[MDS Census]]</f>
        <v>0.13727547423199596</v>
      </c>
      <c r="S17" s="6">
        <v>8.8423913043478262</v>
      </c>
      <c r="T17" s="6">
        <v>3.402173913043478</v>
      </c>
      <c r="U17" s="6">
        <v>0</v>
      </c>
      <c r="V17" s="6">
        <f>SUM(NonNurse[[#This Row],[Occupational Therapist Hours]],NonNurse[[#This Row],[OT Assistant Hours]],NonNurse[[#This Row],[OT Aide Hours]])/NonNurse[[#This Row],[MDS Census]]</f>
        <v>0.18910525432264563</v>
      </c>
      <c r="W17" s="6">
        <v>4.5815217391304346</v>
      </c>
      <c r="X17" s="6">
        <v>0.20652173913043478</v>
      </c>
      <c r="Y17" s="6">
        <v>0</v>
      </c>
      <c r="Z17" s="6">
        <f>SUM(NonNurse[[#This Row],[Physical Therapist (PT) Hours]],NonNurse[[#This Row],[PT Assistant Hours]],NonNurse[[#This Row],[PT Aide Hours]])/NonNurse[[#This Row],[MDS Census]]</f>
        <v>7.3946617424878291E-2</v>
      </c>
      <c r="AA17" s="6">
        <v>0</v>
      </c>
      <c r="AB17" s="6">
        <v>0</v>
      </c>
      <c r="AC17" s="6">
        <v>0</v>
      </c>
      <c r="AD17" s="6">
        <v>0</v>
      </c>
      <c r="AE17" s="6">
        <v>0</v>
      </c>
      <c r="AF17" s="6">
        <v>0</v>
      </c>
      <c r="AG17" s="6">
        <v>0</v>
      </c>
      <c r="AH17" s="1">
        <v>495244</v>
      </c>
      <c r="AI17">
        <v>3</v>
      </c>
    </row>
    <row r="18" spans="1:35" x14ac:dyDescent="0.25">
      <c r="A18" t="s">
        <v>329</v>
      </c>
      <c r="B18" t="s">
        <v>262</v>
      </c>
      <c r="C18" t="s">
        <v>471</v>
      </c>
      <c r="D18" t="s">
        <v>426</v>
      </c>
      <c r="E18" s="6">
        <v>142.42391304347825</v>
      </c>
      <c r="F18" s="6">
        <v>11.478260869565217</v>
      </c>
      <c r="G18" s="6">
        <v>0.43478260869565216</v>
      </c>
      <c r="H18" s="6">
        <v>0.60326086956521741</v>
      </c>
      <c r="I18" s="6">
        <v>1.3043478260869565</v>
      </c>
      <c r="J18" s="6">
        <v>0</v>
      </c>
      <c r="K18" s="6">
        <v>0</v>
      </c>
      <c r="L18" s="6">
        <v>6.5625</v>
      </c>
      <c r="M18" s="6">
        <v>0</v>
      </c>
      <c r="N18" s="6">
        <v>10.222826086956522</v>
      </c>
      <c r="O18" s="6">
        <f>SUM(NonNurse[[#This Row],[Qualified Social Work Staff Hours]],NonNurse[[#This Row],[Other Social Work Staff Hours]])/NonNurse[[#This Row],[MDS Census]]</f>
        <v>7.1777455544531785E-2</v>
      </c>
      <c r="P18" s="6">
        <v>5.2690217391304346</v>
      </c>
      <c r="Q18" s="6">
        <v>8.25</v>
      </c>
      <c r="R18" s="6">
        <f>SUM(NonNurse[[#This Row],[Qualified Activities Professional Hours]],NonNurse[[#This Row],[Other Activities Professional Hours]])/NonNurse[[#This Row],[MDS Census]]</f>
        <v>9.4921010455620847E-2</v>
      </c>
      <c r="S18" s="6">
        <v>16.565217391304348</v>
      </c>
      <c r="T18" s="6">
        <v>8.258152173913043</v>
      </c>
      <c r="U18" s="6">
        <v>0</v>
      </c>
      <c r="V18" s="6">
        <f>SUM(NonNurse[[#This Row],[Occupational Therapist Hours]],NonNurse[[#This Row],[OT Assistant Hours]],NonNurse[[#This Row],[OT Aide Hours]])/NonNurse[[#This Row],[MDS Census]]</f>
        <v>0.17429214683660232</v>
      </c>
      <c r="W18" s="6">
        <v>22.717391304347824</v>
      </c>
      <c r="X18" s="6">
        <v>7.4347826086956523</v>
      </c>
      <c r="Y18" s="6">
        <v>0</v>
      </c>
      <c r="Z18" s="6">
        <f>SUM(NonNurse[[#This Row],[Physical Therapist (PT) Hours]],NonNurse[[#This Row],[PT Assistant Hours]],NonNurse[[#This Row],[PT Aide Hours]])/NonNurse[[#This Row],[MDS Census]]</f>
        <v>0.21170724261619478</v>
      </c>
      <c r="AA18" s="6">
        <v>0</v>
      </c>
      <c r="AB18" s="6">
        <v>0</v>
      </c>
      <c r="AC18" s="6">
        <v>0</v>
      </c>
      <c r="AD18" s="6">
        <v>0</v>
      </c>
      <c r="AE18" s="6">
        <v>0</v>
      </c>
      <c r="AF18" s="6">
        <v>0</v>
      </c>
      <c r="AG18" s="6">
        <v>0</v>
      </c>
      <c r="AH18" s="1">
        <v>495413</v>
      </c>
      <c r="AI18">
        <v>3</v>
      </c>
    </row>
    <row r="19" spans="1:35" x14ac:dyDescent="0.25">
      <c r="A19" t="s">
        <v>329</v>
      </c>
      <c r="B19" t="s">
        <v>127</v>
      </c>
      <c r="C19" t="s">
        <v>504</v>
      </c>
      <c r="D19" t="s">
        <v>385</v>
      </c>
      <c r="E19" s="6">
        <v>97.663043478260875</v>
      </c>
      <c r="F19" s="6">
        <v>6.5217391304347823</v>
      </c>
      <c r="G19" s="6">
        <v>0.20652173913043478</v>
      </c>
      <c r="H19" s="6">
        <v>0.4477173913043479</v>
      </c>
      <c r="I19" s="6">
        <v>1.6630434782608696</v>
      </c>
      <c r="J19" s="6">
        <v>0</v>
      </c>
      <c r="K19" s="6">
        <v>0</v>
      </c>
      <c r="L19" s="6">
        <v>1.4565217391304348</v>
      </c>
      <c r="M19" s="6">
        <v>0</v>
      </c>
      <c r="N19" s="6">
        <v>4.7065217391304346</v>
      </c>
      <c r="O19" s="6">
        <f>SUM(NonNurse[[#This Row],[Qualified Social Work Staff Hours]],NonNurse[[#This Row],[Other Social Work Staff Hours]])/NonNurse[[#This Row],[MDS Census]]</f>
        <v>4.8191430161380076E-2</v>
      </c>
      <c r="P19" s="6">
        <v>3.7445652173913042</v>
      </c>
      <c r="Q19" s="6">
        <v>4.8505434782608692</v>
      </c>
      <c r="R19" s="6">
        <f>SUM(NonNurse[[#This Row],[Qualified Activities Professional Hours]],NonNurse[[#This Row],[Other Activities Professional Hours]])/NonNurse[[#This Row],[MDS Census]]</f>
        <v>8.8007790762381743E-2</v>
      </c>
      <c r="S19" s="6">
        <v>8.3858695652173907</v>
      </c>
      <c r="T19" s="6">
        <v>0</v>
      </c>
      <c r="U19" s="6">
        <v>0</v>
      </c>
      <c r="V19" s="6">
        <f>SUM(NonNurse[[#This Row],[Occupational Therapist Hours]],NonNurse[[#This Row],[OT Assistant Hours]],NonNurse[[#This Row],[OT Aide Hours]])/NonNurse[[#This Row],[MDS Census]]</f>
        <v>8.5865331107401216E-2</v>
      </c>
      <c r="W19" s="6">
        <v>4.9266304347826084</v>
      </c>
      <c r="X19" s="6">
        <v>3.5652173913043477</v>
      </c>
      <c r="Y19" s="6">
        <v>0</v>
      </c>
      <c r="Z19" s="6">
        <f>SUM(NonNurse[[#This Row],[Physical Therapist (PT) Hours]],NonNurse[[#This Row],[PT Assistant Hours]],NonNurse[[#This Row],[PT Aide Hours]])/NonNurse[[#This Row],[MDS Census]]</f>
        <v>8.6950473010573182E-2</v>
      </c>
      <c r="AA19" s="6">
        <v>0</v>
      </c>
      <c r="AB19" s="6">
        <v>0</v>
      </c>
      <c r="AC19" s="6">
        <v>0</v>
      </c>
      <c r="AD19" s="6">
        <v>0</v>
      </c>
      <c r="AE19" s="6">
        <v>0</v>
      </c>
      <c r="AF19" s="6">
        <v>0</v>
      </c>
      <c r="AG19" s="6">
        <v>0</v>
      </c>
      <c r="AH19" s="1">
        <v>495253</v>
      </c>
      <c r="AI19">
        <v>3</v>
      </c>
    </row>
    <row r="20" spans="1:35" x14ac:dyDescent="0.25">
      <c r="A20" t="s">
        <v>329</v>
      </c>
      <c r="B20" t="s">
        <v>83</v>
      </c>
      <c r="C20" t="s">
        <v>506</v>
      </c>
      <c r="D20" t="s">
        <v>403</v>
      </c>
      <c r="E20" s="6">
        <v>91.304347826086953</v>
      </c>
      <c r="F20" s="6">
        <v>5.6521739130434785</v>
      </c>
      <c r="G20" s="6">
        <v>0.20652173913043478</v>
      </c>
      <c r="H20" s="6">
        <v>0</v>
      </c>
      <c r="I20" s="6">
        <v>1.2826086956521738</v>
      </c>
      <c r="J20" s="6">
        <v>0</v>
      </c>
      <c r="K20" s="6">
        <v>0</v>
      </c>
      <c r="L20" s="6">
        <v>3.3641304347826089</v>
      </c>
      <c r="M20" s="6">
        <v>0</v>
      </c>
      <c r="N20" s="6">
        <v>9.3396739130434785</v>
      </c>
      <c r="O20" s="6">
        <f>SUM(NonNurse[[#This Row],[Qualified Social Work Staff Hours]],NonNurse[[#This Row],[Other Social Work Staff Hours]])/NonNurse[[#This Row],[MDS Census]]</f>
        <v>0.10229166666666667</v>
      </c>
      <c r="P20" s="6">
        <v>5.0652173913043477</v>
      </c>
      <c r="Q20" s="6">
        <v>5.1630434782608692</v>
      </c>
      <c r="R20" s="6">
        <f>SUM(NonNurse[[#This Row],[Qualified Activities Professional Hours]],NonNurse[[#This Row],[Other Activities Professional Hours]])/NonNurse[[#This Row],[MDS Census]]</f>
        <v>0.11202380952380953</v>
      </c>
      <c r="S20" s="6">
        <v>4.6603260869565215</v>
      </c>
      <c r="T20" s="6">
        <v>4.1766304347826084</v>
      </c>
      <c r="U20" s="6">
        <v>0</v>
      </c>
      <c r="V20" s="6">
        <f>SUM(NonNurse[[#This Row],[Occupational Therapist Hours]],NonNurse[[#This Row],[OT Assistant Hours]],NonNurse[[#This Row],[OT Aide Hours]])/NonNurse[[#This Row],[MDS Census]]</f>
        <v>9.678571428571428E-2</v>
      </c>
      <c r="W20" s="6">
        <v>8.8967391304347831</v>
      </c>
      <c r="X20" s="6">
        <v>3.6059782608695654</v>
      </c>
      <c r="Y20" s="6">
        <v>0</v>
      </c>
      <c r="Z20" s="6">
        <f>SUM(NonNurse[[#This Row],[Physical Therapist (PT) Hours]],NonNurse[[#This Row],[PT Assistant Hours]],NonNurse[[#This Row],[PT Aide Hours]])/NonNurse[[#This Row],[MDS Census]]</f>
        <v>0.13693452380952381</v>
      </c>
      <c r="AA20" s="6">
        <v>0</v>
      </c>
      <c r="AB20" s="6">
        <v>0</v>
      </c>
      <c r="AC20" s="6">
        <v>0</v>
      </c>
      <c r="AD20" s="6">
        <v>0</v>
      </c>
      <c r="AE20" s="6">
        <v>0</v>
      </c>
      <c r="AF20" s="6">
        <v>0</v>
      </c>
      <c r="AG20" s="6">
        <v>0</v>
      </c>
      <c r="AH20" s="1">
        <v>495194</v>
      </c>
      <c r="AI20">
        <v>3</v>
      </c>
    </row>
    <row r="21" spans="1:35" x14ac:dyDescent="0.25">
      <c r="A21" t="s">
        <v>329</v>
      </c>
      <c r="B21" t="s">
        <v>132</v>
      </c>
      <c r="C21" t="s">
        <v>539</v>
      </c>
      <c r="D21" t="s">
        <v>415</v>
      </c>
      <c r="E21" s="6">
        <v>78.684782608695656</v>
      </c>
      <c r="F21" s="6">
        <v>5.7391304347826084</v>
      </c>
      <c r="G21" s="6">
        <v>2.1739130434782608E-2</v>
      </c>
      <c r="H21" s="6">
        <v>0.32967391304347826</v>
      </c>
      <c r="I21" s="6">
        <v>1.9130434782608696</v>
      </c>
      <c r="J21" s="6">
        <v>0</v>
      </c>
      <c r="K21" s="6">
        <v>0</v>
      </c>
      <c r="L21" s="6">
        <v>7.6086956521739135E-2</v>
      </c>
      <c r="M21" s="6">
        <v>3.8315217391304346</v>
      </c>
      <c r="N21" s="6">
        <v>4.1603260869565215</v>
      </c>
      <c r="O21" s="6">
        <f>SUM(NonNurse[[#This Row],[Qualified Social Work Staff Hours]],NonNurse[[#This Row],[Other Social Work Staff Hours]])/NonNurse[[#This Row],[MDS Census]]</f>
        <v>0.10156789611824836</v>
      </c>
      <c r="P21" s="6">
        <v>5.0380434782608692</v>
      </c>
      <c r="Q21" s="6">
        <v>5.5951086956521738</v>
      </c>
      <c r="R21" s="6">
        <f>SUM(NonNurse[[#This Row],[Qualified Activities Professional Hours]],NonNurse[[#This Row],[Other Activities Professional Hours]])/NonNurse[[#This Row],[MDS Census]]</f>
        <v>0.13513606851775106</v>
      </c>
      <c r="S21" s="6">
        <v>4.1086956521739131</v>
      </c>
      <c r="T21" s="6">
        <v>2.3125</v>
      </c>
      <c r="U21" s="6">
        <v>0</v>
      </c>
      <c r="V21" s="6">
        <f>SUM(NonNurse[[#This Row],[Occupational Therapist Hours]],NonNurse[[#This Row],[OT Assistant Hours]],NonNurse[[#This Row],[OT Aide Hours]])/NonNurse[[#This Row],[MDS Census]]</f>
        <v>8.1606575493852737E-2</v>
      </c>
      <c r="W21" s="6">
        <v>3.7717391304347827</v>
      </c>
      <c r="X21" s="6">
        <v>5.1222826086956523</v>
      </c>
      <c r="Y21" s="6">
        <v>0</v>
      </c>
      <c r="Z21" s="6">
        <f>SUM(NonNurse[[#This Row],[Physical Therapist (PT) Hours]],NonNurse[[#This Row],[PT Assistant Hours]],NonNurse[[#This Row],[PT Aide Hours]])/NonNurse[[#This Row],[MDS Census]]</f>
        <v>0.11303356817239951</v>
      </c>
      <c r="AA21" s="6">
        <v>0</v>
      </c>
      <c r="AB21" s="6">
        <v>0</v>
      </c>
      <c r="AC21" s="6">
        <v>0</v>
      </c>
      <c r="AD21" s="6">
        <v>0</v>
      </c>
      <c r="AE21" s="6">
        <v>0</v>
      </c>
      <c r="AF21" s="6">
        <v>0</v>
      </c>
      <c r="AG21" s="6">
        <v>0</v>
      </c>
      <c r="AH21" s="1">
        <v>495258</v>
      </c>
      <c r="AI21">
        <v>3</v>
      </c>
    </row>
    <row r="22" spans="1:35" x14ac:dyDescent="0.25">
      <c r="A22" t="s">
        <v>329</v>
      </c>
      <c r="B22" t="s">
        <v>126</v>
      </c>
      <c r="C22" t="s">
        <v>482</v>
      </c>
      <c r="D22" t="s">
        <v>394</v>
      </c>
      <c r="E22" s="6">
        <v>104.55434782608695</v>
      </c>
      <c r="F22" s="6">
        <v>5.3913043478260869</v>
      </c>
      <c r="G22" s="6">
        <v>0.28260869565217389</v>
      </c>
      <c r="H22" s="6">
        <v>0</v>
      </c>
      <c r="I22" s="6">
        <v>2.1956521739130435</v>
      </c>
      <c r="J22" s="6">
        <v>0</v>
      </c>
      <c r="K22" s="6">
        <v>6.1739130434782608</v>
      </c>
      <c r="L22" s="6">
        <v>3.0106521739130443</v>
      </c>
      <c r="M22" s="6">
        <v>4.8695652173913047</v>
      </c>
      <c r="N22" s="6">
        <v>0</v>
      </c>
      <c r="O22" s="6">
        <f>SUM(NonNurse[[#This Row],[Qualified Social Work Staff Hours]],NonNurse[[#This Row],[Other Social Work Staff Hours]])/NonNurse[[#This Row],[MDS Census]]</f>
        <v>4.6574487992514818E-2</v>
      </c>
      <c r="P22" s="6">
        <v>5.9429347826086953</v>
      </c>
      <c r="Q22" s="6">
        <v>6.0652173913043477</v>
      </c>
      <c r="R22" s="6">
        <f>SUM(NonNurse[[#This Row],[Qualified Activities Professional Hours]],NonNurse[[#This Row],[Other Activities Professional Hours]])/NonNurse[[#This Row],[MDS Census]]</f>
        <v>0.11485081609314897</v>
      </c>
      <c r="S22" s="6">
        <v>4.6763043478260879</v>
      </c>
      <c r="T22" s="6">
        <v>5.6082608695652203</v>
      </c>
      <c r="U22" s="6">
        <v>0</v>
      </c>
      <c r="V22" s="6">
        <f>SUM(NonNurse[[#This Row],[Occupational Therapist Hours]],NonNurse[[#This Row],[OT Assistant Hours]],NonNurse[[#This Row],[OT Aide Hours]])/NonNurse[[#This Row],[MDS Census]]</f>
        <v>9.8365734483834108E-2</v>
      </c>
      <c r="W22" s="6">
        <v>4.3864130434782576</v>
      </c>
      <c r="X22" s="6">
        <v>9.6654347826086955</v>
      </c>
      <c r="Y22" s="6">
        <v>0</v>
      </c>
      <c r="Z22" s="6">
        <f>SUM(NonNurse[[#This Row],[Physical Therapist (PT) Hours]],NonNurse[[#This Row],[PT Assistant Hours]],NonNurse[[#This Row],[PT Aide Hours]])/NonNurse[[#This Row],[MDS Census]]</f>
        <v>0.13439754652250749</v>
      </c>
      <c r="AA22" s="6">
        <v>0</v>
      </c>
      <c r="AB22" s="6">
        <v>0</v>
      </c>
      <c r="AC22" s="6">
        <v>0</v>
      </c>
      <c r="AD22" s="6">
        <v>0</v>
      </c>
      <c r="AE22" s="6">
        <v>0</v>
      </c>
      <c r="AF22" s="6">
        <v>0</v>
      </c>
      <c r="AG22" s="6">
        <v>0</v>
      </c>
      <c r="AH22" s="1">
        <v>495252</v>
      </c>
      <c r="AI22">
        <v>3</v>
      </c>
    </row>
    <row r="23" spans="1:35" x14ac:dyDescent="0.25">
      <c r="A23" t="s">
        <v>329</v>
      </c>
      <c r="B23" t="s">
        <v>20</v>
      </c>
      <c r="C23" t="s">
        <v>517</v>
      </c>
      <c r="D23" t="s">
        <v>389</v>
      </c>
      <c r="E23" s="6">
        <v>80.706521739130437</v>
      </c>
      <c r="F23" s="6">
        <v>5.6141304347826084</v>
      </c>
      <c r="G23" s="6">
        <v>0</v>
      </c>
      <c r="H23" s="6">
        <v>0</v>
      </c>
      <c r="I23" s="6">
        <v>0</v>
      </c>
      <c r="J23" s="6">
        <v>0</v>
      </c>
      <c r="K23" s="6">
        <v>0</v>
      </c>
      <c r="L23" s="6">
        <v>4.0063043478260871</v>
      </c>
      <c r="M23" s="6">
        <v>2.9076086956521734</v>
      </c>
      <c r="N23" s="6">
        <v>1.8054347826086958</v>
      </c>
      <c r="O23" s="6">
        <f>SUM(NonNurse[[#This Row],[Qualified Social Work Staff Hours]],NonNurse[[#This Row],[Other Social Work Staff Hours]])/NonNurse[[#This Row],[MDS Census]]</f>
        <v>5.8397306397306385E-2</v>
      </c>
      <c r="P23" s="6">
        <v>5.0380434782608692</v>
      </c>
      <c r="Q23" s="6">
        <v>8.4956521739130437</v>
      </c>
      <c r="R23" s="6">
        <f>SUM(NonNurse[[#This Row],[Qualified Activities Professional Hours]],NonNurse[[#This Row],[Other Activities Professional Hours]])/NonNurse[[#This Row],[MDS Census]]</f>
        <v>0.16769023569023569</v>
      </c>
      <c r="S23" s="6">
        <v>3.2078260869565218</v>
      </c>
      <c r="T23" s="6">
        <v>10.812608695652173</v>
      </c>
      <c r="U23" s="6">
        <v>0</v>
      </c>
      <c r="V23" s="6">
        <f>SUM(NonNurse[[#This Row],[Occupational Therapist Hours]],NonNurse[[#This Row],[OT Assistant Hours]],NonNurse[[#This Row],[OT Aide Hours]])/NonNurse[[#This Row],[MDS Census]]</f>
        <v>0.17372121212121211</v>
      </c>
      <c r="W23" s="6">
        <v>2.9617391304347818</v>
      </c>
      <c r="X23" s="6">
        <v>8.3215217391304357</v>
      </c>
      <c r="Y23" s="6">
        <v>0</v>
      </c>
      <c r="Z23" s="6">
        <f>SUM(NonNurse[[#This Row],[Physical Therapist (PT) Hours]],NonNurse[[#This Row],[PT Assistant Hours]],NonNurse[[#This Row],[PT Aide Hours]])/NonNurse[[#This Row],[MDS Census]]</f>
        <v>0.1398060606060606</v>
      </c>
      <c r="AA23" s="6">
        <v>0</v>
      </c>
      <c r="AB23" s="6">
        <v>0</v>
      </c>
      <c r="AC23" s="6">
        <v>0</v>
      </c>
      <c r="AD23" s="6">
        <v>0</v>
      </c>
      <c r="AE23" s="6">
        <v>0</v>
      </c>
      <c r="AF23" s="6">
        <v>0</v>
      </c>
      <c r="AG23" s="6">
        <v>0</v>
      </c>
      <c r="AH23" s="1">
        <v>495086</v>
      </c>
      <c r="AI23">
        <v>3</v>
      </c>
    </row>
    <row r="24" spans="1:35" x14ac:dyDescent="0.25">
      <c r="A24" t="s">
        <v>329</v>
      </c>
      <c r="B24" t="s">
        <v>98</v>
      </c>
      <c r="C24" t="s">
        <v>517</v>
      </c>
      <c r="D24" t="s">
        <v>389</v>
      </c>
      <c r="E24" s="6">
        <v>52.619718309859152</v>
      </c>
      <c r="F24" s="6">
        <v>5.4271830985915495</v>
      </c>
      <c r="G24" s="6">
        <v>0</v>
      </c>
      <c r="H24" s="6">
        <v>0</v>
      </c>
      <c r="I24" s="6">
        <v>0</v>
      </c>
      <c r="J24" s="6">
        <v>0</v>
      </c>
      <c r="K24" s="6">
        <v>0</v>
      </c>
      <c r="L24" s="6">
        <v>0.43549295774647889</v>
      </c>
      <c r="M24" s="6">
        <v>0.56338028169014087</v>
      </c>
      <c r="N24" s="6">
        <v>5.2652112676056344</v>
      </c>
      <c r="O24" s="6">
        <f>SUM(NonNurse[[#This Row],[Qualified Social Work Staff Hours]],NonNurse[[#This Row],[Other Social Work Staff Hours]])/NonNurse[[#This Row],[MDS Census]]</f>
        <v>0.1107682012847966</v>
      </c>
      <c r="P24" s="6">
        <v>0</v>
      </c>
      <c r="Q24" s="6">
        <v>4.3195774647887317</v>
      </c>
      <c r="R24" s="6">
        <f>SUM(NonNurse[[#This Row],[Qualified Activities Professional Hours]],NonNurse[[#This Row],[Other Activities Professional Hours]])/NonNurse[[#This Row],[MDS Census]]</f>
        <v>8.209047109207708E-2</v>
      </c>
      <c r="S24" s="6">
        <v>1.128450704225352</v>
      </c>
      <c r="T24" s="6">
        <v>14.094647887323941</v>
      </c>
      <c r="U24" s="6">
        <v>0</v>
      </c>
      <c r="V24" s="6">
        <f>SUM(NonNurse[[#This Row],[Occupational Therapist Hours]],NonNurse[[#This Row],[OT Assistant Hours]],NonNurse[[#This Row],[OT Aide Hours]])/NonNurse[[#This Row],[MDS Census]]</f>
        <v>0.28930406852248391</v>
      </c>
      <c r="W24" s="6">
        <v>11.359436619718309</v>
      </c>
      <c r="X24" s="6">
        <v>12.320422535211264</v>
      </c>
      <c r="Y24" s="6">
        <v>0</v>
      </c>
      <c r="Z24" s="6">
        <f>SUM(NonNurse[[#This Row],[Physical Therapist (PT) Hours]],NonNurse[[#This Row],[PT Assistant Hours]],NonNurse[[#This Row],[PT Aide Hours]])/NonNurse[[#This Row],[MDS Census]]</f>
        <v>0.45001873661670233</v>
      </c>
      <c r="AA24" s="6">
        <v>0</v>
      </c>
      <c r="AB24" s="6">
        <v>0.39436619718309857</v>
      </c>
      <c r="AC24" s="6">
        <v>0</v>
      </c>
      <c r="AD24" s="6">
        <v>0</v>
      </c>
      <c r="AE24" s="6">
        <v>0</v>
      </c>
      <c r="AF24" s="6">
        <v>0</v>
      </c>
      <c r="AG24" s="6">
        <v>0</v>
      </c>
      <c r="AH24" s="1">
        <v>495213</v>
      </c>
      <c r="AI24">
        <v>3</v>
      </c>
    </row>
    <row r="25" spans="1:35" x14ac:dyDescent="0.25">
      <c r="A25" t="s">
        <v>329</v>
      </c>
      <c r="B25" t="s">
        <v>137</v>
      </c>
      <c r="C25" t="s">
        <v>550</v>
      </c>
      <c r="D25" t="s">
        <v>425</v>
      </c>
      <c r="E25" s="6">
        <v>49.032608695652172</v>
      </c>
      <c r="F25" s="6">
        <v>4.8695652173913047</v>
      </c>
      <c r="G25" s="6">
        <v>0.63532608695652182</v>
      </c>
      <c r="H25" s="6">
        <v>0</v>
      </c>
      <c r="I25" s="6">
        <v>4.3478260869565216E-2</v>
      </c>
      <c r="J25" s="6">
        <v>0</v>
      </c>
      <c r="K25" s="6">
        <v>0.89673913043478259</v>
      </c>
      <c r="L25" s="6">
        <v>1.75</v>
      </c>
      <c r="M25" s="6">
        <v>5.0577173913043483</v>
      </c>
      <c r="N25" s="6">
        <v>6.3476086956521742</v>
      </c>
      <c r="O25" s="6">
        <f>SUM(NonNurse[[#This Row],[Qualified Social Work Staff Hours]],NonNurse[[#This Row],[Other Social Work Staff Hours]])/NonNurse[[#This Row],[MDS Census]]</f>
        <v>0.23260696076258039</v>
      </c>
      <c r="P25" s="6">
        <v>6.4180434782608673</v>
      </c>
      <c r="Q25" s="6">
        <v>1.6519565217391305</v>
      </c>
      <c r="R25" s="6">
        <f>SUM(NonNurse[[#This Row],[Qualified Activities Professional Hours]],NonNurse[[#This Row],[Other Activities Professional Hours]])/NonNurse[[#This Row],[MDS Census]]</f>
        <v>0.16458434936821101</v>
      </c>
      <c r="S25" s="6">
        <v>0.64021739130434785</v>
      </c>
      <c r="T25" s="6">
        <v>1.2263043478260871</v>
      </c>
      <c r="U25" s="6">
        <v>0</v>
      </c>
      <c r="V25" s="6">
        <f>SUM(NonNurse[[#This Row],[Occupational Therapist Hours]],NonNurse[[#This Row],[OT Assistant Hours]],NonNurse[[#This Row],[OT Aide Hours]])/NonNurse[[#This Row],[MDS Census]]</f>
        <v>3.8066947461760148E-2</v>
      </c>
      <c r="W25" s="6">
        <v>1.1906521739130433</v>
      </c>
      <c r="X25" s="6">
        <v>0.23499999999999996</v>
      </c>
      <c r="Y25" s="6">
        <v>0</v>
      </c>
      <c r="Z25" s="6">
        <f>SUM(NonNurse[[#This Row],[Physical Therapist (PT) Hours]],NonNurse[[#This Row],[PT Assistant Hours]],NonNurse[[#This Row],[PT Aide Hours]])/NonNurse[[#This Row],[MDS Census]]</f>
        <v>2.907559299490135E-2</v>
      </c>
      <c r="AA25" s="6">
        <v>0.18478260869565216</v>
      </c>
      <c r="AB25" s="6">
        <v>0</v>
      </c>
      <c r="AC25" s="6">
        <v>0</v>
      </c>
      <c r="AD25" s="6">
        <v>0</v>
      </c>
      <c r="AE25" s="6">
        <v>0</v>
      </c>
      <c r="AF25" s="6">
        <v>0</v>
      </c>
      <c r="AG25" s="6">
        <v>0</v>
      </c>
      <c r="AH25" s="1">
        <v>495264</v>
      </c>
      <c r="AI25">
        <v>3</v>
      </c>
    </row>
    <row r="26" spans="1:35" x14ac:dyDescent="0.25">
      <c r="A26" t="s">
        <v>329</v>
      </c>
      <c r="B26" t="s">
        <v>134</v>
      </c>
      <c r="C26" t="s">
        <v>453</v>
      </c>
      <c r="D26" t="s">
        <v>424</v>
      </c>
      <c r="E26" s="6">
        <v>101.67605633802818</v>
      </c>
      <c r="F26" s="6">
        <v>5.2802816901408445</v>
      </c>
      <c r="G26" s="6">
        <v>0</v>
      </c>
      <c r="H26" s="6">
        <v>0</v>
      </c>
      <c r="I26" s="6">
        <v>0</v>
      </c>
      <c r="J26" s="6">
        <v>0</v>
      </c>
      <c r="K26" s="6">
        <v>0</v>
      </c>
      <c r="L26" s="6">
        <v>0.12788732394366198</v>
      </c>
      <c r="M26" s="6">
        <v>0</v>
      </c>
      <c r="N26" s="6">
        <v>9.1767605633802791</v>
      </c>
      <c r="O26" s="6">
        <f>SUM(NonNurse[[#This Row],[Qualified Social Work Staff Hours]],NonNurse[[#This Row],[Other Social Work Staff Hours]])/NonNurse[[#This Row],[MDS Census]]</f>
        <v>9.0254882947776671E-2</v>
      </c>
      <c r="P26" s="6">
        <v>0.41549295774647887</v>
      </c>
      <c r="Q26" s="6">
        <v>0.80436619718309854</v>
      </c>
      <c r="R26" s="6">
        <f>SUM(NonNurse[[#This Row],[Qualified Activities Professional Hours]],NonNurse[[#This Row],[Other Activities Professional Hours]])/NonNurse[[#This Row],[MDS Census]]</f>
        <v>1.1997506579858704E-2</v>
      </c>
      <c r="S26" s="6">
        <v>17.669436619718308</v>
      </c>
      <c r="T26" s="6">
        <v>14.805352112676058</v>
      </c>
      <c r="U26" s="6">
        <v>0</v>
      </c>
      <c r="V26" s="6">
        <f>SUM(NonNurse[[#This Row],[Occupational Therapist Hours]],NonNurse[[#This Row],[OT Assistant Hours]],NonNurse[[#This Row],[OT Aide Hours]])/NonNurse[[#This Row],[MDS Census]]</f>
        <v>0.3193946529990303</v>
      </c>
      <c r="W26" s="6">
        <v>15.265211267605633</v>
      </c>
      <c r="X26" s="6">
        <v>19.319154929577465</v>
      </c>
      <c r="Y26" s="6">
        <v>0</v>
      </c>
      <c r="Z26" s="6">
        <f>SUM(NonNurse[[#This Row],[Physical Therapist (PT) Hours]],NonNurse[[#This Row],[PT Assistant Hours]],NonNurse[[#This Row],[PT Aide Hours]])/NonNurse[[#This Row],[MDS Census]]</f>
        <v>0.34014267904141848</v>
      </c>
      <c r="AA26" s="6">
        <v>0</v>
      </c>
      <c r="AB26" s="6">
        <v>0</v>
      </c>
      <c r="AC26" s="6">
        <v>0</v>
      </c>
      <c r="AD26" s="6">
        <v>0</v>
      </c>
      <c r="AE26" s="6">
        <v>0</v>
      </c>
      <c r="AF26" s="6">
        <v>0</v>
      </c>
      <c r="AG26" s="6">
        <v>0</v>
      </c>
      <c r="AH26" s="1">
        <v>495260</v>
      </c>
      <c r="AI26">
        <v>3</v>
      </c>
    </row>
    <row r="27" spans="1:35" x14ac:dyDescent="0.25">
      <c r="A27" t="s">
        <v>329</v>
      </c>
      <c r="B27" t="s">
        <v>276</v>
      </c>
      <c r="C27" t="s">
        <v>472</v>
      </c>
      <c r="D27" t="s">
        <v>374</v>
      </c>
      <c r="E27" s="6">
        <v>64.206521739130437</v>
      </c>
      <c r="F27" s="6">
        <v>4.8260869565217392</v>
      </c>
      <c r="G27" s="6">
        <v>0</v>
      </c>
      <c r="H27" s="6">
        <v>0.32608695652173914</v>
      </c>
      <c r="I27" s="6">
        <v>0.2608695652173913</v>
      </c>
      <c r="J27" s="6">
        <v>0</v>
      </c>
      <c r="K27" s="6">
        <v>0</v>
      </c>
      <c r="L27" s="6">
        <v>0</v>
      </c>
      <c r="M27" s="6">
        <v>0</v>
      </c>
      <c r="N27" s="6">
        <v>4.75</v>
      </c>
      <c r="O27" s="6">
        <f>SUM(NonNurse[[#This Row],[Qualified Social Work Staff Hours]],NonNurse[[#This Row],[Other Social Work Staff Hours]])/NonNurse[[#This Row],[MDS Census]]</f>
        <v>7.3980023700694092E-2</v>
      </c>
      <c r="P27" s="6">
        <v>0</v>
      </c>
      <c r="Q27" s="6">
        <v>21.402173913043477</v>
      </c>
      <c r="R27" s="6">
        <f>SUM(NonNurse[[#This Row],[Qualified Activities Professional Hours]],NonNurse[[#This Row],[Other Activities Professional Hours]])/NonNurse[[#This Row],[MDS Census]]</f>
        <v>0.33333333333333331</v>
      </c>
      <c r="S27" s="6">
        <v>0</v>
      </c>
      <c r="T27" s="6">
        <v>0</v>
      </c>
      <c r="U27" s="6">
        <v>0</v>
      </c>
      <c r="V27" s="6">
        <f>SUM(NonNurse[[#This Row],[Occupational Therapist Hours]],NonNurse[[#This Row],[OT Assistant Hours]],NonNurse[[#This Row],[OT Aide Hours]])/NonNurse[[#This Row],[MDS Census]]</f>
        <v>0</v>
      </c>
      <c r="W27" s="6">
        <v>0</v>
      </c>
      <c r="X27" s="6">
        <v>0</v>
      </c>
      <c r="Y27" s="6">
        <v>0</v>
      </c>
      <c r="Z27" s="6">
        <f>SUM(NonNurse[[#This Row],[Physical Therapist (PT) Hours]],NonNurse[[#This Row],[PT Assistant Hours]],NonNurse[[#This Row],[PT Aide Hours]])/NonNurse[[#This Row],[MDS Census]]</f>
        <v>0</v>
      </c>
      <c r="AA27" s="6">
        <v>0</v>
      </c>
      <c r="AB27" s="6">
        <v>0</v>
      </c>
      <c r="AC27" s="6">
        <v>0</v>
      </c>
      <c r="AD27" s="6">
        <v>0</v>
      </c>
      <c r="AE27" s="6">
        <v>0</v>
      </c>
      <c r="AF27" s="6">
        <v>0</v>
      </c>
      <c r="AG27" s="6">
        <v>0</v>
      </c>
      <c r="AH27" s="7">
        <v>490000</v>
      </c>
      <c r="AI27">
        <v>3</v>
      </c>
    </row>
    <row r="28" spans="1:35" x14ac:dyDescent="0.25">
      <c r="A28" t="s">
        <v>329</v>
      </c>
      <c r="B28" t="s">
        <v>85</v>
      </c>
      <c r="C28" t="s">
        <v>536</v>
      </c>
      <c r="D28" t="s">
        <v>378</v>
      </c>
      <c r="E28" s="6">
        <v>33.880434782608695</v>
      </c>
      <c r="F28" s="6">
        <v>11.130434782608695</v>
      </c>
      <c r="G28" s="6">
        <v>0.41304347826086957</v>
      </c>
      <c r="H28" s="6">
        <v>0.26836956521739125</v>
      </c>
      <c r="I28" s="6">
        <v>0.53260869565217395</v>
      </c>
      <c r="J28" s="6">
        <v>0</v>
      </c>
      <c r="K28" s="6">
        <v>0</v>
      </c>
      <c r="L28" s="6">
        <v>1.0416304347826086</v>
      </c>
      <c r="M28" s="6">
        <v>5.3405434782608685</v>
      </c>
      <c r="N28" s="6">
        <v>0</v>
      </c>
      <c r="O28" s="6">
        <f>SUM(NonNurse[[#This Row],[Qualified Social Work Staff Hours]],NonNurse[[#This Row],[Other Social Work Staff Hours]])/NonNurse[[#This Row],[MDS Census]]</f>
        <v>0.15762913057427011</v>
      </c>
      <c r="P28" s="6">
        <v>5.9119565217391301</v>
      </c>
      <c r="Q28" s="6">
        <v>0</v>
      </c>
      <c r="R28" s="6">
        <f>SUM(NonNurse[[#This Row],[Qualified Activities Professional Hours]],NonNurse[[#This Row],[Other Activities Professional Hours]])/NonNurse[[#This Row],[MDS Census]]</f>
        <v>0.17449470644850817</v>
      </c>
      <c r="S28" s="6">
        <v>7.5843478260869528</v>
      </c>
      <c r="T28" s="6">
        <v>3.9913043478260861</v>
      </c>
      <c r="U28" s="6">
        <v>0</v>
      </c>
      <c r="V28" s="6">
        <f>SUM(NonNurse[[#This Row],[Occupational Therapist Hours]],NonNurse[[#This Row],[OT Assistant Hours]],NonNurse[[#This Row],[OT Aide Hours]])/NonNurse[[#This Row],[MDS Census]]</f>
        <v>0.34166185434712848</v>
      </c>
      <c r="W28" s="6">
        <v>3.8297826086956523</v>
      </c>
      <c r="X28" s="6">
        <v>6.9531521739130415</v>
      </c>
      <c r="Y28" s="6">
        <v>0</v>
      </c>
      <c r="Z28" s="6">
        <f>SUM(NonNurse[[#This Row],[Physical Therapist (PT) Hours]],NonNurse[[#This Row],[PT Assistant Hours]],NonNurse[[#This Row],[PT Aide Hours]])/NonNurse[[#This Row],[MDS Census]]</f>
        <v>0.31826435675328835</v>
      </c>
      <c r="AA28" s="6">
        <v>0</v>
      </c>
      <c r="AB28" s="6">
        <v>0</v>
      </c>
      <c r="AC28" s="6">
        <v>0</v>
      </c>
      <c r="AD28" s="6">
        <v>0</v>
      </c>
      <c r="AE28" s="6">
        <v>0</v>
      </c>
      <c r="AF28" s="6">
        <v>0</v>
      </c>
      <c r="AG28" s="6">
        <v>0</v>
      </c>
      <c r="AH28" s="1">
        <v>495197</v>
      </c>
      <c r="AI28">
        <v>3</v>
      </c>
    </row>
    <row r="29" spans="1:35" x14ac:dyDescent="0.25">
      <c r="A29" t="s">
        <v>329</v>
      </c>
      <c r="B29" t="s">
        <v>157</v>
      </c>
      <c r="C29" t="s">
        <v>476</v>
      </c>
      <c r="D29" t="s">
        <v>430</v>
      </c>
      <c r="E29" s="6">
        <v>158.43661971830986</v>
      </c>
      <c r="F29" s="6">
        <v>5.2533802816901414</v>
      </c>
      <c r="G29" s="6">
        <v>0</v>
      </c>
      <c r="H29" s="6">
        <v>0</v>
      </c>
      <c r="I29" s="6">
        <v>0</v>
      </c>
      <c r="J29" s="6">
        <v>0</v>
      </c>
      <c r="K29" s="6">
        <v>0</v>
      </c>
      <c r="L29" s="6">
        <v>0.63098591549295768</v>
      </c>
      <c r="M29" s="6">
        <v>0.5821126760563381</v>
      </c>
      <c r="N29" s="6">
        <v>10.071126760563379</v>
      </c>
      <c r="O29" s="6">
        <f>SUM(NonNurse[[#This Row],[Qualified Social Work Staff Hours]],NonNurse[[#This Row],[Other Social Work Staff Hours]])/NonNurse[[#This Row],[MDS Census]]</f>
        <v>6.7239754644857319E-2</v>
      </c>
      <c r="P29" s="6">
        <v>0.528169014084507</v>
      </c>
      <c r="Q29" s="6">
        <v>14.08704225352113</v>
      </c>
      <c r="R29" s="6">
        <f>SUM(NonNurse[[#This Row],[Qualified Activities Professional Hours]],NonNurse[[#This Row],[Other Activities Professional Hours]])/NonNurse[[#This Row],[MDS Census]]</f>
        <v>9.224642190416929E-2</v>
      </c>
      <c r="S29" s="6">
        <v>6.8839436619718315</v>
      </c>
      <c r="T29" s="6">
        <v>22.495492957746475</v>
      </c>
      <c r="U29" s="6">
        <v>0</v>
      </c>
      <c r="V29" s="6">
        <f>SUM(NonNurse[[#This Row],[Occupational Therapist Hours]],NonNurse[[#This Row],[OT Assistant Hours]],NonNurse[[#This Row],[OT Aide Hours]])/NonNurse[[#This Row],[MDS Census]]</f>
        <v>0.185433371855276</v>
      </c>
      <c r="W29" s="6">
        <v>10.533098591549297</v>
      </c>
      <c r="X29" s="6">
        <v>25.969718309859143</v>
      </c>
      <c r="Y29" s="6">
        <v>0</v>
      </c>
      <c r="Z29" s="6">
        <f>SUM(NonNurse[[#This Row],[Physical Therapist (PT) Hours]],NonNurse[[#This Row],[PT Assistant Hours]],NonNurse[[#This Row],[PT Aide Hours]])/NonNurse[[#This Row],[MDS Census]]</f>
        <v>0.23039381278335844</v>
      </c>
      <c r="AA29" s="6">
        <v>0</v>
      </c>
      <c r="AB29" s="6">
        <v>0.59154929577464788</v>
      </c>
      <c r="AC29" s="6">
        <v>0</v>
      </c>
      <c r="AD29" s="6">
        <v>0</v>
      </c>
      <c r="AE29" s="6">
        <v>0</v>
      </c>
      <c r="AF29" s="6">
        <v>0</v>
      </c>
      <c r="AG29" s="6">
        <v>0</v>
      </c>
      <c r="AH29" s="1">
        <v>495293</v>
      </c>
      <c r="AI29">
        <v>3</v>
      </c>
    </row>
    <row r="30" spans="1:35" x14ac:dyDescent="0.25">
      <c r="A30" t="s">
        <v>329</v>
      </c>
      <c r="B30" t="s">
        <v>176</v>
      </c>
      <c r="C30" t="s">
        <v>561</v>
      </c>
      <c r="D30" t="s">
        <v>371</v>
      </c>
      <c r="E30" s="6">
        <v>60.086956521739133</v>
      </c>
      <c r="F30" s="6">
        <v>5.5652173913043477</v>
      </c>
      <c r="G30" s="6">
        <v>0.66304347826086951</v>
      </c>
      <c r="H30" s="6">
        <v>0.41847826086956524</v>
      </c>
      <c r="I30" s="6">
        <v>0.39130434782608697</v>
      </c>
      <c r="J30" s="6">
        <v>0</v>
      </c>
      <c r="K30" s="6">
        <v>0</v>
      </c>
      <c r="L30" s="6">
        <v>0.68663043478260866</v>
      </c>
      <c r="M30" s="6">
        <v>5.9052173913043475</v>
      </c>
      <c r="N30" s="6">
        <v>0</v>
      </c>
      <c r="O30" s="6">
        <f>SUM(NonNurse[[#This Row],[Qualified Social Work Staff Hours]],NonNurse[[#This Row],[Other Social Work Staff Hours]])/NonNurse[[#This Row],[MDS Census]]</f>
        <v>9.827785817655571E-2</v>
      </c>
      <c r="P30" s="6">
        <v>2.4864130434782608</v>
      </c>
      <c r="Q30" s="6">
        <v>0.36141304347826086</v>
      </c>
      <c r="R30" s="6">
        <f>SUM(NonNurse[[#This Row],[Qualified Activities Professional Hours]],NonNurse[[#This Row],[Other Activities Professional Hours]])/NonNurse[[#This Row],[MDS Census]]</f>
        <v>4.7395079594790154E-2</v>
      </c>
      <c r="S30" s="6">
        <v>4.5309782608695652</v>
      </c>
      <c r="T30" s="6">
        <v>5.1482608695652177</v>
      </c>
      <c r="U30" s="6">
        <v>0</v>
      </c>
      <c r="V30" s="6">
        <f>SUM(NonNurse[[#This Row],[Occupational Therapist Hours]],NonNurse[[#This Row],[OT Assistant Hours]],NonNurse[[#This Row],[OT Aide Hours]])/NonNurse[[#This Row],[MDS Census]]</f>
        <v>0.1610871924746744</v>
      </c>
      <c r="W30" s="6">
        <v>2.0046739130434785</v>
      </c>
      <c r="X30" s="6">
        <v>6.5808695652173892</v>
      </c>
      <c r="Y30" s="6">
        <v>0.19565217391304349</v>
      </c>
      <c r="Z30" s="6">
        <f>SUM(NonNurse[[#This Row],[Physical Therapist (PT) Hours]],NonNurse[[#This Row],[PT Assistant Hours]],NonNurse[[#This Row],[PT Aide Hours]])/NonNurse[[#This Row],[MDS Census]]</f>
        <v>0.14614146164978287</v>
      </c>
      <c r="AA30" s="6">
        <v>0</v>
      </c>
      <c r="AB30" s="6">
        <v>0</v>
      </c>
      <c r="AC30" s="6">
        <v>0</v>
      </c>
      <c r="AD30" s="6">
        <v>0</v>
      </c>
      <c r="AE30" s="6">
        <v>0</v>
      </c>
      <c r="AF30" s="6">
        <v>0</v>
      </c>
      <c r="AG30" s="6">
        <v>0</v>
      </c>
      <c r="AH30" s="1">
        <v>495318</v>
      </c>
      <c r="AI30">
        <v>3</v>
      </c>
    </row>
    <row r="31" spans="1:35" x14ac:dyDescent="0.25">
      <c r="A31" t="s">
        <v>329</v>
      </c>
      <c r="B31" t="s">
        <v>75</v>
      </c>
      <c r="C31" t="s">
        <v>517</v>
      </c>
      <c r="D31" t="s">
        <v>389</v>
      </c>
      <c r="E31" s="6">
        <v>101.67391304347827</v>
      </c>
      <c r="F31" s="6">
        <v>5.0543478260869561</v>
      </c>
      <c r="G31" s="6">
        <v>0.60869565217391308</v>
      </c>
      <c r="H31" s="6">
        <v>0.36956521739130432</v>
      </c>
      <c r="I31" s="6">
        <v>1.4782608695652173</v>
      </c>
      <c r="J31" s="6">
        <v>0</v>
      </c>
      <c r="K31" s="6">
        <v>0</v>
      </c>
      <c r="L31" s="6">
        <v>1.4021739130434783</v>
      </c>
      <c r="M31" s="6">
        <v>10.760869565217391</v>
      </c>
      <c r="N31" s="6">
        <v>0</v>
      </c>
      <c r="O31" s="6">
        <f>SUM(NonNurse[[#This Row],[Qualified Social Work Staff Hours]],NonNurse[[#This Row],[Other Social Work Staff Hours]])/NonNurse[[#This Row],[MDS Census]]</f>
        <v>0.10583707504810776</v>
      </c>
      <c r="P31" s="6">
        <v>3.1222826086956523</v>
      </c>
      <c r="Q31" s="6">
        <v>9.5760869565217384</v>
      </c>
      <c r="R31" s="6">
        <f>SUM(NonNurse[[#This Row],[Qualified Activities Professional Hours]],NonNurse[[#This Row],[Other Activities Professional Hours]])/NonNurse[[#This Row],[MDS Census]]</f>
        <v>0.12489309386358775</v>
      </c>
      <c r="S31" s="6">
        <v>4.0815217391304346</v>
      </c>
      <c r="T31" s="6">
        <v>8.9157608695652169</v>
      </c>
      <c r="U31" s="6">
        <v>0</v>
      </c>
      <c r="V31" s="6">
        <f>SUM(NonNurse[[#This Row],[Occupational Therapist Hours]],NonNurse[[#This Row],[OT Assistant Hours]],NonNurse[[#This Row],[OT Aide Hours]])/NonNurse[[#This Row],[MDS Census]]</f>
        <v>0.12783301261492408</v>
      </c>
      <c r="W31" s="6">
        <v>8.9592391304347831</v>
      </c>
      <c r="X31" s="6">
        <v>11.309782608695652</v>
      </c>
      <c r="Y31" s="6">
        <v>0</v>
      </c>
      <c r="Z31" s="6">
        <f>SUM(NonNurse[[#This Row],[Physical Therapist (PT) Hours]],NonNurse[[#This Row],[PT Assistant Hours]],NonNurse[[#This Row],[PT Aide Hours]])/NonNurse[[#This Row],[MDS Census]]</f>
        <v>0.19935321787470603</v>
      </c>
      <c r="AA31" s="6">
        <v>0</v>
      </c>
      <c r="AB31" s="6">
        <v>8.6956521739130432E-2</v>
      </c>
      <c r="AC31" s="6">
        <v>0</v>
      </c>
      <c r="AD31" s="6">
        <v>0</v>
      </c>
      <c r="AE31" s="6">
        <v>0</v>
      </c>
      <c r="AF31" s="6">
        <v>0</v>
      </c>
      <c r="AG31" s="6">
        <v>0</v>
      </c>
      <c r="AH31" s="1">
        <v>495186</v>
      </c>
      <c r="AI31">
        <v>3</v>
      </c>
    </row>
    <row r="32" spans="1:35" x14ac:dyDescent="0.25">
      <c r="A32" t="s">
        <v>329</v>
      </c>
      <c r="B32" t="s">
        <v>156</v>
      </c>
      <c r="C32" t="s">
        <v>453</v>
      </c>
      <c r="D32" t="s">
        <v>384</v>
      </c>
      <c r="E32" s="6">
        <v>119.6195652173913</v>
      </c>
      <c r="F32" s="6">
        <v>5.3913043478260869</v>
      </c>
      <c r="G32" s="6">
        <v>1.1108695652173914</v>
      </c>
      <c r="H32" s="6">
        <v>0.52880434782608698</v>
      </c>
      <c r="I32" s="6">
        <v>4.5217391304347823</v>
      </c>
      <c r="J32" s="6">
        <v>0</v>
      </c>
      <c r="K32" s="6">
        <v>3.7934782608695654</v>
      </c>
      <c r="L32" s="6">
        <v>2.408260869565217</v>
      </c>
      <c r="M32" s="6">
        <v>5.7391304347826084</v>
      </c>
      <c r="N32" s="6">
        <v>0</v>
      </c>
      <c r="O32" s="6">
        <f>SUM(NonNurse[[#This Row],[Qualified Social Work Staff Hours]],NonNurse[[#This Row],[Other Social Work Staff Hours]])/NonNurse[[#This Row],[MDS Census]]</f>
        <v>4.797819173103135E-2</v>
      </c>
      <c r="P32" s="6">
        <v>0</v>
      </c>
      <c r="Q32" s="6">
        <v>5.7391304347826084</v>
      </c>
      <c r="R32" s="6">
        <f>SUM(NonNurse[[#This Row],[Qualified Activities Professional Hours]],NonNurse[[#This Row],[Other Activities Professional Hours]])/NonNurse[[#This Row],[MDS Census]]</f>
        <v>4.797819173103135E-2</v>
      </c>
      <c r="S32" s="6">
        <v>9.8483695652173964</v>
      </c>
      <c r="T32" s="6">
        <v>8.6994565217391315</v>
      </c>
      <c r="U32" s="6">
        <v>0</v>
      </c>
      <c r="V32" s="6">
        <f>SUM(NonNurse[[#This Row],[Occupational Therapist Hours]],NonNurse[[#This Row],[OT Assistant Hours]],NonNurse[[#This Row],[OT Aide Hours]])/NonNurse[[#This Row],[MDS Census]]</f>
        <v>0.1550567923671059</v>
      </c>
      <c r="W32" s="6">
        <v>10.545326086956523</v>
      </c>
      <c r="X32" s="6">
        <v>8.3277173913043505</v>
      </c>
      <c r="Y32" s="6">
        <v>4.3804347826086953</v>
      </c>
      <c r="Z32" s="6">
        <f>SUM(NonNurse[[#This Row],[Physical Therapist (PT) Hours]],NonNurse[[#This Row],[PT Assistant Hours]],NonNurse[[#This Row],[PT Aide Hours]])/NonNurse[[#This Row],[MDS Census]]</f>
        <v>0.19439527487505684</v>
      </c>
      <c r="AA32" s="6">
        <v>0</v>
      </c>
      <c r="AB32" s="6">
        <v>0</v>
      </c>
      <c r="AC32" s="6">
        <v>0</v>
      </c>
      <c r="AD32" s="6">
        <v>0</v>
      </c>
      <c r="AE32" s="6">
        <v>0</v>
      </c>
      <c r="AF32" s="6">
        <v>0</v>
      </c>
      <c r="AG32" s="6">
        <v>0.32608695652173914</v>
      </c>
      <c r="AH32" s="1">
        <v>495291</v>
      </c>
      <c r="AI32">
        <v>3</v>
      </c>
    </row>
    <row r="33" spans="1:35" x14ac:dyDescent="0.25">
      <c r="A33" t="s">
        <v>329</v>
      </c>
      <c r="B33" t="s">
        <v>55</v>
      </c>
      <c r="C33" t="s">
        <v>517</v>
      </c>
      <c r="D33" t="s">
        <v>389</v>
      </c>
      <c r="E33" s="6">
        <v>75.891304347826093</v>
      </c>
      <c r="F33" s="6">
        <v>6.447826086956522</v>
      </c>
      <c r="G33" s="6">
        <v>0</v>
      </c>
      <c r="H33" s="6">
        <v>0</v>
      </c>
      <c r="I33" s="6">
        <v>0</v>
      </c>
      <c r="J33" s="6">
        <v>0</v>
      </c>
      <c r="K33" s="6">
        <v>0</v>
      </c>
      <c r="L33" s="6">
        <v>2.4678260869565225</v>
      </c>
      <c r="M33" s="6">
        <v>4.7978260869565217</v>
      </c>
      <c r="N33" s="6">
        <v>0</v>
      </c>
      <c r="O33" s="6">
        <f>SUM(NonNurse[[#This Row],[Qualified Social Work Staff Hours]],NonNurse[[#This Row],[Other Social Work Staff Hours]])/NonNurse[[#This Row],[MDS Census]]</f>
        <v>6.3219707820108842E-2</v>
      </c>
      <c r="P33" s="6">
        <v>4.4597826086956527</v>
      </c>
      <c r="Q33" s="6">
        <v>4.9706521739130425</v>
      </c>
      <c r="R33" s="6">
        <f>SUM(NonNurse[[#This Row],[Qualified Activities Professional Hours]],NonNurse[[#This Row],[Other Activities Professional Hours]])/NonNurse[[#This Row],[MDS Census]]</f>
        <v>0.12426238900028645</v>
      </c>
      <c r="S33" s="6">
        <v>2.7221739130434783</v>
      </c>
      <c r="T33" s="6">
        <v>8.5905434782608694</v>
      </c>
      <c r="U33" s="6">
        <v>0</v>
      </c>
      <c r="V33" s="6">
        <f>SUM(NonNurse[[#This Row],[Occupational Therapist Hours]],NonNurse[[#This Row],[OT Assistant Hours]],NonNurse[[#This Row],[OT Aide Hours]])/NonNurse[[#This Row],[MDS Census]]</f>
        <v>0.14906473789745059</v>
      </c>
      <c r="W33" s="6">
        <v>3.1952173913043471</v>
      </c>
      <c r="X33" s="6">
        <v>5.7598913043478266</v>
      </c>
      <c r="Y33" s="6">
        <v>0</v>
      </c>
      <c r="Z33" s="6">
        <f>SUM(NonNurse[[#This Row],[Physical Therapist (PT) Hours]],NonNurse[[#This Row],[PT Assistant Hours]],NonNurse[[#This Row],[PT Aide Hours]])/NonNurse[[#This Row],[MDS Census]]</f>
        <v>0.11799914064737896</v>
      </c>
      <c r="AA33" s="6">
        <v>0</v>
      </c>
      <c r="AB33" s="6">
        <v>0</v>
      </c>
      <c r="AC33" s="6">
        <v>0</v>
      </c>
      <c r="AD33" s="6">
        <v>0</v>
      </c>
      <c r="AE33" s="6">
        <v>0</v>
      </c>
      <c r="AF33" s="6">
        <v>0</v>
      </c>
      <c r="AG33" s="6">
        <v>0</v>
      </c>
      <c r="AH33" s="1">
        <v>495150</v>
      </c>
      <c r="AI33">
        <v>3</v>
      </c>
    </row>
    <row r="34" spans="1:35" x14ac:dyDescent="0.25">
      <c r="A34" t="s">
        <v>329</v>
      </c>
      <c r="B34" t="s">
        <v>239</v>
      </c>
      <c r="C34" t="s">
        <v>514</v>
      </c>
      <c r="D34" t="s">
        <v>383</v>
      </c>
      <c r="E34" s="6">
        <v>139.65217391304347</v>
      </c>
      <c r="F34" s="6">
        <v>7.9891304347826084</v>
      </c>
      <c r="G34" s="6">
        <v>0.42391304347826086</v>
      </c>
      <c r="H34" s="6">
        <v>0</v>
      </c>
      <c r="I34" s="6">
        <v>5.3043478260869561</v>
      </c>
      <c r="J34" s="6">
        <v>0</v>
      </c>
      <c r="K34" s="6">
        <v>0</v>
      </c>
      <c r="L34" s="6">
        <v>0.47815217391304349</v>
      </c>
      <c r="M34" s="6">
        <v>11.258586956521739</v>
      </c>
      <c r="N34" s="6">
        <v>0</v>
      </c>
      <c r="O34" s="6">
        <f>SUM(NonNurse[[#This Row],[Qualified Social Work Staff Hours]],NonNurse[[#This Row],[Other Social Work Staff Hours]])/NonNurse[[#This Row],[MDS Census]]</f>
        <v>8.0618773349937736E-2</v>
      </c>
      <c r="P34" s="6">
        <v>7.4919565217391302</v>
      </c>
      <c r="Q34" s="6">
        <v>0</v>
      </c>
      <c r="R34" s="6">
        <f>SUM(NonNurse[[#This Row],[Qualified Activities Professional Hours]],NonNurse[[#This Row],[Other Activities Professional Hours]])/NonNurse[[#This Row],[MDS Census]]</f>
        <v>5.3647260273972604E-2</v>
      </c>
      <c r="S34" s="6">
        <v>4.995000000000001</v>
      </c>
      <c r="T34" s="6">
        <v>5.0077173913043485</v>
      </c>
      <c r="U34" s="6">
        <v>0</v>
      </c>
      <c r="V34" s="6">
        <f>SUM(NonNurse[[#This Row],[Occupational Therapist Hours]],NonNurse[[#This Row],[OT Assistant Hours]],NonNurse[[#This Row],[OT Aide Hours]])/NonNurse[[#This Row],[MDS Census]]</f>
        <v>7.1625933997509356E-2</v>
      </c>
      <c r="W34" s="6">
        <v>5.1439130434782587</v>
      </c>
      <c r="X34" s="6">
        <v>5.579673913043476</v>
      </c>
      <c r="Y34" s="6">
        <v>0</v>
      </c>
      <c r="Z34" s="6">
        <f>SUM(NonNurse[[#This Row],[Physical Therapist (PT) Hours]],NonNurse[[#This Row],[PT Assistant Hours]],NonNurse[[#This Row],[PT Aide Hours]])/NonNurse[[#This Row],[MDS Census]]</f>
        <v>7.6787826899128248E-2</v>
      </c>
      <c r="AA34" s="6">
        <v>0.73913043478260865</v>
      </c>
      <c r="AB34" s="6">
        <v>0</v>
      </c>
      <c r="AC34" s="6">
        <v>0</v>
      </c>
      <c r="AD34" s="6">
        <v>0</v>
      </c>
      <c r="AE34" s="6">
        <v>0</v>
      </c>
      <c r="AF34" s="6">
        <v>0</v>
      </c>
      <c r="AG34" s="6">
        <v>0</v>
      </c>
      <c r="AH34" s="1">
        <v>495390</v>
      </c>
      <c r="AI34">
        <v>3</v>
      </c>
    </row>
    <row r="35" spans="1:35" x14ac:dyDescent="0.25">
      <c r="A35" t="s">
        <v>329</v>
      </c>
      <c r="B35" t="s">
        <v>80</v>
      </c>
      <c r="C35" t="s">
        <v>533</v>
      </c>
      <c r="D35" t="s">
        <v>412</v>
      </c>
      <c r="E35" s="6">
        <v>51.565217391304351</v>
      </c>
      <c r="F35" s="6">
        <v>5.3913043478260869</v>
      </c>
      <c r="G35" s="6">
        <v>0.2608695652173913</v>
      </c>
      <c r="H35" s="6">
        <v>0.27228260869565224</v>
      </c>
      <c r="I35" s="6">
        <v>0.64130434782608692</v>
      </c>
      <c r="J35" s="6">
        <v>0</v>
      </c>
      <c r="K35" s="6">
        <v>0</v>
      </c>
      <c r="L35" s="6">
        <v>5.5071739130434763</v>
      </c>
      <c r="M35" s="6">
        <v>5.3913043478260869</v>
      </c>
      <c r="N35" s="6">
        <v>0</v>
      </c>
      <c r="O35" s="6">
        <f>SUM(NonNurse[[#This Row],[Qualified Social Work Staff Hours]],NonNurse[[#This Row],[Other Social Work Staff Hours]])/NonNurse[[#This Row],[MDS Census]]</f>
        <v>0.1045531197301855</v>
      </c>
      <c r="P35" s="6">
        <v>0</v>
      </c>
      <c r="Q35" s="6">
        <v>12.077282608695654</v>
      </c>
      <c r="R35" s="6">
        <f>SUM(NonNurse[[#This Row],[Qualified Activities Professional Hours]],NonNurse[[#This Row],[Other Activities Professional Hours]])/NonNurse[[#This Row],[MDS Census]]</f>
        <v>0.23421374367622261</v>
      </c>
      <c r="S35" s="6">
        <v>5.6544565217391298</v>
      </c>
      <c r="T35" s="6">
        <v>5.4045652173913057</v>
      </c>
      <c r="U35" s="6">
        <v>0</v>
      </c>
      <c r="V35" s="6">
        <f>SUM(NonNurse[[#This Row],[Occupational Therapist Hours]],NonNurse[[#This Row],[OT Assistant Hours]],NonNurse[[#This Row],[OT Aide Hours]])/NonNurse[[#This Row],[MDS Census]]</f>
        <v>0.21446669477234404</v>
      </c>
      <c r="W35" s="6">
        <v>5.2998913043478257</v>
      </c>
      <c r="X35" s="6">
        <v>4.8740217391304359</v>
      </c>
      <c r="Y35" s="6">
        <v>0</v>
      </c>
      <c r="Z35" s="6">
        <f>SUM(NonNurse[[#This Row],[Physical Therapist (PT) Hours]],NonNurse[[#This Row],[PT Assistant Hours]],NonNurse[[#This Row],[PT Aide Hours]])/NonNurse[[#This Row],[MDS Census]]</f>
        <v>0.1973018549747049</v>
      </c>
      <c r="AA35" s="6">
        <v>0</v>
      </c>
      <c r="AB35" s="6">
        <v>0</v>
      </c>
      <c r="AC35" s="6">
        <v>0</v>
      </c>
      <c r="AD35" s="6">
        <v>0</v>
      </c>
      <c r="AE35" s="6">
        <v>47.130434782608695</v>
      </c>
      <c r="AF35" s="6">
        <v>0</v>
      </c>
      <c r="AG35" s="6">
        <v>0</v>
      </c>
      <c r="AH35" s="1">
        <v>495191</v>
      </c>
      <c r="AI35">
        <v>3</v>
      </c>
    </row>
    <row r="36" spans="1:35" x14ac:dyDescent="0.25">
      <c r="A36" t="s">
        <v>329</v>
      </c>
      <c r="B36" t="s">
        <v>168</v>
      </c>
      <c r="C36" t="s">
        <v>461</v>
      </c>
      <c r="D36" t="s">
        <v>434</v>
      </c>
      <c r="E36" s="6">
        <v>137.67391304347825</v>
      </c>
      <c r="F36" s="6">
        <v>5.4782608695652177</v>
      </c>
      <c r="G36" s="6">
        <v>0</v>
      </c>
      <c r="H36" s="6">
        <v>0</v>
      </c>
      <c r="I36" s="6">
        <v>0</v>
      </c>
      <c r="J36" s="6">
        <v>0</v>
      </c>
      <c r="K36" s="6">
        <v>0</v>
      </c>
      <c r="L36" s="6">
        <v>4.524565217391304</v>
      </c>
      <c r="M36" s="6">
        <v>5.0434782608695654</v>
      </c>
      <c r="N36" s="6">
        <v>6.8760869565217373</v>
      </c>
      <c r="O36" s="6">
        <f>SUM(NonNurse[[#This Row],[Qualified Social Work Staff Hours]],NonNurse[[#This Row],[Other Social Work Staff Hours]])/NonNurse[[#This Row],[MDS Census]]</f>
        <v>8.6578240960050512E-2</v>
      </c>
      <c r="P36" s="6">
        <v>5.1304347826086953</v>
      </c>
      <c r="Q36" s="6">
        <v>21.841304347826085</v>
      </c>
      <c r="R36" s="6">
        <f>SUM(NonNurse[[#This Row],[Qualified Activities Professional Hours]],NonNurse[[#This Row],[Other Activities Professional Hours]])/NonNurse[[#This Row],[MDS Census]]</f>
        <v>0.19591031106900364</v>
      </c>
      <c r="S36" s="6">
        <v>4.945543478260868</v>
      </c>
      <c r="T36" s="6">
        <v>7.3990217391304336</v>
      </c>
      <c r="U36" s="6">
        <v>0</v>
      </c>
      <c r="V36" s="6">
        <f>SUM(NonNurse[[#This Row],[Occupational Therapist Hours]],NonNurse[[#This Row],[OT Assistant Hours]],NonNurse[[#This Row],[OT Aide Hours]])/NonNurse[[#This Row],[MDS Census]]</f>
        <v>8.9665245539238894E-2</v>
      </c>
      <c r="W36" s="6">
        <v>4.4240217391304331</v>
      </c>
      <c r="X36" s="6">
        <v>13.249673913043479</v>
      </c>
      <c r="Y36" s="6">
        <v>0</v>
      </c>
      <c r="Z36" s="6">
        <f>SUM(NonNurse[[#This Row],[Physical Therapist (PT) Hours]],NonNurse[[#This Row],[PT Assistant Hours]],NonNurse[[#This Row],[PT Aide Hours]])/NonNurse[[#This Row],[MDS Census]]</f>
        <v>0.12837359861045319</v>
      </c>
      <c r="AA36" s="6">
        <v>0</v>
      </c>
      <c r="AB36" s="6">
        <v>0</v>
      </c>
      <c r="AC36" s="6">
        <v>0</v>
      </c>
      <c r="AD36" s="6">
        <v>0</v>
      </c>
      <c r="AE36" s="6">
        <v>4.8695652173913047</v>
      </c>
      <c r="AF36" s="6">
        <v>0</v>
      </c>
      <c r="AG36" s="6">
        <v>0</v>
      </c>
      <c r="AH36" s="1">
        <v>495306</v>
      </c>
      <c r="AI36">
        <v>3</v>
      </c>
    </row>
    <row r="37" spans="1:35" x14ac:dyDescent="0.25">
      <c r="A37" t="s">
        <v>329</v>
      </c>
      <c r="B37" t="s">
        <v>270</v>
      </c>
      <c r="C37" t="s">
        <v>453</v>
      </c>
      <c r="D37" t="s">
        <v>424</v>
      </c>
      <c r="E37" s="6">
        <v>136.92391304347825</v>
      </c>
      <c r="F37" s="6">
        <v>5.7391304347826084</v>
      </c>
      <c r="G37" s="6">
        <v>0.28695652173913011</v>
      </c>
      <c r="H37" s="6">
        <v>0.18489130434782605</v>
      </c>
      <c r="I37" s="6">
        <v>2.2717391304347827</v>
      </c>
      <c r="J37" s="6">
        <v>0</v>
      </c>
      <c r="K37" s="6">
        <v>0</v>
      </c>
      <c r="L37" s="6">
        <v>0</v>
      </c>
      <c r="M37" s="6">
        <v>4.4347826086956523</v>
      </c>
      <c r="N37" s="6">
        <v>3.7391304347826089</v>
      </c>
      <c r="O37" s="6">
        <f>SUM(NonNurse[[#This Row],[Qualified Social Work Staff Hours]],NonNurse[[#This Row],[Other Social Work Staff Hours]])/NonNurse[[#This Row],[MDS Census]]</f>
        <v>5.9696753195205218E-2</v>
      </c>
      <c r="P37" s="6">
        <v>5.6283695652173922</v>
      </c>
      <c r="Q37" s="6">
        <v>10.936630434782609</v>
      </c>
      <c r="R37" s="6">
        <f>SUM(NonNurse[[#This Row],[Qualified Activities Professional Hours]],NonNurse[[#This Row],[Other Activities Professional Hours]])/NonNurse[[#This Row],[MDS Census]]</f>
        <v>0.12097959831705964</v>
      </c>
      <c r="S37" s="6">
        <v>0</v>
      </c>
      <c r="T37" s="6">
        <v>0</v>
      </c>
      <c r="U37" s="6">
        <v>0</v>
      </c>
      <c r="V37" s="6">
        <f>SUM(NonNurse[[#This Row],[Occupational Therapist Hours]],NonNurse[[#This Row],[OT Assistant Hours]],NonNurse[[#This Row],[OT Aide Hours]])/NonNurse[[#This Row],[MDS Census]]</f>
        <v>0</v>
      </c>
      <c r="W37" s="6">
        <v>0</v>
      </c>
      <c r="X37" s="6">
        <v>0</v>
      </c>
      <c r="Y37" s="6">
        <v>0</v>
      </c>
      <c r="Z37" s="6">
        <f>SUM(NonNurse[[#This Row],[Physical Therapist (PT) Hours]],NonNurse[[#This Row],[PT Assistant Hours]],NonNurse[[#This Row],[PT Aide Hours]])/NonNurse[[#This Row],[MDS Census]]</f>
        <v>0</v>
      </c>
      <c r="AA37" s="6">
        <v>0</v>
      </c>
      <c r="AB37" s="6">
        <v>0</v>
      </c>
      <c r="AC37" s="6">
        <v>0</v>
      </c>
      <c r="AD37" s="6">
        <v>0</v>
      </c>
      <c r="AE37" s="6">
        <v>0</v>
      </c>
      <c r="AF37" s="6">
        <v>0</v>
      </c>
      <c r="AG37" s="6">
        <v>0</v>
      </c>
      <c r="AH37" s="1">
        <v>495423</v>
      </c>
      <c r="AI37">
        <v>3</v>
      </c>
    </row>
    <row r="38" spans="1:35" x14ac:dyDescent="0.25">
      <c r="A38" t="s">
        <v>329</v>
      </c>
      <c r="B38" t="s">
        <v>161</v>
      </c>
      <c r="C38" t="s">
        <v>492</v>
      </c>
      <c r="D38" t="s">
        <v>363</v>
      </c>
      <c r="E38" s="6">
        <v>110.21126760563381</v>
      </c>
      <c r="F38" s="6">
        <v>5.8540845070422529</v>
      </c>
      <c r="G38" s="6">
        <v>0</v>
      </c>
      <c r="H38" s="6">
        <v>0</v>
      </c>
      <c r="I38" s="6">
        <v>0</v>
      </c>
      <c r="J38" s="6">
        <v>0</v>
      </c>
      <c r="K38" s="6">
        <v>0</v>
      </c>
      <c r="L38" s="6">
        <v>0.11267605633802817</v>
      </c>
      <c r="M38" s="6">
        <v>0.46478873239436619</v>
      </c>
      <c r="N38" s="6">
        <v>10.541690140845072</v>
      </c>
      <c r="O38" s="6">
        <f>SUM(NonNurse[[#This Row],[Qualified Social Work Staff Hours]],NonNurse[[#This Row],[Other Social Work Staff Hours]])/NonNurse[[#This Row],[MDS Census]]</f>
        <v>9.9867092651757194E-2</v>
      </c>
      <c r="P38" s="6">
        <v>0.48309859154929574</v>
      </c>
      <c r="Q38" s="6">
        <v>12.00267605633803</v>
      </c>
      <c r="R38" s="6">
        <f>SUM(NonNurse[[#This Row],[Qualified Activities Professional Hours]],NonNurse[[#This Row],[Other Activities Professional Hours]])/NonNurse[[#This Row],[MDS Census]]</f>
        <v>0.1132894568690096</v>
      </c>
      <c r="S38" s="6">
        <v>5.8676056338028157</v>
      </c>
      <c r="T38" s="6">
        <v>12.779859154929577</v>
      </c>
      <c r="U38" s="6">
        <v>0</v>
      </c>
      <c r="V38" s="6">
        <f>SUM(NonNurse[[#This Row],[Occupational Therapist Hours]],NonNurse[[#This Row],[OT Assistant Hours]],NonNurse[[#This Row],[OT Aide Hours]])/NonNurse[[#This Row],[MDS Census]]</f>
        <v>0.16919744408945683</v>
      </c>
      <c r="W38" s="6">
        <v>17.360704225352112</v>
      </c>
      <c r="X38" s="6">
        <v>16.743661971830978</v>
      </c>
      <c r="Y38" s="6">
        <v>0</v>
      </c>
      <c r="Z38" s="6">
        <f>SUM(NonNurse[[#This Row],[Physical Therapist (PT) Hours]],NonNurse[[#This Row],[PT Assistant Hours]],NonNurse[[#This Row],[PT Aide Hours]])/NonNurse[[#This Row],[MDS Census]]</f>
        <v>0.30944536741214046</v>
      </c>
      <c r="AA38" s="6">
        <v>0</v>
      </c>
      <c r="AB38" s="6">
        <v>0.56338028169014087</v>
      </c>
      <c r="AC38" s="6">
        <v>0</v>
      </c>
      <c r="AD38" s="6">
        <v>0</v>
      </c>
      <c r="AE38" s="6">
        <v>0</v>
      </c>
      <c r="AF38" s="6">
        <v>0</v>
      </c>
      <c r="AG38" s="6">
        <v>0</v>
      </c>
      <c r="AH38" s="1">
        <v>495297</v>
      </c>
      <c r="AI38">
        <v>3</v>
      </c>
    </row>
    <row r="39" spans="1:35" x14ac:dyDescent="0.25">
      <c r="A39" t="s">
        <v>329</v>
      </c>
      <c r="B39" t="s">
        <v>224</v>
      </c>
      <c r="C39" t="s">
        <v>445</v>
      </c>
      <c r="D39" t="s">
        <v>430</v>
      </c>
      <c r="E39" s="6">
        <v>43.010869565217391</v>
      </c>
      <c r="F39" s="6">
        <v>4.9565217391304346</v>
      </c>
      <c r="G39" s="6">
        <v>0.97826086956521741</v>
      </c>
      <c r="H39" s="6">
        <v>0</v>
      </c>
      <c r="I39" s="6">
        <v>4.9565217391304346</v>
      </c>
      <c r="J39" s="6">
        <v>0</v>
      </c>
      <c r="K39" s="6">
        <v>0.15217391304347827</v>
      </c>
      <c r="L39" s="6">
        <v>3.5842391304347827</v>
      </c>
      <c r="M39" s="6">
        <v>9.5733695652173907</v>
      </c>
      <c r="N39" s="6">
        <v>0</v>
      </c>
      <c r="O39" s="6">
        <f>SUM(NonNurse[[#This Row],[Qualified Social Work Staff Hours]],NonNurse[[#This Row],[Other Social Work Staff Hours]])/NonNurse[[#This Row],[MDS Census]]</f>
        <v>0.22258023755370229</v>
      </c>
      <c r="P39" s="6">
        <v>5.2554347826086953</v>
      </c>
      <c r="Q39" s="6">
        <v>6.6467391304347823</v>
      </c>
      <c r="R39" s="6">
        <f>SUM(NonNurse[[#This Row],[Qualified Activities Professional Hours]],NonNurse[[#This Row],[Other Activities Professional Hours]])/NonNurse[[#This Row],[MDS Census]]</f>
        <v>0.2767247915087187</v>
      </c>
      <c r="S39" s="6">
        <v>9.6739130434782616</v>
      </c>
      <c r="T39" s="6">
        <v>8.9375</v>
      </c>
      <c r="U39" s="6">
        <v>0</v>
      </c>
      <c r="V39" s="6">
        <f>SUM(NonNurse[[#This Row],[Occupational Therapist Hours]],NonNurse[[#This Row],[OT Assistant Hours]],NonNurse[[#This Row],[OT Aide Hours]])/NonNurse[[#This Row],[MDS Census]]</f>
        <v>0.43271417740712664</v>
      </c>
      <c r="W39" s="6">
        <v>9.1304347826086953</v>
      </c>
      <c r="X39" s="6">
        <v>20.192934782608695</v>
      </c>
      <c r="Y39" s="6">
        <v>0</v>
      </c>
      <c r="Z39" s="6">
        <f>SUM(NonNurse[[#This Row],[Physical Therapist (PT) Hours]],NonNurse[[#This Row],[PT Assistant Hours]],NonNurse[[#This Row],[PT Aide Hours]])/NonNurse[[#This Row],[MDS Census]]</f>
        <v>0.68176648976497345</v>
      </c>
      <c r="AA39" s="6">
        <v>0</v>
      </c>
      <c r="AB39" s="6">
        <v>0</v>
      </c>
      <c r="AC39" s="6">
        <v>0</v>
      </c>
      <c r="AD39" s="6">
        <v>0</v>
      </c>
      <c r="AE39" s="6">
        <v>0</v>
      </c>
      <c r="AF39" s="6">
        <v>0</v>
      </c>
      <c r="AG39" s="6">
        <v>0</v>
      </c>
      <c r="AH39" s="1">
        <v>495373</v>
      </c>
      <c r="AI39">
        <v>3</v>
      </c>
    </row>
    <row r="40" spans="1:35" x14ac:dyDescent="0.25">
      <c r="A40" t="s">
        <v>329</v>
      </c>
      <c r="B40" t="s">
        <v>103</v>
      </c>
      <c r="C40" t="s">
        <v>541</v>
      </c>
      <c r="D40" t="s">
        <v>417</v>
      </c>
      <c r="E40" s="6">
        <v>45.293478260869563</v>
      </c>
      <c r="F40" s="6">
        <v>5.3913043478260869</v>
      </c>
      <c r="G40" s="6">
        <v>0.30434782608695654</v>
      </c>
      <c r="H40" s="6">
        <v>0.18021739130434786</v>
      </c>
      <c r="I40" s="6">
        <v>0.66304347826086951</v>
      </c>
      <c r="J40" s="6">
        <v>0</v>
      </c>
      <c r="K40" s="6">
        <v>0</v>
      </c>
      <c r="L40" s="6">
        <v>3.451304347826087</v>
      </c>
      <c r="M40" s="6">
        <v>5.0869565217391308</v>
      </c>
      <c r="N40" s="6">
        <v>0</v>
      </c>
      <c r="O40" s="6">
        <f>SUM(NonNurse[[#This Row],[Qualified Social Work Staff Hours]],NonNurse[[#This Row],[Other Social Work Staff Hours]])/NonNurse[[#This Row],[MDS Census]]</f>
        <v>0.11231101511879051</v>
      </c>
      <c r="P40" s="6">
        <v>5.8364130434782586</v>
      </c>
      <c r="Q40" s="6">
        <v>4.9972826086956532</v>
      </c>
      <c r="R40" s="6">
        <f>SUM(NonNurse[[#This Row],[Qualified Activities Professional Hours]],NonNurse[[#This Row],[Other Activities Professional Hours]])/NonNurse[[#This Row],[MDS Census]]</f>
        <v>0.23918886489080873</v>
      </c>
      <c r="S40" s="6">
        <v>6.6041304347826113</v>
      </c>
      <c r="T40" s="6">
        <v>6.1413043478260876E-2</v>
      </c>
      <c r="U40" s="6">
        <v>0</v>
      </c>
      <c r="V40" s="6">
        <f>SUM(NonNurse[[#This Row],[Occupational Therapist Hours]],NonNurse[[#This Row],[OT Assistant Hours]],NonNurse[[#This Row],[OT Aide Hours]])/NonNurse[[#This Row],[MDS Census]]</f>
        <v>0.147163426925846</v>
      </c>
      <c r="W40" s="6">
        <v>9.0246739130434808</v>
      </c>
      <c r="X40" s="6">
        <v>4.5275000000000007</v>
      </c>
      <c r="Y40" s="6">
        <v>0</v>
      </c>
      <c r="Z40" s="6">
        <f>SUM(NonNurse[[#This Row],[Physical Therapist (PT) Hours]],NonNurse[[#This Row],[PT Assistant Hours]],NonNurse[[#This Row],[PT Aide Hours]])/NonNurse[[#This Row],[MDS Census]]</f>
        <v>0.29920806335493172</v>
      </c>
      <c r="AA40" s="6">
        <v>0</v>
      </c>
      <c r="AB40" s="6">
        <v>0</v>
      </c>
      <c r="AC40" s="6">
        <v>0</v>
      </c>
      <c r="AD40" s="6">
        <v>0</v>
      </c>
      <c r="AE40" s="6">
        <v>78.173913043478265</v>
      </c>
      <c r="AF40" s="6">
        <v>0</v>
      </c>
      <c r="AG40" s="6">
        <v>0</v>
      </c>
      <c r="AH40" s="1">
        <v>495218</v>
      </c>
      <c r="AI40">
        <v>3</v>
      </c>
    </row>
    <row r="41" spans="1:35" x14ac:dyDescent="0.25">
      <c r="A41" t="s">
        <v>329</v>
      </c>
      <c r="B41" t="s">
        <v>221</v>
      </c>
      <c r="C41" t="s">
        <v>499</v>
      </c>
      <c r="D41" t="s">
        <v>366</v>
      </c>
      <c r="E41" s="6">
        <v>117.1195652173913</v>
      </c>
      <c r="F41" s="6">
        <v>4.9782608695652177</v>
      </c>
      <c r="G41" s="6">
        <v>0.46195652173913043</v>
      </c>
      <c r="H41" s="6">
        <v>0.2391304347826087</v>
      </c>
      <c r="I41" s="6">
        <v>3.5652173913043477</v>
      </c>
      <c r="J41" s="6">
        <v>0</v>
      </c>
      <c r="K41" s="6">
        <v>0</v>
      </c>
      <c r="L41" s="6">
        <v>5.4809782608695654</v>
      </c>
      <c r="M41" s="6">
        <v>10.029891304347826</v>
      </c>
      <c r="N41" s="6">
        <v>0</v>
      </c>
      <c r="O41" s="6">
        <f>SUM(NonNurse[[#This Row],[Qualified Social Work Staff Hours]],NonNurse[[#This Row],[Other Social Work Staff Hours]])/NonNurse[[#This Row],[MDS Census]]</f>
        <v>8.5638051044083535E-2</v>
      </c>
      <c r="P41" s="6">
        <v>0</v>
      </c>
      <c r="Q41" s="6">
        <v>34.317934782608695</v>
      </c>
      <c r="R41" s="6">
        <f>SUM(NonNurse[[#This Row],[Qualified Activities Professional Hours]],NonNurse[[#This Row],[Other Activities Professional Hours]])/NonNurse[[#This Row],[MDS Census]]</f>
        <v>0.29301624129930398</v>
      </c>
      <c r="S41" s="6">
        <v>11.355978260869565</v>
      </c>
      <c r="T41" s="6">
        <v>2.7934782608695654</v>
      </c>
      <c r="U41" s="6">
        <v>0</v>
      </c>
      <c r="V41" s="6">
        <f>SUM(NonNurse[[#This Row],[Occupational Therapist Hours]],NonNurse[[#This Row],[OT Assistant Hours]],NonNurse[[#This Row],[OT Aide Hours]])/NonNurse[[#This Row],[MDS Census]]</f>
        <v>0.12081206496519721</v>
      </c>
      <c r="W41" s="6">
        <v>13.013586956521738</v>
      </c>
      <c r="X41" s="6">
        <v>9.9673913043478262</v>
      </c>
      <c r="Y41" s="6">
        <v>0</v>
      </c>
      <c r="Z41" s="6">
        <f>SUM(NonNurse[[#This Row],[Physical Therapist (PT) Hours]],NonNurse[[#This Row],[PT Assistant Hours]],NonNurse[[#This Row],[PT Aide Hours]])/NonNurse[[#This Row],[MDS Census]]</f>
        <v>0.19621809744779581</v>
      </c>
      <c r="AA41" s="6">
        <v>0</v>
      </c>
      <c r="AB41" s="6">
        <v>0</v>
      </c>
      <c r="AC41" s="6">
        <v>0</v>
      </c>
      <c r="AD41" s="6">
        <v>39.796195652173914</v>
      </c>
      <c r="AE41" s="6">
        <v>0</v>
      </c>
      <c r="AF41" s="6">
        <v>0</v>
      </c>
      <c r="AG41" s="6">
        <v>0</v>
      </c>
      <c r="AH41" s="1">
        <v>495370</v>
      </c>
      <c r="AI41">
        <v>3</v>
      </c>
    </row>
    <row r="42" spans="1:35" x14ac:dyDescent="0.25">
      <c r="A42" t="s">
        <v>329</v>
      </c>
      <c r="B42" t="s">
        <v>139</v>
      </c>
      <c r="C42" t="s">
        <v>463</v>
      </c>
      <c r="D42" t="s">
        <v>419</v>
      </c>
      <c r="E42" s="6">
        <v>111.73913043478261</v>
      </c>
      <c r="F42" s="6">
        <v>4.8695652173913047</v>
      </c>
      <c r="G42" s="6">
        <v>0</v>
      </c>
      <c r="H42" s="6">
        <v>0</v>
      </c>
      <c r="I42" s="6">
        <v>0</v>
      </c>
      <c r="J42" s="6">
        <v>0</v>
      </c>
      <c r="K42" s="6">
        <v>0</v>
      </c>
      <c r="L42" s="6">
        <v>4.0458695652173908</v>
      </c>
      <c r="M42" s="6">
        <v>0</v>
      </c>
      <c r="N42" s="6">
        <v>5.1945652173913066</v>
      </c>
      <c r="O42" s="6">
        <f>SUM(NonNurse[[#This Row],[Qualified Social Work Staff Hours]],NonNurse[[#This Row],[Other Social Work Staff Hours]])/NonNurse[[#This Row],[MDS Census]]</f>
        <v>4.6488326848249044E-2</v>
      </c>
      <c r="P42" s="6">
        <v>5.0108695652173916</v>
      </c>
      <c r="Q42" s="6">
        <v>6.6467391304347823</v>
      </c>
      <c r="R42" s="6">
        <f>SUM(NonNurse[[#This Row],[Qualified Activities Professional Hours]],NonNurse[[#This Row],[Other Activities Professional Hours]])/NonNurse[[#This Row],[MDS Census]]</f>
        <v>0.10432879377431907</v>
      </c>
      <c r="S42" s="6">
        <v>5.4134782608695664</v>
      </c>
      <c r="T42" s="6">
        <v>2.6639130434782605</v>
      </c>
      <c r="U42" s="6">
        <v>0</v>
      </c>
      <c r="V42" s="6">
        <f>SUM(NonNurse[[#This Row],[Occupational Therapist Hours]],NonNurse[[#This Row],[OT Assistant Hours]],NonNurse[[#This Row],[OT Aide Hours]])/NonNurse[[#This Row],[MDS Census]]</f>
        <v>7.2287937743190672E-2</v>
      </c>
      <c r="W42" s="6">
        <v>4.2094565217391304</v>
      </c>
      <c r="X42" s="6">
        <v>9.717282608695653</v>
      </c>
      <c r="Y42" s="6">
        <v>0</v>
      </c>
      <c r="Z42" s="6">
        <f>SUM(NonNurse[[#This Row],[Physical Therapist (PT) Hours]],NonNurse[[#This Row],[PT Assistant Hours]],NonNurse[[#This Row],[PT Aide Hours]])/NonNurse[[#This Row],[MDS Census]]</f>
        <v>0.12463618677042801</v>
      </c>
      <c r="AA42" s="6">
        <v>0</v>
      </c>
      <c r="AB42" s="6">
        <v>0</v>
      </c>
      <c r="AC42" s="6">
        <v>0</v>
      </c>
      <c r="AD42" s="6">
        <v>0</v>
      </c>
      <c r="AE42" s="6">
        <v>0</v>
      </c>
      <c r="AF42" s="6">
        <v>0</v>
      </c>
      <c r="AG42" s="6">
        <v>0</v>
      </c>
      <c r="AH42" s="1">
        <v>495267</v>
      </c>
      <c r="AI42">
        <v>3</v>
      </c>
    </row>
    <row r="43" spans="1:35" x14ac:dyDescent="0.25">
      <c r="A43" t="s">
        <v>329</v>
      </c>
      <c r="B43" t="s">
        <v>123</v>
      </c>
      <c r="C43" t="s">
        <v>547</v>
      </c>
      <c r="D43" t="s">
        <v>378</v>
      </c>
      <c r="E43" s="6">
        <v>97.464788732394368</v>
      </c>
      <c r="F43" s="6">
        <v>6.1839436619718304</v>
      </c>
      <c r="G43" s="6">
        <v>0</v>
      </c>
      <c r="H43" s="6">
        <v>0</v>
      </c>
      <c r="I43" s="6">
        <v>0</v>
      </c>
      <c r="J43" s="6">
        <v>0</v>
      </c>
      <c r="K43" s="6">
        <v>0</v>
      </c>
      <c r="L43" s="6">
        <v>0.86732394366197185</v>
      </c>
      <c r="M43" s="6">
        <v>0.55633802816901412</v>
      </c>
      <c r="N43" s="6">
        <v>17.8025352112676</v>
      </c>
      <c r="O43" s="6">
        <f>SUM(NonNurse[[#This Row],[Qualified Social Work Staff Hours]],NonNurse[[#This Row],[Other Social Work Staff Hours]])/NonNurse[[#This Row],[MDS Census]]</f>
        <v>0.18836416184971094</v>
      </c>
      <c r="P43" s="6">
        <v>0.45070422535211269</v>
      </c>
      <c r="Q43" s="6">
        <v>11.006338028169017</v>
      </c>
      <c r="R43" s="6">
        <f>SUM(NonNurse[[#This Row],[Qualified Activities Professional Hours]],NonNurse[[#This Row],[Other Activities Professional Hours]])/NonNurse[[#This Row],[MDS Census]]</f>
        <v>0.11755057803468211</v>
      </c>
      <c r="S43" s="6">
        <v>11.711267605633802</v>
      </c>
      <c r="T43" s="6">
        <v>26.962676056338019</v>
      </c>
      <c r="U43" s="6">
        <v>0</v>
      </c>
      <c r="V43" s="6">
        <f>SUM(NonNurse[[#This Row],[Occupational Therapist Hours]],NonNurse[[#This Row],[OT Assistant Hours]],NonNurse[[#This Row],[OT Aide Hours]])/NonNurse[[#This Row],[MDS Census]]</f>
        <v>0.39679913294797675</v>
      </c>
      <c r="W43" s="6">
        <v>28.529154929577466</v>
      </c>
      <c r="X43" s="6">
        <v>19.338591549295771</v>
      </c>
      <c r="Y43" s="6">
        <v>0</v>
      </c>
      <c r="Z43" s="6">
        <f>SUM(NonNurse[[#This Row],[Physical Therapist (PT) Hours]],NonNurse[[#This Row],[PT Assistant Hours]],NonNurse[[#This Row],[PT Aide Hours]])/NonNurse[[#This Row],[MDS Census]]</f>
        <v>0.49112861271676295</v>
      </c>
      <c r="AA43" s="6">
        <v>0</v>
      </c>
      <c r="AB43" s="6">
        <v>0.56338028169014087</v>
      </c>
      <c r="AC43" s="6">
        <v>0</v>
      </c>
      <c r="AD43" s="6">
        <v>0</v>
      </c>
      <c r="AE43" s="6">
        <v>0</v>
      </c>
      <c r="AF43" s="6">
        <v>0</v>
      </c>
      <c r="AG43" s="6">
        <v>0</v>
      </c>
      <c r="AH43" s="1">
        <v>495248</v>
      </c>
      <c r="AI43">
        <v>3</v>
      </c>
    </row>
    <row r="44" spans="1:35" x14ac:dyDescent="0.25">
      <c r="A44" t="s">
        <v>329</v>
      </c>
      <c r="B44" t="s">
        <v>143</v>
      </c>
      <c r="C44" t="s">
        <v>453</v>
      </c>
      <c r="D44" t="s">
        <v>420</v>
      </c>
      <c r="E44" s="6">
        <v>175.7391304347826</v>
      </c>
      <c r="F44" s="6">
        <v>5.2173913043478262</v>
      </c>
      <c r="G44" s="6">
        <v>0</v>
      </c>
      <c r="H44" s="6">
        <v>0</v>
      </c>
      <c r="I44" s="6">
        <v>0</v>
      </c>
      <c r="J44" s="6">
        <v>0</v>
      </c>
      <c r="K44" s="6">
        <v>0</v>
      </c>
      <c r="L44" s="6">
        <v>5.3345652173913027</v>
      </c>
      <c r="M44" s="6">
        <v>4.6086956521739131</v>
      </c>
      <c r="N44" s="6">
        <v>0</v>
      </c>
      <c r="O44" s="6">
        <f>SUM(NonNurse[[#This Row],[Qualified Social Work Staff Hours]],NonNurse[[#This Row],[Other Social Work Staff Hours]])/NonNurse[[#This Row],[MDS Census]]</f>
        <v>2.6224641266699655E-2</v>
      </c>
      <c r="P44" s="6">
        <v>5.3043478260869561</v>
      </c>
      <c r="Q44" s="6">
        <v>20.516304347826086</v>
      </c>
      <c r="R44" s="6">
        <f>SUM(NonNurse[[#This Row],[Qualified Activities Professional Hours]],NonNurse[[#This Row],[Other Activities Professional Hours]])/NonNurse[[#This Row],[MDS Census]]</f>
        <v>0.14692602671944582</v>
      </c>
      <c r="S44" s="6">
        <v>13.492173913043475</v>
      </c>
      <c r="T44" s="6">
        <v>3.9619565217391304</v>
      </c>
      <c r="U44" s="6">
        <v>0</v>
      </c>
      <c r="V44" s="6">
        <f>SUM(NonNurse[[#This Row],[Occupational Therapist Hours]],NonNurse[[#This Row],[OT Assistant Hours]],NonNurse[[#This Row],[OT Aide Hours]])/NonNurse[[#This Row],[MDS Census]]</f>
        <v>9.9318406729341904E-2</v>
      </c>
      <c r="W44" s="6">
        <v>13.35</v>
      </c>
      <c r="X44" s="6">
        <v>0.5130434782608696</v>
      </c>
      <c r="Y44" s="6">
        <v>0</v>
      </c>
      <c r="Z44" s="6">
        <f>SUM(NonNurse[[#This Row],[Physical Therapist (PT) Hours]],NonNurse[[#This Row],[PT Assistant Hours]],NonNurse[[#This Row],[PT Aide Hours]])/NonNurse[[#This Row],[MDS Census]]</f>
        <v>7.8884215734784754E-2</v>
      </c>
      <c r="AA44" s="6">
        <v>0</v>
      </c>
      <c r="AB44" s="6">
        <v>0</v>
      </c>
      <c r="AC44" s="6">
        <v>0</v>
      </c>
      <c r="AD44" s="6">
        <v>0</v>
      </c>
      <c r="AE44" s="6">
        <v>6.8695652173913047</v>
      </c>
      <c r="AF44" s="6">
        <v>0</v>
      </c>
      <c r="AG44" s="6">
        <v>0</v>
      </c>
      <c r="AH44" s="1">
        <v>495272</v>
      </c>
      <c r="AI44">
        <v>3</v>
      </c>
    </row>
    <row r="45" spans="1:35" x14ac:dyDescent="0.25">
      <c r="A45" t="s">
        <v>329</v>
      </c>
      <c r="B45" t="s">
        <v>245</v>
      </c>
      <c r="C45" t="s">
        <v>513</v>
      </c>
      <c r="D45" t="s">
        <v>421</v>
      </c>
      <c r="E45" s="6">
        <v>116.65217391304348</v>
      </c>
      <c r="F45" s="6">
        <v>7.8260869565217392</v>
      </c>
      <c r="G45" s="6">
        <v>0.4891304347826087</v>
      </c>
      <c r="H45" s="6">
        <v>0.65217391304347827</v>
      </c>
      <c r="I45" s="6">
        <v>5.5434782608695654</v>
      </c>
      <c r="J45" s="6">
        <v>0</v>
      </c>
      <c r="K45" s="6">
        <v>0</v>
      </c>
      <c r="L45" s="6">
        <v>10.239130434782606</v>
      </c>
      <c r="M45" s="6">
        <v>11</v>
      </c>
      <c r="N45" s="6">
        <v>0</v>
      </c>
      <c r="O45" s="6">
        <f>SUM(NonNurse[[#This Row],[Qualified Social Work Staff Hours]],NonNurse[[#This Row],[Other Social Work Staff Hours]])/NonNurse[[#This Row],[MDS Census]]</f>
        <v>9.4297428251956764E-2</v>
      </c>
      <c r="P45" s="6">
        <v>6.0760869565217392</v>
      </c>
      <c r="Q45" s="6">
        <v>7.7635869565217392</v>
      </c>
      <c r="R45" s="6">
        <f>SUM(NonNurse[[#This Row],[Qualified Activities Professional Hours]],NonNurse[[#This Row],[Other Activities Professional Hours]])/NonNurse[[#This Row],[MDS Census]]</f>
        <v>0.11864051434960865</v>
      </c>
      <c r="S45" s="6">
        <v>13.611521739130433</v>
      </c>
      <c r="T45" s="6">
        <v>13.300543478260874</v>
      </c>
      <c r="U45" s="6">
        <v>0</v>
      </c>
      <c r="V45" s="6">
        <f>SUM(NonNurse[[#This Row],[Occupational Therapist Hours]],NonNurse[[#This Row],[OT Assistant Hours]],NonNurse[[#This Row],[OT Aide Hours]])/NonNurse[[#This Row],[MDS Census]]</f>
        <v>0.23070350354081254</v>
      </c>
      <c r="W45" s="6">
        <v>8.9340217391304328</v>
      </c>
      <c r="X45" s="6">
        <v>12.69967391304348</v>
      </c>
      <c r="Y45" s="6">
        <v>0</v>
      </c>
      <c r="Z45" s="6">
        <f>SUM(NonNurse[[#This Row],[Physical Therapist (PT) Hours]],NonNurse[[#This Row],[PT Assistant Hours]],NonNurse[[#This Row],[PT Aide Hours]])/NonNurse[[#This Row],[MDS Census]]</f>
        <v>0.18545471487141257</v>
      </c>
      <c r="AA45" s="6">
        <v>0</v>
      </c>
      <c r="AB45" s="6">
        <v>0</v>
      </c>
      <c r="AC45" s="6">
        <v>0</v>
      </c>
      <c r="AD45" s="6">
        <v>0</v>
      </c>
      <c r="AE45" s="6">
        <v>0</v>
      </c>
      <c r="AF45" s="6">
        <v>0</v>
      </c>
      <c r="AG45" s="6">
        <v>0</v>
      </c>
      <c r="AH45" s="1">
        <v>495396</v>
      </c>
      <c r="AI45">
        <v>3</v>
      </c>
    </row>
    <row r="46" spans="1:35" x14ac:dyDescent="0.25">
      <c r="A46" t="s">
        <v>329</v>
      </c>
      <c r="B46" t="s">
        <v>235</v>
      </c>
      <c r="C46" t="s">
        <v>578</v>
      </c>
      <c r="D46" t="s">
        <v>417</v>
      </c>
      <c r="E46" s="6">
        <v>79.576086956521735</v>
      </c>
      <c r="F46" s="6">
        <v>5.6521739130434785</v>
      </c>
      <c r="G46" s="6">
        <v>0.20652173913043478</v>
      </c>
      <c r="H46" s="6">
        <v>0</v>
      </c>
      <c r="I46" s="6">
        <v>0</v>
      </c>
      <c r="J46" s="6">
        <v>0</v>
      </c>
      <c r="K46" s="6">
        <v>0</v>
      </c>
      <c r="L46" s="6">
        <v>1.0735869565217393</v>
      </c>
      <c r="M46" s="6">
        <v>1.6141304347826086</v>
      </c>
      <c r="N46" s="6">
        <v>1.1086956521739131</v>
      </c>
      <c r="O46" s="6">
        <f>SUM(NonNurse[[#This Row],[Qualified Social Work Staff Hours]],NonNurse[[#This Row],[Other Social Work Staff Hours]])/NonNurse[[#This Row],[MDS Census]]</f>
        <v>3.4216637071438329E-2</v>
      </c>
      <c r="P46" s="6">
        <v>5.3016304347826084</v>
      </c>
      <c r="Q46" s="6">
        <v>0</v>
      </c>
      <c r="R46" s="6">
        <f>SUM(NonNurse[[#This Row],[Qualified Activities Professional Hours]],NonNurse[[#This Row],[Other Activities Professional Hours]])/NonNurse[[#This Row],[MDS Census]]</f>
        <v>6.6623412102171833E-2</v>
      </c>
      <c r="S46" s="6">
        <v>1.2547826086956524</v>
      </c>
      <c r="T46" s="6">
        <v>6.5832608695652173</v>
      </c>
      <c r="U46" s="6">
        <v>0</v>
      </c>
      <c r="V46" s="6">
        <f>SUM(NonNurse[[#This Row],[Occupational Therapist Hours]],NonNurse[[#This Row],[OT Assistant Hours]],NonNurse[[#This Row],[OT Aide Hours]])/NonNurse[[#This Row],[MDS Census]]</f>
        <v>9.8497473022811102E-2</v>
      </c>
      <c r="W46" s="6">
        <v>1.4315217391304345</v>
      </c>
      <c r="X46" s="6">
        <v>10.06858695652174</v>
      </c>
      <c r="Y46" s="6">
        <v>0</v>
      </c>
      <c r="Z46" s="6">
        <f>SUM(NonNurse[[#This Row],[Physical Therapist (PT) Hours]],NonNurse[[#This Row],[PT Assistant Hours]],NonNurse[[#This Row],[PT Aide Hours]])/NonNurse[[#This Row],[MDS Census]]</f>
        <v>0.14451714246687614</v>
      </c>
      <c r="AA46" s="6">
        <v>0</v>
      </c>
      <c r="AB46" s="6">
        <v>0</v>
      </c>
      <c r="AC46" s="6">
        <v>0</v>
      </c>
      <c r="AD46" s="6">
        <v>0</v>
      </c>
      <c r="AE46" s="6">
        <v>0</v>
      </c>
      <c r="AF46" s="6">
        <v>0</v>
      </c>
      <c r="AG46" s="6">
        <v>0</v>
      </c>
      <c r="AH46" s="1">
        <v>495386</v>
      </c>
      <c r="AI46">
        <v>3</v>
      </c>
    </row>
    <row r="47" spans="1:35" x14ac:dyDescent="0.25">
      <c r="A47" t="s">
        <v>329</v>
      </c>
      <c r="B47" t="s">
        <v>202</v>
      </c>
      <c r="C47" t="s">
        <v>527</v>
      </c>
      <c r="D47" t="s">
        <v>406</v>
      </c>
      <c r="E47" s="6">
        <v>99.532608695652172</v>
      </c>
      <c r="F47" s="6">
        <v>1.6521739130434783</v>
      </c>
      <c r="G47" s="6">
        <v>0.2608695652173913</v>
      </c>
      <c r="H47" s="6">
        <v>0</v>
      </c>
      <c r="I47" s="6">
        <v>0</v>
      </c>
      <c r="J47" s="6">
        <v>0</v>
      </c>
      <c r="K47" s="6">
        <v>0</v>
      </c>
      <c r="L47" s="6">
        <v>3.9220652173913049</v>
      </c>
      <c r="M47" s="6">
        <v>4.7826086956521738</v>
      </c>
      <c r="N47" s="6">
        <v>0</v>
      </c>
      <c r="O47" s="6">
        <f>SUM(NonNurse[[#This Row],[Qualified Social Work Staff Hours]],NonNurse[[#This Row],[Other Social Work Staff Hours]])/NonNurse[[#This Row],[MDS Census]]</f>
        <v>4.8050671617341924E-2</v>
      </c>
      <c r="P47" s="6">
        <v>4.9021739130434785</v>
      </c>
      <c r="Q47" s="6">
        <v>16.380434782608695</v>
      </c>
      <c r="R47" s="6">
        <f>SUM(NonNurse[[#This Row],[Qualified Activities Professional Hours]],NonNurse[[#This Row],[Other Activities Professional Hours]])/NonNurse[[#This Row],[MDS Census]]</f>
        <v>0.21382548869717155</v>
      </c>
      <c r="S47" s="6">
        <v>5.2109782608695658</v>
      </c>
      <c r="T47" s="6">
        <v>9.7508695652173873</v>
      </c>
      <c r="U47" s="6">
        <v>0</v>
      </c>
      <c r="V47" s="6">
        <f>SUM(NonNurse[[#This Row],[Occupational Therapist Hours]],NonNurse[[#This Row],[OT Assistant Hours]],NonNurse[[#This Row],[OT Aide Hours]])/NonNurse[[#This Row],[MDS Census]]</f>
        <v>0.15032106585126129</v>
      </c>
      <c r="W47" s="6">
        <v>5.0721739130434793</v>
      </c>
      <c r="X47" s="6">
        <v>16.382391304347827</v>
      </c>
      <c r="Y47" s="6">
        <v>0</v>
      </c>
      <c r="Z47" s="6">
        <f>SUM(NonNurse[[#This Row],[Physical Therapist (PT) Hours]],NonNurse[[#This Row],[PT Assistant Hours]],NonNurse[[#This Row],[PT Aide Hours]])/NonNurse[[#This Row],[MDS Census]]</f>
        <v>0.21555312875395874</v>
      </c>
      <c r="AA47" s="6">
        <v>0</v>
      </c>
      <c r="AB47" s="6">
        <v>0</v>
      </c>
      <c r="AC47" s="6">
        <v>0</v>
      </c>
      <c r="AD47" s="6">
        <v>0</v>
      </c>
      <c r="AE47" s="6">
        <v>0</v>
      </c>
      <c r="AF47" s="6">
        <v>0</v>
      </c>
      <c r="AG47" s="6">
        <v>0</v>
      </c>
      <c r="AH47" s="1">
        <v>495349</v>
      </c>
      <c r="AI47">
        <v>3</v>
      </c>
    </row>
    <row r="48" spans="1:35" x14ac:dyDescent="0.25">
      <c r="A48" t="s">
        <v>329</v>
      </c>
      <c r="B48" t="s">
        <v>185</v>
      </c>
      <c r="C48" t="s">
        <v>565</v>
      </c>
      <c r="D48" t="s">
        <v>364</v>
      </c>
      <c r="E48" s="6">
        <v>45.054347826086953</v>
      </c>
      <c r="F48" s="6">
        <v>8.570652173913043</v>
      </c>
      <c r="G48" s="6">
        <v>0.35326086956521741</v>
      </c>
      <c r="H48" s="6">
        <v>0</v>
      </c>
      <c r="I48" s="6">
        <v>0</v>
      </c>
      <c r="J48" s="6">
        <v>0</v>
      </c>
      <c r="K48" s="6">
        <v>0</v>
      </c>
      <c r="L48" s="6">
        <v>7.4494565217391306</v>
      </c>
      <c r="M48" s="6">
        <v>4.6956521739130439</v>
      </c>
      <c r="N48" s="6">
        <v>0</v>
      </c>
      <c r="O48" s="6">
        <f>SUM(NonNurse[[#This Row],[Qualified Social Work Staff Hours]],NonNurse[[#This Row],[Other Social Work Staff Hours]])/NonNurse[[#This Row],[MDS Census]]</f>
        <v>0.10422195416164055</v>
      </c>
      <c r="P48" s="6">
        <v>3.1141304347826089</v>
      </c>
      <c r="Q48" s="6">
        <v>4.5190217391304346</v>
      </c>
      <c r="R48" s="6">
        <f>SUM(NonNurse[[#This Row],[Qualified Activities Professional Hours]],NonNurse[[#This Row],[Other Activities Professional Hours]])/NonNurse[[#This Row],[MDS Census]]</f>
        <v>0.16942098914354645</v>
      </c>
      <c r="S48" s="6">
        <v>1.913369565217391</v>
      </c>
      <c r="T48" s="6">
        <v>3.0869565217391304</v>
      </c>
      <c r="U48" s="6">
        <v>0</v>
      </c>
      <c r="V48" s="6">
        <f>SUM(NonNurse[[#This Row],[Occupational Therapist Hours]],NonNurse[[#This Row],[OT Assistant Hours]],NonNurse[[#This Row],[OT Aide Hours]])/NonNurse[[#This Row],[MDS Census]]</f>
        <v>0.11098431845597105</v>
      </c>
      <c r="W48" s="6">
        <v>0.86956521739130432</v>
      </c>
      <c r="X48" s="6">
        <v>6.1630434782608698E-2</v>
      </c>
      <c r="Y48" s="6">
        <v>0</v>
      </c>
      <c r="Z48" s="6">
        <f>SUM(NonNurse[[#This Row],[Physical Therapist (PT) Hours]],NonNurse[[#This Row],[PT Assistant Hours]],NonNurse[[#This Row],[PT Aide Hours]])/NonNurse[[#This Row],[MDS Census]]</f>
        <v>2.0668275030156814E-2</v>
      </c>
      <c r="AA48" s="6">
        <v>0</v>
      </c>
      <c r="AB48" s="6">
        <v>0</v>
      </c>
      <c r="AC48" s="6">
        <v>0</v>
      </c>
      <c r="AD48" s="6">
        <v>0</v>
      </c>
      <c r="AE48" s="6">
        <v>0</v>
      </c>
      <c r="AF48" s="6">
        <v>0</v>
      </c>
      <c r="AG48" s="6">
        <v>0</v>
      </c>
      <c r="AH48" s="1">
        <v>495328</v>
      </c>
      <c r="AI48">
        <v>3</v>
      </c>
    </row>
    <row r="49" spans="1:35" x14ac:dyDescent="0.25">
      <c r="A49" t="s">
        <v>329</v>
      </c>
      <c r="B49" t="s">
        <v>2</v>
      </c>
      <c r="C49" t="s">
        <v>526</v>
      </c>
      <c r="D49" t="s">
        <v>404</v>
      </c>
      <c r="E49" s="6">
        <v>128.97826086956522</v>
      </c>
      <c r="F49" s="6">
        <v>5.3913043478260869</v>
      </c>
      <c r="G49" s="6">
        <v>0.4891304347826087</v>
      </c>
      <c r="H49" s="6">
        <v>0.36956521739130432</v>
      </c>
      <c r="I49" s="6">
        <v>0.91304347826086951</v>
      </c>
      <c r="J49" s="6">
        <v>0</v>
      </c>
      <c r="K49" s="6">
        <v>0</v>
      </c>
      <c r="L49" s="6">
        <v>5.0424999999999995</v>
      </c>
      <c r="M49" s="6">
        <v>5.0054347826086953</v>
      </c>
      <c r="N49" s="6">
        <v>0</v>
      </c>
      <c r="O49" s="6">
        <f>SUM(NonNurse[[#This Row],[Qualified Social Work Staff Hours]],NonNurse[[#This Row],[Other Social Work Staff Hours]])/NonNurse[[#This Row],[MDS Census]]</f>
        <v>3.8808360020225856E-2</v>
      </c>
      <c r="P49" s="6">
        <v>0</v>
      </c>
      <c r="Q49" s="6">
        <v>9.695652173913043</v>
      </c>
      <c r="R49" s="6">
        <f>SUM(NonNurse[[#This Row],[Qualified Activities Professional Hours]],NonNurse[[#This Row],[Other Activities Professional Hours]])/NonNurse[[#This Row],[MDS Census]]</f>
        <v>7.5172762514748012E-2</v>
      </c>
      <c r="S49" s="6">
        <v>4.9982608695652173</v>
      </c>
      <c r="T49" s="6">
        <v>4.5301086956521734</v>
      </c>
      <c r="U49" s="6">
        <v>0</v>
      </c>
      <c r="V49" s="6">
        <f>SUM(NonNurse[[#This Row],[Occupational Therapist Hours]],NonNurse[[#This Row],[OT Assistant Hours]],NonNurse[[#This Row],[OT Aide Hours]])/NonNurse[[#This Row],[MDS Census]]</f>
        <v>7.3875779538176298E-2</v>
      </c>
      <c r="W49" s="6">
        <v>3.1636956521739137</v>
      </c>
      <c r="X49" s="6">
        <v>9.402934782608698</v>
      </c>
      <c r="Y49" s="6">
        <v>0</v>
      </c>
      <c r="Z49" s="6">
        <f>SUM(NonNurse[[#This Row],[Physical Therapist (PT) Hours]],NonNurse[[#This Row],[PT Assistant Hours]],NonNurse[[#This Row],[PT Aide Hours]])/NonNurse[[#This Row],[MDS Census]]</f>
        <v>9.743215911006238E-2</v>
      </c>
      <c r="AA49" s="6">
        <v>0</v>
      </c>
      <c r="AB49" s="6">
        <v>0</v>
      </c>
      <c r="AC49" s="6">
        <v>0</v>
      </c>
      <c r="AD49" s="6">
        <v>0</v>
      </c>
      <c r="AE49" s="6">
        <v>0</v>
      </c>
      <c r="AF49" s="6">
        <v>0</v>
      </c>
      <c r="AG49" s="6">
        <v>0</v>
      </c>
      <c r="AH49" s="1">
        <v>495153</v>
      </c>
      <c r="AI49">
        <v>3</v>
      </c>
    </row>
    <row r="50" spans="1:35" x14ac:dyDescent="0.25">
      <c r="A50" t="s">
        <v>329</v>
      </c>
      <c r="B50" t="s">
        <v>70</v>
      </c>
      <c r="C50" t="s">
        <v>526</v>
      </c>
      <c r="D50" t="s">
        <v>408</v>
      </c>
      <c r="E50" s="6">
        <v>91.549295774647888</v>
      </c>
      <c r="F50" s="6">
        <v>7.2753521126760576</v>
      </c>
      <c r="G50" s="6">
        <v>0</v>
      </c>
      <c r="H50" s="6">
        <v>0</v>
      </c>
      <c r="I50" s="6">
        <v>0</v>
      </c>
      <c r="J50" s="6">
        <v>0</v>
      </c>
      <c r="K50" s="6">
        <v>0</v>
      </c>
      <c r="L50" s="6">
        <v>0.22154929577464788</v>
      </c>
      <c r="M50" s="6">
        <v>0.528169014084507</v>
      </c>
      <c r="N50" s="6">
        <v>5.8232394366197191</v>
      </c>
      <c r="O50" s="6">
        <f>SUM(NonNurse[[#This Row],[Qualified Social Work Staff Hours]],NonNurse[[#This Row],[Other Social Work Staff Hours]])/NonNurse[[#This Row],[MDS Census]]</f>
        <v>6.9376923076923086E-2</v>
      </c>
      <c r="P50" s="6">
        <v>0.21549295774647889</v>
      </c>
      <c r="Q50" s="6">
        <v>8.474788732394364</v>
      </c>
      <c r="R50" s="6">
        <f>SUM(NonNurse[[#This Row],[Qualified Activities Professional Hours]],NonNurse[[#This Row],[Other Activities Professional Hours]])/NonNurse[[#This Row],[MDS Census]]</f>
        <v>9.4924615384615357E-2</v>
      </c>
      <c r="S50" s="6">
        <v>11.396056338028171</v>
      </c>
      <c r="T50" s="6">
        <v>4.2040845070422534</v>
      </c>
      <c r="U50" s="6">
        <v>0</v>
      </c>
      <c r="V50" s="6">
        <f>SUM(NonNurse[[#This Row],[Occupational Therapist Hours]],NonNurse[[#This Row],[OT Assistant Hours]],NonNurse[[#This Row],[OT Aide Hours]])/NonNurse[[#This Row],[MDS Census]]</f>
        <v>0.17040153846153847</v>
      </c>
      <c r="W50" s="6">
        <v>21.631549295774658</v>
      </c>
      <c r="X50" s="6">
        <v>12.904647887323947</v>
      </c>
      <c r="Y50" s="6">
        <v>0</v>
      </c>
      <c r="Z50" s="6">
        <f>SUM(NonNurse[[#This Row],[Physical Therapist (PT) Hours]],NonNurse[[#This Row],[PT Assistant Hours]],NonNurse[[#This Row],[PT Aide Hours]])/NonNurse[[#This Row],[MDS Census]]</f>
        <v>0.37724153846153863</v>
      </c>
      <c r="AA50" s="6">
        <v>0</v>
      </c>
      <c r="AB50" s="6">
        <v>0.3380281690140845</v>
      </c>
      <c r="AC50" s="6">
        <v>0</v>
      </c>
      <c r="AD50" s="6">
        <v>0</v>
      </c>
      <c r="AE50" s="6">
        <v>0</v>
      </c>
      <c r="AF50" s="6">
        <v>0</v>
      </c>
      <c r="AG50" s="6">
        <v>0</v>
      </c>
      <c r="AH50" s="1">
        <v>495178</v>
      </c>
      <c r="AI50">
        <v>3</v>
      </c>
    </row>
    <row r="51" spans="1:35" x14ac:dyDescent="0.25">
      <c r="A51" t="s">
        <v>329</v>
      </c>
      <c r="B51" t="s">
        <v>230</v>
      </c>
      <c r="C51" t="s">
        <v>577</v>
      </c>
      <c r="D51" t="s">
        <v>368</v>
      </c>
      <c r="E51" s="6">
        <v>103.18478260869566</v>
      </c>
      <c r="F51" s="6">
        <v>5.4782608695652177</v>
      </c>
      <c r="G51" s="6">
        <v>0.4891304347826087</v>
      </c>
      <c r="H51" s="6">
        <v>0.33695652173913043</v>
      </c>
      <c r="I51" s="6">
        <v>1.9673913043478262</v>
      </c>
      <c r="J51" s="6">
        <v>0</v>
      </c>
      <c r="K51" s="6">
        <v>0</v>
      </c>
      <c r="L51" s="6">
        <v>3.8904347826086965</v>
      </c>
      <c r="M51" s="6">
        <v>4.7119565217391308</v>
      </c>
      <c r="N51" s="6">
        <v>1.4538043478260869</v>
      </c>
      <c r="O51" s="6">
        <f>SUM(NonNurse[[#This Row],[Qualified Social Work Staff Hours]],NonNurse[[#This Row],[Other Social Work Staff Hours]])/NonNurse[[#This Row],[MDS Census]]</f>
        <v>5.9754555988623198E-2</v>
      </c>
      <c r="P51" s="6">
        <v>5.5733695652173916</v>
      </c>
      <c r="Q51" s="6">
        <v>6.6168478260869561</v>
      </c>
      <c r="R51" s="6">
        <f>SUM(NonNurse[[#This Row],[Qualified Activities Professional Hours]],NonNurse[[#This Row],[Other Activities Professional Hours]])/NonNurse[[#This Row],[MDS Census]]</f>
        <v>0.11813968187085221</v>
      </c>
      <c r="S51" s="6">
        <v>4.766413043478261</v>
      </c>
      <c r="T51" s="6">
        <v>5.3202173913043476</v>
      </c>
      <c r="U51" s="6">
        <v>0</v>
      </c>
      <c r="V51" s="6">
        <f>SUM(NonNurse[[#This Row],[Occupational Therapist Hours]],NonNurse[[#This Row],[OT Assistant Hours]],NonNurse[[#This Row],[OT Aide Hours]])/NonNurse[[#This Row],[MDS Census]]</f>
        <v>9.7753081217739388E-2</v>
      </c>
      <c r="W51" s="6">
        <v>1.0671739130434783</v>
      </c>
      <c r="X51" s="6">
        <v>10.640978260869565</v>
      </c>
      <c r="Y51" s="6">
        <v>0</v>
      </c>
      <c r="Z51" s="6">
        <f>SUM(NonNurse[[#This Row],[Physical Therapist (PT) Hours]],NonNurse[[#This Row],[PT Assistant Hours]],NonNurse[[#This Row],[PT Aide Hours]])/NonNurse[[#This Row],[MDS Census]]</f>
        <v>0.11346781839249973</v>
      </c>
      <c r="AA51" s="6">
        <v>0</v>
      </c>
      <c r="AB51" s="6">
        <v>0</v>
      </c>
      <c r="AC51" s="6">
        <v>0</v>
      </c>
      <c r="AD51" s="6">
        <v>0</v>
      </c>
      <c r="AE51" s="6">
        <v>0</v>
      </c>
      <c r="AF51" s="6">
        <v>0</v>
      </c>
      <c r="AG51" s="6">
        <v>0</v>
      </c>
      <c r="AH51" s="1">
        <v>495380</v>
      </c>
      <c r="AI51">
        <v>3</v>
      </c>
    </row>
    <row r="52" spans="1:35" x14ac:dyDescent="0.25">
      <c r="A52" t="s">
        <v>329</v>
      </c>
      <c r="B52" t="s">
        <v>248</v>
      </c>
      <c r="C52" t="s">
        <v>507</v>
      </c>
      <c r="D52" t="s">
        <v>414</v>
      </c>
      <c r="E52" s="6">
        <v>58.728260869565219</v>
      </c>
      <c r="F52" s="6">
        <v>5.7391304347826084</v>
      </c>
      <c r="G52" s="6">
        <v>3.2608695652173912E-2</v>
      </c>
      <c r="H52" s="6">
        <v>0.20499999999999999</v>
      </c>
      <c r="I52" s="6">
        <v>1.5</v>
      </c>
      <c r="J52" s="6">
        <v>0</v>
      </c>
      <c r="K52" s="6">
        <v>0</v>
      </c>
      <c r="L52" s="6">
        <v>5.2554347826086953</v>
      </c>
      <c r="M52" s="6">
        <v>0</v>
      </c>
      <c r="N52" s="6">
        <v>5.2391304347826084</v>
      </c>
      <c r="O52" s="6">
        <f>SUM(NonNurse[[#This Row],[Qualified Social Work Staff Hours]],NonNurse[[#This Row],[Other Social Work Staff Hours]])/NonNurse[[#This Row],[MDS Census]]</f>
        <v>8.9209698315750499E-2</v>
      </c>
      <c r="P52" s="6">
        <v>4.4809782608695654</v>
      </c>
      <c r="Q52" s="6">
        <v>5.4592391304347823</v>
      </c>
      <c r="R52" s="6">
        <f>SUM(NonNurse[[#This Row],[Qualified Activities Professional Hours]],NonNurse[[#This Row],[Other Activities Professional Hours]])/NonNurse[[#This Row],[MDS Census]]</f>
        <v>0.16925781972977974</v>
      </c>
      <c r="S52" s="6">
        <v>9.6739130434782616</v>
      </c>
      <c r="T52" s="6">
        <v>5.2527173913043477</v>
      </c>
      <c r="U52" s="6">
        <v>0</v>
      </c>
      <c r="V52" s="6">
        <f>SUM(NonNurse[[#This Row],[Occupational Therapist Hours]],NonNurse[[#This Row],[OT Assistant Hours]],NonNurse[[#This Row],[OT Aide Hours]])/NonNurse[[#This Row],[MDS Census]]</f>
        <v>0.25416435313714603</v>
      </c>
      <c r="W52" s="6">
        <v>2.9510869565217392</v>
      </c>
      <c r="X52" s="6">
        <v>10.527173913043478</v>
      </c>
      <c r="Y52" s="6">
        <v>0</v>
      </c>
      <c r="Z52" s="6">
        <f>SUM(NonNurse[[#This Row],[Physical Therapist (PT) Hours]],NonNurse[[#This Row],[PT Assistant Hours]],NonNurse[[#This Row],[PT Aide Hours]])/NonNurse[[#This Row],[MDS Census]]</f>
        <v>0.229502128447159</v>
      </c>
      <c r="AA52" s="6">
        <v>0</v>
      </c>
      <c r="AB52" s="6">
        <v>0</v>
      </c>
      <c r="AC52" s="6">
        <v>0</v>
      </c>
      <c r="AD52" s="6">
        <v>0</v>
      </c>
      <c r="AE52" s="6">
        <v>0</v>
      </c>
      <c r="AF52" s="6">
        <v>0</v>
      </c>
      <c r="AG52" s="6">
        <v>0</v>
      </c>
      <c r="AH52" s="1">
        <v>495399</v>
      </c>
      <c r="AI52">
        <v>3</v>
      </c>
    </row>
    <row r="53" spans="1:35" x14ac:dyDescent="0.25">
      <c r="A53" t="s">
        <v>329</v>
      </c>
      <c r="B53" t="s">
        <v>39</v>
      </c>
      <c r="C53" t="s">
        <v>498</v>
      </c>
      <c r="D53" t="s">
        <v>392</v>
      </c>
      <c r="E53" s="6">
        <v>166.36619718309859</v>
      </c>
      <c r="F53" s="6">
        <v>5.7240845070422539</v>
      </c>
      <c r="G53" s="6">
        <v>0</v>
      </c>
      <c r="H53" s="6">
        <v>0</v>
      </c>
      <c r="I53" s="6">
        <v>0</v>
      </c>
      <c r="J53" s="6">
        <v>0</v>
      </c>
      <c r="K53" s="6">
        <v>0</v>
      </c>
      <c r="L53" s="6">
        <v>0.38732394366197181</v>
      </c>
      <c r="M53" s="6">
        <v>0.53521126760563376</v>
      </c>
      <c r="N53" s="6">
        <v>13.036901408450706</v>
      </c>
      <c r="O53" s="6">
        <f>SUM(NonNurse[[#This Row],[Qualified Social Work Staff Hours]],NonNurse[[#This Row],[Other Social Work Staff Hours]])/NonNurse[[#This Row],[MDS Census]]</f>
        <v>8.1579749407382343E-2</v>
      </c>
      <c r="P53" s="6">
        <v>0.528169014084507</v>
      </c>
      <c r="Q53" s="6">
        <v>16.581690140845076</v>
      </c>
      <c r="R53" s="6">
        <f>SUM(NonNurse[[#This Row],[Qualified Activities Professional Hours]],NonNurse[[#This Row],[Other Activities Professional Hours]])/NonNurse[[#This Row],[MDS Census]]</f>
        <v>0.10284456484930583</v>
      </c>
      <c r="S53" s="6">
        <v>11.887183098591555</v>
      </c>
      <c r="T53" s="6">
        <v>15.438450704225344</v>
      </c>
      <c r="U53" s="6">
        <v>0</v>
      </c>
      <c r="V53" s="6">
        <f>SUM(NonNurse[[#This Row],[Occupational Therapist Hours]],NonNurse[[#This Row],[OT Assistant Hours]],NonNurse[[#This Row],[OT Aide Hours]])/NonNurse[[#This Row],[MDS Census]]</f>
        <v>0.16424991534033184</v>
      </c>
      <c r="W53" s="6">
        <v>21.145211267605639</v>
      </c>
      <c r="X53" s="6">
        <v>10.576478873239436</v>
      </c>
      <c r="Y53" s="6">
        <v>0</v>
      </c>
      <c r="Z53" s="6">
        <f>SUM(NonNurse[[#This Row],[Physical Therapist (PT) Hours]],NonNurse[[#This Row],[PT Assistant Hours]],NonNurse[[#This Row],[PT Aide Hours]])/NonNurse[[#This Row],[MDS Census]]</f>
        <v>0.19067389095834747</v>
      </c>
      <c r="AA53" s="6">
        <v>0</v>
      </c>
      <c r="AB53" s="6">
        <v>0.56338028169014087</v>
      </c>
      <c r="AC53" s="6">
        <v>0</v>
      </c>
      <c r="AD53" s="6">
        <v>0</v>
      </c>
      <c r="AE53" s="6">
        <v>0</v>
      </c>
      <c r="AF53" s="6">
        <v>0</v>
      </c>
      <c r="AG53" s="6">
        <v>0</v>
      </c>
      <c r="AH53" s="1">
        <v>495121</v>
      </c>
      <c r="AI53">
        <v>3</v>
      </c>
    </row>
    <row r="54" spans="1:35" x14ac:dyDescent="0.25">
      <c r="A54" t="s">
        <v>329</v>
      </c>
      <c r="B54" t="s">
        <v>30</v>
      </c>
      <c r="C54" t="s">
        <v>519</v>
      </c>
      <c r="D54" t="s">
        <v>393</v>
      </c>
      <c r="E54" s="6">
        <v>164.42253521126761</v>
      </c>
      <c r="F54" s="6">
        <v>12.635774647887327</v>
      </c>
      <c r="G54" s="6">
        <v>0</v>
      </c>
      <c r="H54" s="6">
        <v>0</v>
      </c>
      <c r="I54" s="6">
        <v>0</v>
      </c>
      <c r="J54" s="6">
        <v>0</v>
      </c>
      <c r="K54" s="6">
        <v>0</v>
      </c>
      <c r="L54" s="6">
        <v>1.0015492957746479</v>
      </c>
      <c r="M54" s="6">
        <v>0.87084507042253523</v>
      </c>
      <c r="N54" s="6">
        <v>21.637887323943659</v>
      </c>
      <c r="O54" s="6">
        <f>SUM(NonNurse[[#This Row],[Qualified Social Work Staff Hours]],NonNurse[[#This Row],[Other Social Work Staff Hours]])/NonNurse[[#This Row],[MDS Census]]</f>
        <v>0.13689566558163438</v>
      </c>
      <c r="P54" s="6">
        <v>0.68309859154929575</v>
      </c>
      <c r="Q54" s="6">
        <v>25.279154929577462</v>
      </c>
      <c r="R54" s="6">
        <f>SUM(NonNurse[[#This Row],[Qualified Activities Professional Hours]],NonNurse[[#This Row],[Other Activities Professional Hours]])/NonNurse[[#This Row],[MDS Census]]</f>
        <v>0.15789960596196673</v>
      </c>
      <c r="S54" s="6">
        <v>17.709295774647881</v>
      </c>
      <c r="T54" s="6">
        <v>48.189577464788719</v>
      </c>
      <c r="U54" s="6">
        <v>0</v>
      </c>
      <c r="V54" s="6">
        <f>SUM(NonNurse[[#This Row],[Occupational Therapist Hours]],NonNurse[[#This Row],[OT Assistant Hours]],NonNurse[[#This Row],[OT Aide Hours]])/NonNurse[[#This Row],[MDS Census]]</f>
        <v>0.4007897892753125</v>
      </c>
      <c r="W54" s="6">
        <v>27.795492957746486</v>
      </c>
      <c r="X54" s="6">
        <v>48.355633802816897</v>
      </c>
      <c r="Y54" s="6">
        <v>0</v>
      </c>
      <c r="Z54" s="6">
        <f>SUM(NonNurse[[#This Row],[Physical Therapist (PT) Hours]],NonNurse[[#This Row],[PT Assistant Hours]],NonNurse[[#This Row],[PT Aide Hours]])/NonNurse[[#This Row],[MDS Census]]</f>
        <v>0.46314288161726913</v>
      </c>
      <c r="AA54" s="6">
        <v>0</v>
      </c>
      <c r="AB54" s="6">
        <v>0.92957746478873238</v>
      </c>
      <c r="AC54" s="6">
        <v>0</v>
      </c>
      <c r="AD54" s="6">
        <v>0</v>
      </c>
      <c r="AE54" s="6">
        <v>0</v>
      </c>
      <c r="AF54" s="6">
        <v>0</v>
      </c>
      <c r="AG54" s="6">
        <v>0</v>
      </c>
      <c r="AH54" s="1">
        <v>495108</v>
      </c>
      <c r="AI54">
        <v>3</v>
      </c>
    </row>
    <row r="55" spans="1:35" x14ac:dyDescent="0.25">
      <c r="A55" t="s">
        <v>329</v>
      </c>
      <c r="B55" t="s">
        <v>193</v>
      </c>
      <c r="C55" t="s">
        <v>567</v>
      </c>
      <c r="D55" t="s">
        <v>337</v>
      </c>
      <c r="E55" s="6">
        <v>69.543478260869563</v>
      </c>
      <c r="F55" s="6">
        <v>6.0869565217391308</v>
      </c>
      <c r="G55" s="6">
        <v>0</v>
      </c>
      <c r="H55" s="6">
        <v>0</v>
      </c>
      <c r="I55" s="6">
        <v>0</v>
      </c>
      <c r="J55" s="6">
        <v>0</v>
      </c>
      <c r="K55" s="6">
        <v>0</v>
      </c>
      <c r="L55" s="6">
        <v>0</v>
      </c>
      <c r="M55" s="6">
        <v>4.0326086956521738</v>
      </c>
      <c r="N55" s="6">
        <v>0</v>
      </c>
      <c r="O55" s="6">
        <f>SUM(NonNurse[[#This Row],[Qualified Social Work Staff Hours]],NonNurse[[#This Row],[Other Social Work Staff Hours]])/NonNurse[[#This Row],[MDS Census]]</f>
        <v>5.798687089715536E-2</v>
      </c>
      <c r="P55" s="6">
        <v>5.4326086956521742</v>
      </c>
      <c r="Q55" s="6">
        <v>4.2663043478260878</v>
      </c>
      <c r="R55" s="6">
        <f>SUM(NonNurse[[#This Row],[Qualified Activities Professional Hours]],NonNurse[[#This Row],[Other Activities Professional Hours]])/NonNurse[[#This Row],[MDS Census]]</f>
        <v>0.13946545795561116</v>
      </c>
      <c r="S55" s="6">
        <v>0</v>
      </c>
      <c r="T55" s="6">
        <v>0</v>
      </c>
      <c r="U55" s="6">
        <v>0</v>
      </c>
      <c r="V55" s="6">
        <f>SUM(NonNurse[[#This Row],[Occupational Therapist Hours]],NonNurse[[#This Row],[OT Assistant Hours]],NonNurse[[#This Row],[OT Aide Hours]])/NonNurse[[#This Row],[MDS Census]]</f>
        <v>0</v>
      </c>
      <c r="W55" s="6">
        <v>0</v>
      </c>
      <c r="X55" s="6">
        <v>0</v>
      </c>
      <c r="Y55" s="6">
        <v>0</v>
      </c>
      <c r="Z55" s="6">
        <f>SUM(NonNurse[[#This Row],[Physical Therapist (PT) Hours]],NonNurse[[#This Row],[PT Assistant Hours]],NonNurse[[#This Row],[PT Aide Hours]])/NonNurse[[#This Row],[MDS Census]]</f>
        <v>0</v>
      </c>
      <c r="AA55" s="6">
        <v>0</v>
      </c>
      <c r="AB55" s="6">
        <v>0</v>
      </c>
      <c r="AC55" s="6">
        <v>0</v>
      </c>
      <c r="AD55" s="6">
        <v>0</v>
      </c>
      <c r="AE55" s="6">
        <v>0</v>
      </c>
      <c r="AF55" s="6">
        <v>0</v>
      </c>
      <c r="AG55" s="6">
        <v>0</v>
      </c>
      <c r="AH55" s="1">
        <v>495338</v>
      </c>
      <c r="AI55">
        <v>3</v>
      </c>
    </row>
    <row r="56" spans="1:35" x14ac:dyDescent="0.25">
      <c r="A56" t="s">
        <v>329</v>
      </c>
      <c r="B56" t="s">
        <v>197</v>
      </c>
      <c r="C56" t="s">
        <v>568</v>
      </c>
      <c r="D56" t="s">
        <v>342</v>
      </c>
      <c r="E56" s="6">
        <v>74.423913043478265</v>
      </c>
      <c r="F56" s="6">
        <v>5.7282608695652177</v>
      </c>
      <c r="G56" s="6">
        <v>0</v>
      </c>
      <c r="H56" s="6">
        <v>0</v>
      </c>
      <c r="I56" s="6">
        <v>0</v>
      </c>
      <c r="J56" s="6">
        <v>0</v>
      </c>
      <c r="K56" s="6">
        <v>0</v>
      </c>
      <c r="L56" s="6">
        <v>4.4360869565217396</v>
      </c>
      <c r="M56" s="6">
        <v>3.9532608695652178</v>
      </c>
      <c r="N56" s="6">
        <v>0</v>
      </c>
      <c r="O56" s="6">
        <f>SUM(NonNurse[[#This Row],[Qualified Social Work Staff Hours]],NonNurse[[#This Row],[Other Social Work Staff Hours]])/NonNurse[[#This Row],[MDS Census]]</f>
        <v>5.3118153936030379E-2</v>
      </c>
      <c r="P56" s="6">
        <v>5.0086956521739134</v>
      </c>
      <c r="Q56" s="6">
        <v>5.8402173913043525</v>
      </c>
      <c r="R56" s="6">
        <f>SUM(NonNurse[[#This Row],[Qualified Activities Professional Hours]],NonNurse[[#This Row],[Other Activities Professional Hours]])/NonNurse[[#This Row],[MDS Census]]</f>
        <v>0.14577187089236168</v>
      </c>
      <c r="S56" s="6">
        <v>2.6840217391304346</v>
      </c>
      <c r="T56" s="6">
        <v>5.6145652173913039</v>
      </c>
      <c r="U56" s="6">
        <v>0</v>
      </c>
      <c r="V56" s="6">
        <f>SUM(NonNurse[[#This Row],[Occupational Therapist Hours]],NonNurse[[#This Row],[OT Assistant Hours]],NonNurse[[#This Row],[OT Aide Hours]])/NonNurse[[#This Row],[MDS Census]]</f>
        <v>0.11150430845625819</v>
      </c>
      <c r="W56" s="6">
        <v>3.0554347826086961</v>
      </c>
      <c r="X56" s="6">
        <v>5.3913043478260869</v>
      </c>
      <c r="Y56" s="6">
        <v>0</v>
      </c>
      <c r="Z56" s="6">
        <f>SUM(NonNurse[[#This Row],[Physical Therapist (PT) Hours]],NonNurse[[#This Row],[PT Assistant Hours]],NonNurse[[#This Row],[PT Aide Hours]])/NonNurse[[#This Row],[MDS Census]]</f>
        <v>0.11349496129691834</v>
      </c>
      <c r="AA56" s="6">
        <v>0</v>
      </c>
      <c r="AB56" s="6">
        <v>0</v>
      </c>
      <c r="AC56" s="6">
        <v>0</v>
      </c>
      <c r="AD56" s="6">
        <v>0</v>
      </c>
      <c r="AE56" s="6">
        <v>0</v>
      </c>
      <c r="AF56" s="6">
        <v>0</v>
      </c>
      <c r="AG56" s="6">
        <v>0</v>
      </c>
      <c r="AH56" s="1">
        <v>495343</v>
      </c>
      <c r="AI56">
        <v>3</v>
      </c>
    </row>
    <row r="57" spans="1:35" x14ac:dyDescent="0.25">
      <c r="A57" t="s">
        <v>329</v>
      </c>
      <c r="B57" t="s">
        <v>53</v>
      </c>
      <c r="C57" t="s">
        <v>518</v>
      </c>
      <c r="D57" t="s">
        <v>390</v>
      </c>
      <c r="E57" s="6">
        <v>68.586956521739125</v>
      </c>
      <c r="F57" s="6">
        <v>5.9543478260869565</v>
      </c>
      <c r="G57" s="6">
        <v>0</v>
      </c>
      <c r="H57" s="6">
        <v>0</v>
      </c>
      <c r="I57" s="6">
        <v>0</v>
      </c>
      <c r="J57" s="6">
        <v>0</v>
      </c>
      <c r="K57" s="6">
        <v>0</v>
      </c>
      <c r="L57" s="6">
        <v>4.389239130434782</v>
      </c>
      <c r="M57" s="6">
        <v>3.4750000000000005</v>
      </c>
      <c r="N57" s="6">
        <v>2.75</v>
      </c>
      <c r="O57" s="6">
        <f>SUM(NonNurse[[#This Row],[Qualified Social Work Staff Hours]],NonNurse[[#This Row],[Other Social Work Staff Hours]])/NonNurse[[#This Row],[MDS Census]]</f>
        <v>9.0760697305863725E-2</v>
      </c>
      <c r="P57" s="6">
        <v>0</v>
      </c>
      <c r="Q57" s="6">
        <v>5.2956521739130444</v>
      </c>
      <c r="R57" s="6">
        <f>SUM(NonNurse[[#This Row],[Qualified Activities Professional Hours]],NonNurse[[#This Row],[Other Activities Professional Hours]])/NonNurse[[#This Row],[MDS Census]]</f>
        <v>7.7210776545166421E-2</v>
      </c>
      <c r="S57" s="6">
        <v>1.6936956521739133</v>
      </c>
      <c r="T57" s="6">
        <v>2.736739130434783</v>
      </c>
      <c r="U57" s="6">
        <v>0</v>
      </c>
      <c r="V57" s="6">
        <f>SUM(NonNurse[[#This Row],[Occupational Therapist Hours]],NonNurse[[#This Row],[OT Assistant Hours]],NonNurse[[#This Row],[OT Aide Hours]])/NonNurse[[#This Row],[MDS Census]]</f>
        <v>6.4595879556259922E-2</v>
      </c>
      <c r="W57" s="6">
        <v>2.8847826086956521</v>
      </c>
      <c r="X57" s="6">
        <v>8.6481521739130454</v>
      </c>
      <c r="Y57" s="6">
        <v>0</v>
      </c>
      <c r="Z57" s="6">
        <f>SUM(NonNurse[[#This Row],[Physical Therapist (PT) Hours]],NonNurse[[#This Row],[PT Assistant Hours]],NonNurse[[#This Row],[PT Aide Hours]])/NonNurse[[#This Row],[MDS Census]]</f>
        <v>0.16815055467511889</v>
      </c>
      <c r="AA57" s="6">
        <v>0</v>
      </c>
      <c r="AB57" s="6">
        <v>0</v>
      </c>
      <c r="AC57" s="6">
        <v>0</v>
      </c>
      <c r="AD57" s="6">
        <v>0</v>
      </c>
      <c r="AE57" s="6">
        <v>0</v>
      </c>
      <c r="AF57" s="6">
        <v>0</v>
      </c>
      <c r="AG57" s="6">
        <v>0</v>
      </c>
      <c r="AH57" s="1">
        <v>495146</v>
      </c>
      <c r="AI57">
        <v>3</v>
      </c>
    </row>
    <row r="58" spans="1:35" x14ac:dyDescent="0.25">
      <c r="A58" t="s">
        <v>329</v>
      </c>
      <c r="B58" t="s">
        <v>56</v>
      </c>
      <c r="C58" t="s">
        <v>512</v>
      </c>
      <c r="D58" t="s">
        <v>387</v>
      </c>
      <c r="E58" s="6">
        <v>73.673913043478265</v>
      </c>
      <c r="F58" s="6">
        <v>5.6521739130434785</v>
      </c>
      <c r="G58" s="6">
        <v>0</v>
      </c>
      <c r="H58" s="6">
        <v>0</v>
      </c>
      <c r="I58" s="6">
        <v>0</v>
      </c>
      <c r="J58" s="6">
        <v>0</v>
      </c>
      <c r="K58" s="6">
        <v>0</v>
      </c>
      <c r="L58" s="6">
        <v>2.0570652173913042</v>
      </c>
      <c r="M58" s="6">
        <v>4.6304347826086953</v>
      </c>
      <c r="N58" s="6">
        <v>0</v>
      </c>
      <c r="O58" s="6">
        <f>SUM(NonNurse[[#This Row],[Qualified Social Work Staff Hours]],NonNurse[[#This Row],[Other Social Work Staff Hours]])/NonNurse[[#This Row],[MDS Census]]</f>
        <v>6.2850398347595149E-2</v>
      </c>
      <c r="P58" s="6">
        <v>5.3260869565217401</v>
      </c>
      <c r="Q58" s="6">
        <v>5.2586956521739134</v>
      </c>
      <c r="R58" s="6">
        <f>SUM(NonNurse[[#This Row],[Qualified Activities Professional Hours]],NonNurse[[#This Row],[Other Activities Professional Hours]])/NonNurse[[#This Row],[MDS Census]]</f>
        <v>0.14367069932133375</v>
      </c>
      <c r="S58" s="6">
        <v>3.1171739130434779</v>
      </c>
      <c r="T58" s="6">
        <v>11.305</v>
      </c>
      <c r="U58" s="6">
        <v>0</v>
      </c>
      <c r="V58" s="6">
        <f>SUM(NonNurse[[#This Row],[Occupational Therapist Hours]],NonNurse[[#This Row],[OT Assistant Hours]],NonNurse[[#This Row],[OT Aide Hours]])/NonNurse[[#This Row],[MDS Census]]</f>
        <v>0.19575686043080553</v>
      </c>
      <c r="W58" s="6">
        <v>3.8638043478260866</v>
      </c>
      <c r="X58" s="6">
        <v>7.235760869565218</v>
      </c>
      <c r="Y58" s="6">
        <v>0</v>
      </c>
      <c r="Z58" s="6">
        <f>SUM(NonNurse[[#This Row],[Physical Therapist (PT) Hours]],NonNurse[[#This Row],[PT Assistant Hours]],NonNurse[[#This Row],[PT Aide Hours]])/NonNurse[[#This Row],[MDS Census]]</f>
        <v>0.15065801121274713</v>
      </c>
      <c r="AA58" s="6">
        <v>0</v>
      </c>
      <c r="AB58" s="6">
        <v>0</v>
      </c>
      <c r="AC58" s="6">
        <v>0</v>
      </c>
      <c r="AD58" s="6">
        <v>0</v>
      </c>
      <c r="AE58" s="6">
        <v>0</v>
      </c>
      <c r="AF58" s="6">
        <v>0</v>
      </c>
      <c r="AG58" s="6">
        <v>0</v>
      </c>
      <c r="AH58" s="1">
        <v>495151</v>
      </c>
      <c r="AI58">
        <v>3</v>
      </c>
    </row>
    <row r="59" spans="1:35" x14ac:dyDescent="0.25">
      <c r="A59" t="s">
        <v>329</v>
      </c>
      <c r="B59" t="s">
        <v>59</v>
      </c>
      <c r="C59" t="s">
        <v>445</v>
      </c>
      <c r="D59" t="s">
        <v>377</v>
      </c>
      <c r="E59" s="6">
        <v>56.25</v>
      </c>
      <c r="F59" s="6">
        <v>3.972826086956522</v>
      </c>
      <c r="G59" s="6">
        <v>0</v>
      </c>
      <c r="H59" s="6">
        <v>0</v>
      </c>
      <c r="I59" s="6">
        <v>0</v>
      </c>
      <c r="J59" s="6">
        <v>0</v>
      </c>
      <c r="K59" s="6">
        <v>0</v>
      </c>
      <c r="L59" s="6">
        <v>1.2263043478260871</v>
      </c>
      <c r="M59" s="6">
        <v>4.8739130434782609</v>
      </c>
      <c r="N59" s="6">
        <v>0</v>
      </c>
      <c r="O59" s="6">
        <f>SUM(NonNurse[[#This Row],[Qualified Social Work Staff Hours]],NonNurse[[#This Row],[Other Social Work Staff Hours]])/NonNurse[[#This Row],[MDS Census]]</f>
        <v>8.6647342995169088E-2</v>
      </c>
      <c r="P59" s="6">
        <v>5.0413043478260873</v>
      </c>
      <c r="Q59" s="6">
        <v>0</v>
      </c>
      <c r="R59" s="6">
        <f>SUM(NonNurse[[#This Row],[Qualified Activities Professional Hours]],NonNurse[[#This Row],[Other Activities Professional Hours]])/NonNurse[[#This Row],[MDS Census]]</f>
        <v>8.9623188405797111E-2</v>
      </c>
      <c r="S59" s="6">
        <v>4.628043478260869</v>
      </c>
      <c r="T59" s="6">
        <v>0.69782608695652182</v>
      </c>
      <c r="U59" s="6">
        <v>0</v>
      </c>
      <c r="V59" s="6">
        <f>SUM(NonNurse[[#This Row],[Occupational Therapist Hours]],NonNurse[[#This Row],[OT Assistant Hours]],NonNurse[[#This Row],[OT Aide Hours]])/NonNurse[[#This Row],[MDS Census]]</f>
        <v>9.4682125603864728E-2</v>
      </c>
      <c r="W59" s="6">
        <v>0.486304347826087</v>
      </c>
      <c r="X59" s="6">
        <v>3.5285869565217398</v>
      </c>
      <c r="Y59" s="6">
        <v>0</v>
      </c>
      <c r="Z59" s="6">
        <f>SUM(NonNurse[[#This Row],[Physical Therapist (PT) Hours]],NonNurse[[#This Row],[PT Assistant Hours]],NonNurse[[#This Row],[PT Aide Hours]])/NonNurse[[#This Row],[MDS Census]]</f>
        <v>7.1375845410628025E-2</v>
      </c>
      <c r="AA59" s="6">
        <v>0</v>
      </c>
      <c r="AB59" s="6">
        <v>0</v>
      </c>
      <c r="AC59" s="6">
        <v>0</v>
      </c>
      <c r="AD59" s="6">
        <v>0</v>
      </c>
      <c r="AE59" s="6">
        <v>30.239130434782609</v>
      </c>
      <c r="AF59" s="6">
        <v>0</v>
      </c>
      <c r="AG59" s="6">
        <v>0</v>
      </c>
      <c r="AH59" s="1">
        <v>495156</v>
      </c>
      <c r="AI59">
        <v>3</v>
      </c>
    </row>
    <row r="60" spans="1:35" x14ac:dyDescent="0.25">
      <c r="A60" t="s">
        <v>329</v>
      </c>
      <c r="B60" t="s">
        <v>54</v>
      </c>
      <c r="C60" t="s">
        <v>466</v>
      </c>
      <c r="D60" t="s">
        <v>402</v>
      </c>
      <c r="E60" s="6">
        <v>88.282608695652172</v>
      </c>
      <c r="F60" s="6">
        <v>5.75</v>
      </c>
      <c r="G60" s="6">
        <v>0</v>
      </c>
      <c r="H60" s="6">
        <v>0</v>
      </c>
      <c r="I60" s="6">
        <v>0</v>
      </c>
      <c r="J60" s="6">
        <v>0</v>
      </c>
      <c r="K60" s="6">
        <v>0</v>
      </c>
      <c r="L60" s="6">
        <v>6.5788043478260869</v>
      </c>
      <c r="M60" s="6">
        <v>5.3641304347826093</v>
      </c>
      <c r="N60" s="6">
        <v>0</v>
      </c>
      <c r="O60" s="6">
        <f>SUM(NonNurse[[#This Row],[Qualified Social Work Staff Hours]],NonNurse[[#This Row],[Other Social Work Staff Hours]])/NonNurse[[#This Row],[MDS Census]]</f>
        <v>6.0760896330952975E-2</v>
      </c>
      <c r="P60" s="6">
        <v>5.6402173913043478</v>
      </c>
      <c r="Q60" s="6">
        <v>5.2402173913043484</v>
      </c>
      <c r="R60" s="6">
        <f>SUM(NonNurse[[#This Row],[Qualified Activities Professional Hours]],NonNurse[[#This Row],[Other Activities Professional Hours]])/NonNurse[[#This Row],[MDS Census]]</f>
        <v>0.1232455060329968</v>
      </c>
      <c r="S60" s="6">
        <v>4.8232608695652184</v>
      </c>
      <c r="T60" s="6">
        <v>4.7035869565217387</v>
      </c>
      <c r="U60" s="6">
        <v>0</v>
      </c>
      <c r="V60" s="6">
        <f>SUM(NonNurse[[#This Row],[Occupational Therapist Hours]],NonNurse[[#This Row],[OT Assistant Hours]],NonNurse[[#This Row],[OT Aide Hours]])/NonNurse[[#This Row],[MDS Census]]</f>
        <v>0.10791307559714357</v>
      </c>
      <c r="W60" s="6">
        <v>2.3988043478260868</v>
      </c>
      <c r="X60" s="6">
        <v>5.2920652173913023</v>
      </c>
      <c r="Y60" s="6">
        <v>0</v>
      </c>
      <c r="Z60" s="6">
        <f>SUM(NonNurse[[#This Row],[Physical Therapist (PT) Hours]],NonNurse[[#This Row],[PT Assistant Hours]],NonNurse[[#This Row],[PT Aide Hours]])/NonNurse[[#This Row],[MDS Census]]</f>
        <v>8.7116473774932257E-2</v>
      </c>
      <c r="AA60" s="6">
        <v>0</v>
      </c>
      <c r="AB60" s="6">
        <v>0</v>
      </c>
      <c r="AC60" s="6">
        <v>0</v>
      </c>
      <c r="AD60" s="6">
        <v>0</v>
      </c>
      <c r="AE60" s="6">
        <v>0</v>
      </c>
      <c r="AF60" s="6">
        <v>0</v>
      </c>
      <c r="AG60" s="6">
        <v>0</v>
      </c>
      <c r="AH60" s="1">
        <v>495147</v>
      </c>
      <c r="AI60">
        <v>3</v>
      </c>
    </row>
    <row r="61" spans="1:35" x14ac:dyDescent="0.25">
      <c r="A61" t="s">
        <v>329</v>
      </c>
      <c r="B61" t="s">
        <v>229</v>
      </c>
      <c r="C61" t="s">
        <v>448</v>
      </c>
      <c r="D61" t="s">
        <v>368</v>
      </c>
      <c r="E61" s="6">
        <v>92.054347826086953</v>
      </c>
      <c r="F61" s="6">
        <v>5.4782608695652177</v>
      </c>
      <c r="G61" s="6">
        <v>1.2173913043478262</v>
      </c>
      <c r="H61" s="6">
        <v>0.43478260869565216</v>
      </c>
      <c r="I61" s="6">
        <v>1.826086956521739</v>
      </c>
      <c r="J61" s="6">
        <v>0</v>
      </c>
      <c r="K61" s="6">
        <v>0</v>
      </c>
      <c r="L61" s="6">
        <v>2.464673913043478</v>
      </c>
      <c r="M61" s="6">
        <v>0</v>
      </c>
      <c r="N61" s="6">
        <v>5.3722826086956523</v>
      </c>
      <c r="O61" s="6">
        <f>SUM(NonNurse[[#This Row],[Qualified Social Work Staff Hours]],NonNurse[[#This Row],[Other Social Work Staff Hours]])/NonNurse[[#This Row],[MDS Census]]</f>
        <v>5.8359900814736097E-2</v>
      </c>
      <c r="P61" s="6">
        <v>5.1195652173913047</v>
      </c>
      <c r="Q61" s="6">
        <v>7.9157608695652177</v>
      </c>
      <c r="R61" s="6">
        <f>SUM(NonNurse[[#This Row],[Qualified Activities Professional Hours]],NonNurse[[#This Row],[Other Activities Professional Hours]])/NonNurse[[#This Row],[MDS Census]]</f>
        <v>0.1416046758767269</v>
      </c>
      <c r="S61" s="6">
        <v>4.875</v>
      </c>
      <c r="T61" s="6">
        <v>4.125</v>
      </c>
      <c r="U61" s="6">
        <v>0</v>
      </c>
      <c r="V61" s="6">
        <f>SUM(NonNurse[[#This Row],[Occupational Therapist Hours]],NonNurse[[#This Row],[OT Assistant Hours]],NonNurse[[#This Row],[OT Aide Hours]])/NonNurse[[#This Row],[MDS Census]]</f>
        <v>9.7768331562167909E-2</v>
      </c>
      <c r="W61" s="6">
        <v>3.1847826086956523</v>
      </c>
      <c r="X61" s="6">
        <v>4.2635869565217392</v>
      </c>
      <c r="Y61" s="6">
        <v>0</v>
      </c>
      <c r="Z61" s="6">
        <f>SUM(NonNurse[[#This Row],[Physical Therapist (PT) Hours]],NonNurse[[#This Row],[PT Assistant Hours]],NonNurse[[#This Row],[PT Aide Hours]])/NonNurse[[#This Row],[MDS Census]]</f>
        <v>8.0912740583303819E-2</v>
      </c>
      <c r="AA61" s="6">
        <v>0</v>
      </c>
      <c r="AB61" s="6">
        <v>0</v>
      </c>
      <c r="AC61" s="6">
        <v>0</v>
      </c>
      <c r="AD61" s="6">
        <v>0</v>
      </c>
      <c r="AE61" s="6">
        <v>0</v>
      </c>
      <c r="AF61" s="6">
        <v>0</v>
      </c>
      <c r="AG61" s="6">
        <v>0</v>
      </c>
      <c r="AH61" s="1">
        <v>495379</v>
      </c>
      <c r="AI61">
        <v>3</v>
      </c>
    </row>
    <row r="62" spans="1:35" x14ac:dyDescent="0.25">
      <c r="A62" t="s">
        <v>329</v>
      </c>
      <c r="B62" t="s">
        <v>167</v>
      </c>
      <c r="C62" t="s">
        <v>474</v>
      </c>
      <c r="D62" t="s">
        <v>429</v>
      </c>
      <c r="E62" s="6">
        <v>125.79347826086956</v>
      </c>
      <c r="F62" s="6">
        <v>6.5217391304347823</v>
      </c>
      <c r="G62" s="6">
        <v>0</v>
      </c>
      <c r="H62" s="6">
        <v>0</v>
      </c>
      <c r="I62" s="6">
        <v>0</v>
      </c>
      <c r="J62" s="6">
        <v>0</v>
      </c>
      <c r="K62" s="6">
        <v>0</v>
      </c>
      <c r="L62" s="6">
        <v>10.247282608695652</v>
      </c>
      <c r="M62" s="6">
        <v>10.035326086956522</v>
      </c>
      <c r="N62" s="6">
        <v>0</v>
      </c>
      <c r="O62" s="6">
        <f>SUM(NonNurse[[#This Row],[Qualified Social Work Staff Hours]],NonNurse[[#This Row],[Other Social Work Staff Hours]])/NonNurse[[#This Row],[MDS Census]]</f>
        <v>7.9776203231659903E-2</v>
      </c>
      <c r="P62" s="6">
        <v>0</v>
      </c>
      <c r="Q62" s="6">
        <v>10.668478260869565</v>
      </c>
      <c r="R62" s="6">
        <f>SUM(NonNurse[[#This Row],[Qualified Activities Professional Hours]],NonNurse[[#This Row],[Other Activities Professional Hours]])/NonNurse[[#This Row],[MDS Census]]</f>
        <v>8.4809470318845587E-2</v>
      </c>
      <c r="S62" s="6">
        <v>2.589673913043478</v>
      </c>
      <c r="T62" s="6">
        <v>19.948369565217391</v>
      </c>
      <c r="U62" s="6">
        <v>0</v>
      </c>
      <c r="V62" s="6">
        <f>SUM(NonNurse[[#This Row],[Occupational Therapist Hours]],NonNurse[[#This Row],[OT Assistant Hours]],NonNurse[[#This Row],[OT Aide Hours]])/NonNurse[[#This Row],[MDS Census]]</f>
        <v>0.17916702670007775</v>
      </c>
      <c r="W62" s="6">
        <v>1.8070652173913044</v>
      </c>
      <c r="X62" s="6">
        <v>15.671195652173912</v>
      </c>
      <c r="Y62" s="6">
        <v>2.3043478260869565</v>
      </c>
      <c r="Z62" s="6">
        <f>SUM(NonNurse[[#This Row],[Physical Therapist (PT) Hours]],NonNurse[[#This Row],[PT Assistant Hours]],NonNurse[[#This Row],[PT Aide Hours]])/NonNurse[[#This Row],[MDS Census]]</f>
        <v>0.15726259396872028</v>
      </c>
      <c r="AA62" s="6">
        <v>0</v>
      </c>
      <c r="AB62" s="6">
        <v>0</v>
      </c>
      <c r="AC62" s="6">
        <v>0</v>
      </c>
      <c r="AD62" s="6">
        <v>0</v>
      </c>
      <c r="AE62" s="6">
        <v>0</v>
      </c>
      <c r="AF62" s="6">
        <v>0</v>
      </c>
      <c r="AG62" s="6">
        <v>0</v>
      </c>
      <c r="AH62" s="1">
        <v>495305</v>
      </c>
      <c r="AI62">
        <v>3</v>
      </c>
    </row>
    <row r="63" spans="1:35" x14ac:dyDescent="0.25">
      <c r="A63" t="s">
        <v>329</v>
      </c>
      <c r="B63" t="s">
        <v>241</v>
      </c>
      <c r="C63" t="s">
        <v>517</v>
      </c>
      <c r="D63" t="s">
        <v>389</v>
      </c>
      <c r="E63" s="6">
        <v>49.423913043478258</v>
      </c>
      <c r="F63" s="6">
        <v>5.3913043478260869</v>
      </c>
      <c r="G63" s="6">
        <v>0.94565217391304346</v>
      </c>
      <c r="H63" s="6">
        <v>0.19380434782608694</v>
      </c>
      <c r="I63" s="6">
        <v>1.3152173913043479</v>
      </c>
      <c r="J63" s="6">
        <v>0</v>
      </c>
      <c r="K63" s="6">
        <v>0</v>
      </c>
      <c r="L63" s="6">
        <v>6.3777173913043477</v>
      </c>
      <c r="M63" s="6">
        <v>0</v>
      </c>
      <c r="N63" s="6">
        <v>5.9673913043478262</v>
      </c>
      <c r="O63" s="6">
        <f>SUM(NonNurse[[#This Row],[Qualified Social Work Staff Hours]],NonNurse[[#This Row],[Other Social Work Staff Hours]])/NonNurse[[#This Row],[MDS Census]]</f>
        <v>0.12073894875742248</v>
      </c>
      <c r="P63" s="6">
        <v>5.4076086956521738</v>
      </c>
      <c r="Q63" s="6">
        <v>3.2173913043478262</v>
      </c>
      <c r="R63" s="6">
        <f>SUM(NonNurse[[#This Row],[Qualified Activities Professional Hours]],NonNurse[[#This Row],[Other Activities Professional Hours]])/NonNurse[[#This Row],[MDS Census]]</f>
        <v>0.17451066637343304</v>
      </c>
      <c r="S63" s="6">
        <v>2.8586956521739131</v>
      </c>
      <c r="T63" s="6">
        <v>3.0081521739130435</v>
      </c>
      <c r="U63" s="6">
        <v>0</v>
      </c>
      <c r="V63" s="6">
        <f>SUM(NonNurse[[#This Row],[Occupational Therapist Hours]],NonNurse[[#This Row],[OT Assistant Hours]],NonNurse[[#This Row],[OT Aide Hours]])/NonNurse[[#This Row],[MDS Census]]</f>
        <v>0.11870464042225645</v>
      </c>
      <c r="W63" s="6">
        <v>1.9701086956521738</v>
      </c>
      <c r="X63" s="6">
        <v>1.7038043478260869</v>
      </c>
      <c r="Y63" s="6">
        <v>0</v>
      </c>
      <c r="Z63" s="6">
        <f>SUM(NonNurse[[#This Row],[Physical Therapist (PT) Hours]],NonNurse[[#This Row],[PT Assistant Hours]],NonNurse[[#This Row],[PT Aide Hours]])/NonNurse[[#This Row],[MDS Census]]</f>
        <v>7.433472619309435E-2</v>
      </c>
      <c r="AA63" s="6">
        <v>0</v>
      </c>
      <c r="AB63" s="6">
        <v>0</v>
      </c>
      <c r="AC63" s="6">
        <v>0</v>
      </c>
      <c r="AD63" s="6">
        <v>0</v>
      </c>
      <c r="AE63" s="6">
        <v>0.11956521739130435</v>
      </c>
      <c r="AF63" s="6">
        <v>0</v>
      </c>
      <c r="AG63" s="6">
        <v>0</v>
      </c>
      <c r="AH63" s="1">
        <v>495392</v>
      </c>
      <c r="AI63">
        <v>3</v>
      </c>
    </row>
    <row r="64" spans="1:35" x14ac:dyDescent="0.25">
      <c r="A64" t="s">
        <v>329</v>
      </c>
      <c r="B64" t="s">
        <v>35</v>
      </c>
      <c r="C64" t="s">
        <v>489</v>
      </c>
      <c r="D64" t="s">
        <v>375</v>
      </c>
      <c r="E64" s="6">
        <v>180.95652173913044</v>
      </c>
      <c r="F64" s="6">
        <v>7.5706521739130439</v>
      </c>
      <c r="G64" s="6">
        <v>0</v>
      </c>
      <c r="H64" s="6">
        <v>0</v>
      </c>
      <c r="I64" s="6">
        <v>0.5</v>
      </c>
      <c r="J64" s="6">
        <v>0</v>
      </c>
      <c r="K64" s="6">
        <v>0</v>
      </c>
      <c r="L64" s="6">
        <v>9.4429347826086953</v>
      </c>
      <c r="M64" s="6">
        <v>6.2336956521739131</v>
      </c>
      <c r="N64" s="6">
        <v>6.6385869565217392</v>
      </c>
      <c r="O64" s="6">
        <f>SUM(NonNurse[[#This Row],[Qualified Social Work Staff Hours]],NonNurse[[#This Row],[Other Social Work Staff Hours]])/NonNurse[[#This Row],[MDS Census]]</f>
        <v>7.1134670831331084E-2</v>
      </c>
      <c r="P64" s="6">
        <v>5.4782608695652177</v>
      </c>
      <c r="Q64" s="6">
        <v>0</v>
      </c>
      <c r="R64" s="6">
        <f>SUM(NonNurse[[#This Row],[Qualified Activities Professional Hours]],NonNurse[[#This Row],[Other Activities Professional Hours]])/NonNurse[[#This Row],[MDS Census]]</f>
        <v>3.0273906775588662E-2</v>
      </c>
      <c r="S64" s="6">
        <v>18.467391304347824</v>
      </c>
      <c r="T64" s="6">
        <v>0</v>
      </c>
      <c r="U64" s="6">
        <v>29.869565217391305</v>
      </c>
      <c r="V64" s="6">
        <f>SUM(NonNurse[[#This Row],[Occupational Therapist Hours]],NonNurse[[#This Row],[OT Assistant Hours]],NonNurse[[#This Row],[OT Aide Hours]])/NonNurse[[#This Row],[MDS Census]]</f>
        <v>0.26711917347429115</v>
      </c>
      <c r="W64" s="6">
        <v>20.828804347826086</v>
      </c>
      <c r="X64" s="6">
        <v>0</v>
      </c>
      <c r="Y64" s="6">
        <v>39.597826086956523</v>
      </c>
      <c r="Z64" s="6">
        <f>SUM(NonNurse[[#This Row],[Physical Therapist (PT) Hours]],NonNurse[[#This Row],[PT Assistant Hours]],NonNurse[[#This Row],[PT Aide Hours]])/NonNurse[[#This Row],[MDS Census]]</f>
        <v>0.3339290004805382</v>
      </c>
      <c r="AA64" s="6">
        <v>0</v>
      </c>
      <c r="AB64" s="6">
        <v>0</v>
      </c>
      <c r="AC64" s="6">
        <v>0</v>
      </c>
      <c r="AD64" s="6">
        <v>0</v>
      </c>
      <c r="AE64" s="6">
        <v>0</v>
      </c>
      <c r="AF64" s="6">
        <v>0</v>
      </c>
      <c r="AG64" s="6">
        <v>0</v>
      </c>
      <c r="AH64" s="1">
        <v>495115</v>
      </c>
      <c r="AI64">
        <v>3</v>
      </c>
    </row>
    <row r="65" spans="1:35" x14ac:dyDescent="0.25">
      <c r="A65" t="s">
        <v>329</v>
      </c>
      <c r="B65" t="s">
        <v>128</v>
      </c>
      <c r="C65" t="s">
        <v>526</v>
      </c>
      <c r="D65" t="s">
        <v>408</v>
      </c>
      <c r="E65" s="6">
        <v>21.934782608695652</v>
      </c>
      <c r="F65" s="6">
        <v>9.8260869565217384</v>
      </c>
      <c r="G65" s="6">
        <v>0.29782608695652169</v>
      </c>
      <c r="H65" s="6">
        <v>0.81673913043478297</v>
      </c>
      <c r="I65" s="6">
        <v>0.56521739130434778</v>
      </c>
      <c r="J65" s="6">
        <v>0</v>
      </c>
      <c r="K65" s="6">
        <v>0</v>
      </c>
      <c r="L65" s="6">
        <v>4.4435869565217399</v>
      </c>
      <c r="M65" s="6">
        <v>5.66521739130435</v>
      </c>
      <c r="N65" s="6">
        <v>0</v>
      </c>
      <c r="O65" s="6">
        <f>SUM(NonNurse[[#This Row],[Qualified Social Work Staff Hours]],NonNurse[[#This Row],[Other Social Work Staff Hours]])/NonNurse[[#This Row],[MDS Census]]</f>
        <v>0.25827552031714579</v>
      </c>
      <c r="P65" s="6">
        <v>4.8690217391304342</v>
      </c>
      <c r="Q65" s="6">
        <v>0</v>
      </c>
      <c r="R65" s="6">
        <f>SUM(NonNurse[[#This Row],[Qualified Activities Professional Hours]],NonNurse[[#This Row],[Other Activities Professional Hours]])/NonNurse[[#This Row],[MDS Census]]</f>
        <v>0.22197720515361741</v>
      </c>
      <c r="S65" s="6">
        <v>9.2159782608695675</v>
      </c>
      <c r="T65" s="6">
        <v>5.3510869565217387</v>
      </c>
      <c r="U65" s="6">
        <v>0</v>
      </c>
      <c r="V65" s="6">
        <f>SUM(NonNurse[[#This Row],[Occupational Therapist Hours]],NonNurse[[#This Row],[OT Assistant Hours]],NonNurse[[#This Row],[OT Aide Hours]])/NonNurse[[#This Row],[MDS Census]]</f>
        <v>0.6641080277502478</v>
      </c>
      <c r="W65" s="6">
        <v>6.3534782608695641</v>
      </c>
      <c r="X65" s="6">
        <v>4.6353260869565203</v>
      </c>
      <c r="Y65" s="6">
        <v>0</v>
      </c>
      <c r="Z65" s="6">
        <f>SUM(NonNurse[[#This Row],[Physical Therapist (PT) Hours]],NonNurse[[#This Row],[PT Assistant Hours]],NonNurse[[#This Row],[PT Aide Hours]])/NonNurse[[#This Row],[MDS Census]]</f>
        <v>0.50097621407333981</v>
      </c>
      <c r="AA65" s="6">
        <v>0</v>
      </c>
      <c r="AB65" s="6">
        <v>0</v>
      </c>
      <c r="AC65" s="6">
        <v>0</v>
      </c>
      <c r="AD65" s="6">
        <v>0</v>
      </c>
      <c r="AE65" s="6">
        <v>0</v>
      </c>
      <c r="AF65" s="6">
        <v>0</v>
      </c>
      <c r="AG65" s="6">
        <v>0</v>
      </c>
      <c r="AH65" s="1">
        <v>495254</v>
      </c>
      <c r="AI65">
        <v>3</v>
      </c>
    </row>
    <row r="66" spans="1:35" x14ac:dyDescent="0.25">
      <c r="A66" t="s">
        <v>329</v>
      </c>
      <c r="B66" t="s">
        <v>69</v>
      </c>
      <c r="C66" t="s">
        <v>530</v>
      </c>
      <c r="D66" t="s">
        <v>368</v>
      </c>
      <c r="E66" s="6">
        <v>85.815217391304344</v>
      </c>
      <c r="F66" s="6">
        <v>16.255434782608695</v>
      </c>
      <c r="G66" s="6">
        <v>0</v>
      </c>
      <c r="H66" s="6">
        <v>0</v>
      </c>
      <c r="I66" s="6">
        <v>4.8695652173913047</v>
      </c>
      <c r="J66" s="6">
        <v>0</v>
      </c>
      <c r="K66" s="6">
        <v>0</v>
      </c>
      <c r="L66" s="6">
        <v>0.39141304347826084</v>
      </c>
      <c r="M66" s="6">
        <v>8.3586956521739122</v>
      </c>
      <c r="N66" s="6">
        <v>0</v>
      </c>
      <c r="O66" s="6">
        <f>SUM(NonNurse[[#This Row],[Qualified Social Work Staff Hours]],NonNurse[[#This Row],[Other Social Work Staff Hours]])/NonNurse[[#This Row],[MDS Census]]</f>
        <v>9.7403419886003789E-2</v>
      </c>
      <c r="P66" s="6">
        <v>3.9347826086956523</v>
      </c>
      <c r="Q66" s="6">
        <v>11.214673913043478</v>
      </c>
      <c r="R66" s="6">
        <f>SUM(NonNurse[[#This Row],[Qualified Activities Professional Hours]],NonNurse[[#This Row],[Other Activities Professional Hours]])/NonNurse[[#This Row],[MDS Census]]</f>
        <v>0.17653578214059532</v>
      </c>
      <c r="S66" s="6">
        <v>1.5572826086956519</v>
      </c>
      <c r="T66" s="6">
        <v>0.94663043478260878</v>
      </c>
      <c r="U66" s="6">
        <v>0</v>
      </c>
      <c r="V66" s="6">
        <f>SUM(NonNurse[[#This Row],[Occupational Therapist Hours]],NonNurse[[#This Row],[OT Assistant Hours]],NonNurse[[#This Row],[OT Aide Hours]])/NonNurse[[#This Row],[MDS Census]]</f>
        <v>2.917796073464218E-2</v>
      </c>
      <c r="W66" s="6">
        <v>0.69793478260869579</v>
      </c>
      <c r="X66" s="6">
        <v>1.8179347826086953</v>
      </c>
      <c r="Y66" s="6">
        <v>0</v>
      </c>
      <c r="Z66" s="6">
        <f>SUM(NonNurse[[#This Row],[Physical Therapist (PT) Hours]],NonNurse[[#This Row],[PT Assistant Hours]],NonNurse[[#This Row],[PT Aide Hours]])/NonNurse[[#This Row],[MDS Census]]</f>
        <v>2.9317289423685874E-2</v>
      </c>
      <c r="AA66" s="6">
        <v>0</v>
      </c>
      <c r="AB66" s="6">
        <v>0</v>
      </c>
      <c r="AC66" s="6">
        <v>0</v>
      </c>
      <c r="AD66" s="6">
        <v>0</v>
      </c>
      <c r="AE66" s="6">
        <v>0</v>
      </c>
      <c r="AF66" s="6">
        <v>0</v>
      </c>
      <c r="AG66" s="6">
        <v>0</v>
      </c>
      <c r="AH66" s="1">
        <v>495177</v>
      </c>
      <c r="AI66">
        <v>3</v>
      </c>
    </row>
    <row r="67" spans="1:35" x14ac:dyDescent="0.25">
      <c r="A67" t="s">
        <v>329</v>
      </c>
      <c r="B67" t="s">
        <v>144</v>
      </c>
      <c r="C67" t="s">
        <v>504</v>
      </c>
      <c r="D67" t="s">
        <v>385</v>
      </c>
      <c r="E67" s="6">
        <v>197.39130434782609</v>
      </c>
      <c r="F67" s="6">
        <v>5.6521739130434785</v>
      </c>
      <c r="G67" s="6">
        <v>2.0086956521739148</v>
      </c>
      <c r="H67" s="6">
        <v>0.28282608695652178</v>
      </c>
      <c r="I67" s="6">
        <v>2.2608695652173911</v>
      </c>
      <c r="J67" s="6">
        <v>0</v>
      </c>
      <c r="K67" s="6">
        <v>0</v>
      </c>
      <c r="L67" s="6">
        <v>5.0514130434782603</v>
      </c>
      <c r="M67" s="6">
        <v>0.78260869565217395</v>
      </c>
      <c r="N67" s="6">
        <v>12.054347826086962</v>
      </c>
      <c r="O67" s="6">
        <f>SUM(NonNurse[[#This Row],[Qualified Social Work Staff Hours]],NonNurse[[#This Row],[Other Social Work Staff Hours]])/NonNurse[[#This Row],[MDS Census]]</f>
        <v>6.5033039647577118E-2</v>
      </c>
      <c r="P67" s="6">
        <v>5.3823913043478244</v>
      </c>
      <c r="Q67" s="6">
        <v>5.8841304347826107</v>
      </c>
      <c r="R67" s="6">
        <f>SUM(NonNurse[[#This Row],[Qualified Activities Professional Hours]],NonNurse[[#This Row],[Other Activities Professional Hours]])/NonNurse[[#This Row],[MDS Census]]</f>
        <v>5.7077092511013221E-2</v>
      </c>
      <c r="S67" s="6">
        <v>1.7959782608695654</v>
      </c>
      <c r="T67" s="6">
        <v>7.9703260869565211</v>
      </c>
      <c r="U67" s="6">
        <v>0</v>
      </c>
      <c r="V67" s="6">
        <f>SUM(NonNurse[[#This Row],[Occupational Therapist Hours]],NonNurse[[#This Row],[OT Assistant Hours]],NonNurse[[#This Row],[OT Aide Hours]])/NonNurse[[#This Row],[MDS Census]]</f>
        <v>4.947687224669603E-2</v>
      </c>
      <c r="W67" s="6">
        <v>3.3885869565217397</v>
      </c>
      <c r="X67" s="6">
        <v>7.0186956521739123</v>
      </c>
      <c r="Y67" s="6">
        <v>0</v>
      </c>
      <c r="Z67" s="6">
        <f>SUM(NonNurse[[#This Row],[Physical Therapist (PT) Hours]],NonNurse[[#This Row],[PT Assistant Hours]],NonNurse[[#This Row],[PT Aide Hours]])/NonNurse[[#This Row],[MDS Census]]</f>
        <v>5.2724118942731275E-2</v>
      </c>
      <c r="AA67" s="6">
        <v>0</v>
      </c>
      <c r="AB67" s="6">
        <v>0</v>
      </c>
      <c r="AC67" s="6">
        <v>0</v>
      </c>
      <c r="AD67" s="6">
        <v>0</v>
      </c>
      <c r="AE67" s="6">
        <v>0</v>
      </c>
      <c r="AF67" s="6">
        <v>0</v>
      </c>
      <c r="AG67" s="6">
        <v>0</v>
      </c>
      <c r="AH67" s="1">
        <v>495273</v>
      </c>
      <c r="AI67">
        <v>3</v>
      </c>
    </row>
    <row r="68" spans="1:35" x14ac:dyDescent="0.25">
      <c r="A68" t="s">
        <v>329</v>
      </c>
      <c r="B68" t="s">
        <v>200</v>
      </c>
      <c r="C68" t="s">
        <v>456</v>
      </c>
      <c r="D68" t="s">
        <v>437</v>
      </c>
      <c r="E68" s="6">
        <v>103.32608695652173</v>
      </c>
      <c r="F68" s="6">
        <v>4.8695652173913047</v>
      </c>
      <c r="G68" s="6">
        <v>0.43043478260869622</v>
      </c>
      <c r="H68" s="6">
        <v>0.19304347826086954</v>
      </c>
      <c r="I68" s="6">
        <v>1.0652173913043479</v>
      </c>
      <c r="J68" s="6">
        <v>0</v>
      </c>
      <c r="K68" s="6">
        <v>0</v>
      </c>
      <c r="L68" s="6">
        <v>5.6091304347826085</v>
      </c>
      <c r="M68" s="6">
        <v>3.652173913043478</v>
      </c>
      <c r="N68" s="6">
        <v>5.9725000000000001</v>
      </c>
      <c r="O68" s="6">
        <f>SUM(NonNurse[[#This Row],[Qualified Social Work Staff Hours]],NonNurse[[#This Row],[Other Social Work Staff Hours]])/NonNurse[[#This Row],[MDS Census]]</f>
        <v>9.3148537765621722E-2</v>
      </c>
      <c r="P68" s="6">
        <v>0</v>
      </c>
      <c r="Q68" s="6">
        <v>12.548260869565215</v>
      </c>
      <c r="R68" s="6">
        <f>SUM(NonNurse[[#This Row],[Qualified Activities Professional Hours]],NonNurse[[#This Row],[Other Activities Professional Hours]])/NonNurse[[#This Row],[MDS Census]]</f>
        <v>0.12144329896907215</v>
      </c>
      <c r="S68" s="6">
        <v>4.4743478260869569</v>
      </c>
      <c r="T68" s="6">
        <v>4.4358695652173914</v>
      </c>
      <c r="U68" s="6">
        <v>0</v>
      </c>
      <c r="V68" s="6">
        <f>SUM(NonNurse[[#This Row],[Occupational Therapist Hours]],NonNurse[[#This Row],[OT Assistant Hours]],NonNurse[[#This Row],[OT Aide Hours]])/NonNurse[[#This Row],[MDS Census]]</f>
        <v>8.6233957500525996E-2</v>
      </c>
      <c r="W68" s="6">
        <v>3.6788043478260888</v>
      </c>
      <c r="X68" s="6">
        <v>9.5368478260869551</v>
      </c>
      <c r="Y68" s="6">
        <v>0</v>
      </c>
      <c r="Z68" s="6">
        <f>SUM(NonNurse[[#This Row],[Physical Therapist (PT) Hours]],NonNurse[[#This Row],[PT Assistant Hours]],NonNurse[[#This Row],[PT Aide Hours]])/NonNurse[[#This Row],[MDS Census]]</f>
        <v>0.1279023774458237</v>
      </c>
      <c r="AA68" s="6">
        <v>0</v>
      </c>
      <c r="AB68" s="6">
        <v>0</v>
      </c>
      <c r="AC68" s="6">
        <v>0</v>
      </c>
      <c r="AD68" s="6">
        <v>0</v>
      </c>
      <c r="AE68" s="6">
        <v>0</v>
      </c>
      <c r="AF68" s="6">
        <v>0</v>
      </c>
      <c r="AG68" s="6">
        <v>0</v>
      </c>
      <c r="AH68" s="1">
        <v>495347</v>
      </c>
      <c r="AI68">
        <v>3</v>
      </c>
    </row>
    <row r="69" spans="1:35" x14ac:dyDescent="0.25">
      <c r="A69" t="s">
        <v>329</v>
      </c>
      <c r="B69" t="s">
        <v>173</v>
      </c>
      <c r="C69" t="s">
        <v>467</v>
      </c>
      <c r="D69" t="s">
        <v>399</v>
      </c>
      <c r="E69" s="6">
        <v>80.467391304347828</v>
      </c>
      <c r="F69" s="6">
        <v>5.7391304347826084</v>
      </c>
      <c r="G69" s="6">
        <v>1.9173913043478243</v>
      </c>
      <c r="H69" s="6">
        <v>0.14717391304347827</v>
      </c>
      <c r="I69" s="6">
        <v>0.43478260869565216</v>
      </c>
      <c r="J69" s="6">
        <v>0</v>
      </c>
      <c r="K69" s="6">
        <v>0</v>
      </c>
      <c r="L69" s="6">
        <v>0.52347826086956528</v>
      </c>
      <c r="M69" s="6">
        <v>0</v>
      </c>
      <c r="N69" s="6">
        <v>10.963695652173914</v>
      </c>
      <c r="O69" s="6">
        <f>SUM(NonNurse[[#This Row],[Qualified Social Work Staff Hours]],NonNurse[[#This Row],[Other Social Work Staff Hours]])/NonNurse[[#This Row],[MDS Census]]</f>
        <v>0.13625016885046604</v>
      </c>
      <c r="P69" s="6">
        <v>0</v>
      </c>
      <c r="Q69" s="6">
        <v>5.7456521739130428</v>
      </c>
      <c r="R69" s="6">
        <f>SUM(NonNurse[[#This Row],[Qualified Activities Professional Hours]],NonNurse[[#This Row],[Other Activities Professional Hours]])/NonNurse[[#This Row],[MDS Census]]</f>
        <v>7.1403485073618794E-2</v>
      </c>
      <c r="S69" s="6">
        <v>4.4156521739130445</v>
      </c>
      <c r="T69" s="6">
        <v>2.9372826086956532</v>
      </c>
      <c r="U69" s="6">
        <v>0</v>
      </c>
      <c r="V69" s="6">
        <f>SUM(NonNurse[[#This Row],[Occupational Therapist Hours]],NonNurse[[#This Row],[OT Assistant Hours]],NonNurse[[#This Row],[OT Aide Hours]])/NonNurse[[#This Row],[MDS Census]]</f>
        <v>9.1377819802782673E-2</v>
      </c>
      <c r="W69" s="6">
        <v>5.2047826086956528</v>
      </c>
      <c r="X69" s="6">
        <v>4.6602173913043483</v>
      </c>
      <c r="Y69" s="6">
        <v>0</v>
      </c>
      <c r="Z69" s="6">
        <f>SUM(NonNurse[[#This Row],[Physical Therapist (PT) Hours]],NonNurse[[#This Row],[PT Assistant Hours]],NonNurse[[#This Row],[PT Aide Hours]])/NonNurse[[#This Row],[MDS Census]]</f>
        <v>0.12259624476563558</v>
      </c>
      <c r="AA69" s="6">
        <v>0</v>
      </c>
      <c r="AB69" s="6">
        <v>0</v>
      </c>
      <c r="AC69" s="6">
        <v>0</v>
      </c>
      <c r="AD69" s="6">
        <v>0</v>
      </c>
      <c r="AE69" s="6">
        <v>0</v>
      </c>
      <c r="AF69" s="6">
        <v>0</v>
      </c>
      <c r="AG69" s="6">
        <v>0</v>
      </c>
      <c r="AH69" s="1">
        <v>495315</v>
      </c>
      <c r="AI69">
        <v>3</v>
      </c>
    </row>
    <row r="70" spans="1:35" x14ac:dyDescent="0.25">
      <c r="A70" t="s">
        <v>329</v>
      </c>
      <c r="B70" t="s">
        <v>79</v>
      </c>
      <c r="C70" t="s">
        <v>477</v>
      </c>
      <c r="D70" t="s">
        <v>410</v>
      </c>
      <c r="E70" s="6">
        <v>85.467391304347828</v>
      </c>
      <c r="F70" s="6">
        <v>5.7391304347826084</v>
      </c>
      <c r="G70" s="6">
        <v>0.28695652173913011</v>
      </c>
      <c r="H70" s="6">
        <v>0.21847826086956523</v>
      </c>
      <c r="I70" s="6">
        <v>1.2391304347826086</v>
      </c>
      <c r="J70" s="6">
        <v>0</v>
      </c>
      <c r="K70" s="6">
        <v>0</v>
      </c>
      <c r="L70" s="6">
        <v>2.7683695652173914</v>
      </c>
      <c r="M70" s="6">
        <v>4.4635869565217394</v>
      </c>
      <c r="N70" s="6">
        <v>0</v>
      </c>
      <c r="O70" s="6">
        <f>SUM(NonNurse[[#This Row],[Qualified Social Work Staff Hours]],NonNurse[[#This Row],[Other Social Work Staff Hours]])/NonNurse[[#This Row],[MDS Census]]</f>
        <v>5.2225613633473229E-2</v>
      </c>
      <c r="P70" s="6">
        <v>7.5092391304347803</v>
      </c>
      <c r="Q70" s="6">
        <v>5.0785869565217387</v>
      </c>
      <c r="R70" s="6">
        <f>SUM(NonNurse[[#This Row],[Qualified Activities Professional Hours]],NonNurse[[#This Row],[Other Activities Professional Hours]])/NonNurse[[#This Row],[MDS Census]]</f>
        <v>0.14728220780872436</v>
      </c>
      <c r="S70" s="6">
        <v>4.2991304347826089</v>
      </c>
      <c r="T70" s="6">
        <v>3.3319565217391305</v>
      </c>
      <c r="U70" s="6">
        <v>0</v>
      </c>
      <c r="V70" s="6">
        <f>SUM(NonNurse[[#This Row],[Occupational Therapist Hours]],NonNurse[[#This Row],[OT Assistant Hours]],NonNurse[[#This Row],[OT Aide Hours]])/NonNurse[[#This Row],[MDS Census]]</f>
        <v>8.9286531858069451E-2</v>
      </c>
      <c r="W70" s="6">
        <v>4.8340217391304359</v>
      </c>
      <c r="X70" s="6">
        <v>5.5710869565217385</v>
      </c>
      <c r="Y70" s="6">
        <v>0</v>
      </c>
      <c r="Z70" s="6">
        <f>SUM(NonNurse[[#This Row],[Physical Therapist (PT) Hours]],NonNurse[[#This Row],[PT Assistant Hours]],NonNurse[[#This Row],[PT Aide Hours]])/NonNurse[[#This Row],[MDS Census]]</f>
        <v>0.12174360930942389</v>
      </c>
      <c r="AA70" s="6">
        <v>0</v>
      </c>
      <c r="AB70" s="6">
        <v>0</v>
      </c>
      <c r="AC70" s="6">
        <v>0</v>
      </c>
      <c r="AD70" s="6">
        <v>0</v>
      </c>
      <c r="AE70" s="6">
        <v>8.6956521739130432E-2</v>
      </c>
      <c r="AF70" s="6">
        <v>0</v>
      </c>
      <c r="AG70" s="6">
        <v>0</v>
      </c>
      <c r="AH70" s="1">
        <v>495190</v>
      </c>
      <c r="AI70">
        <v>3</v>
      </c>
    </row>
    <row r="71" spans="1:35" x14ac:dyDescent="0.25">
      <c r="A71" t="s">
        <v>329</v>
      </c>
      <c r="B71" t="s">
        <v>160</v>
      </c>
      <c r="C71" t="s">
        <v>555</v>
      </c>
      <c r="D71" t="s">
        <v>431</v>
      </c>
      <c r="E71" s="6">
        <v>87.195652173913047</v>
      </c>
      <c r="F71" s="6">
        <v>3.7418478260869565</v>
      </c>
      <c r="G71" s="6">
        <v>0</v>
      </c>
      <c r="H71" s="6">
        <v>0</v>
      </c>
      <c r="I71" s="6">
        <v>0</v>
      </c>
      <c r="J71" s="6">
        <v>0</v>
      </c>
      <c r="K71" s="6">
        <v>0</v>
      </c>
      <c r="L71" s="6">
        <v>0.13858695652173914</v>
      </c>
      <c r="M71" s="6">
        <v>2.4157608695652173</v>
      </c>
      <c r="N71" s="6">
        <v>0</v>
      </c>
      <c r="O71" s="6">
        <f>SUM(NonNurse[[#This Row],[Qualified Social Work Staff Hours]],NonNurse[[#This Row],[Other Social Work Staff Hours]])/NonNurse[[#This Row],[MDS Census]]</f>
        <v>2.7705061082024432E-2</v>
      </c>
      <c r="P71" s="6">
        <v>0</v>
      </c>
      <c r="Q71" s="6">
        <v>2.5489130434782608</v>
      </c>
      <c r="R71" s="6">
        <f>SUM(NonNurse[[#This Row],[Qualified Activities Professional Hours]],NonNurse[[#This Row],[Other Activities Professional Hours]])/NonNurse[[#This Row],[MDS Census]]</f>
        <v>2.9232111692844676E-2</v>
      </c>
      <c r="S71" s="6">
        <v>0.98641304347826086</v>
      </c>
      <c r="T71" s="6">
        <v>0</v>
      </c>
      <c r="U71" s="6">
        <v>0</v>
      </c>
      <c r="V71" s="6">
        <f>SUM(NonNurse[[#This Row],[Occupational Therapist Hours]],NonNurse[[#This Row],[OT Assistant Hours]],NonNurse[[#This Row],[OT Aide Hours]])/NonNurse[[#This Row],[MDS Census]]</f>
        <v>1.1312640239341809E-2</v>
      </c>
      <c r="W71" s="6">
        <v>13.260869565217391</v>
      </c>
      <c r="X71" s="6">
        <v>0</v>
      </c>
      <c r="Y71" s="6">
        <v>0</v>
      </c>
      <c r="Z71" s="6">
        <f>SUM(NonNurse[[#This Row],[Physical Therapist (PT) Hours]],NonNurse[[#This Row],[PT Assistant Hours]],NonNurse[[#This Row],[PT Aide Hours]])/NonNurse[[#This Row],[MDS Census]]</f>
        <v>0.15208177511842433</v>
      </c>
      <c r="AA71" s="6">
        <v>0</v>
      </c>
      <c r="AB71" s="6">
        <v>0</v>
      </c>
      <c r="AC71" s="6">
        <v>0</v>
      </c>
      <c r="AD71" s="6">
        <v>0</v>
      </c>
      <c r="AE71" s="6">
        <v>0</v>
      </c>
      <c r="AF71" s="6">
        <v>0</v>
      </c>
      <c r="AG71" s="6">
        <v>0</v>
      </c>
      <c r="AH71" s="1">
        <v>495296</v>
      </c>
      <c r="AI71">
        <v>3</v>
      </c>
    </row>
    <row r="72" spans="1:35" x14ac:dyDescent="0.25">
      <c r="A72" t="s">
        <v>329</v>
      </c>
      <c r="B72" t="s">
        <v>266</v>
      </c>
      <c r="C72" t="s">
        <v>471</v>
      </c>
      <c r="D72" t="s">
        <v>426</v>
      </c>
      <c r="E72" s="6">
        <v>51.478260869565219</v>
      </c>
      <c r="F72" s="6">
        <v>7.0543478260869561</v>
      </c>
      <c r="G72" s="6">
        <v>0</v>
      </c>
      <c r="H72" s="6">
        <v>0</v>
      </c>
      <c r="I72" s="6">
        <v>1.5978260869565217</v>
      </c>
      <c r="J72" s="6">
        <v>0</v>
      </c>
      <c r="K72" s="6">
        <v>0</v>
      </c>
      <c r="L72" s="6">
        <v>3.868478260869566</v>
      </c>
      <c r="M72" s="6">
        <v>2.7282608695652173</v>
      </c>
      <c r="N72" s="6">
        <v>8.6956521739130432E-2</v>
      </c>
      <c r="O72" s="6">
        <f>SUM(NonNurse[[#This Row],[Qualified Social Work Staff Hours]],NonNurse[[#This Row],[Other Social Work Staff Hours]])/NonNurse[[#This Row],[MDS Census]]</f>
        <v>5.4687499999999993E-2</v>
      </c>
      <c r="P72" s="6">
        <v>0</v>
      </c>
      <c r="Q72" s="6">
        <v>0</v>
      </c>
      <c r="R72" s="6">
        <f>SUM(NonNurse[[#This Row],[Qualified Activities Professional Hours]],NonNurse[[#This Row],[Other Activities Professional Hours]])/NonNurse[[#This Row],[MDS Census]]</f>
        <v>0</v>
      </c>
      <c r="S72" s="6">
        <v>9.2608695652173907</v>
      </c>
      <c r="T72" s="6">
        <v>0</v>
      </c>
      <c r="U72" s="6">
        <v>0</v>
      </c>
      <c r="V72" s="6">
        <f>SUM(NonNurse[[#This Row],[Occupational Therapist Hours]],NonNurse[[#This Row],[OT Assistant Hours]],NonNurse[[#This Row],[OT Aide Hours]])/NonNurse[[#This Row],[MDS Census]]</f>
        <v>0.17989864864864863</v>
      </c>
      <c r="W72" s="6">
        <v>4.4369565217391296</v>
      </c>
      <c r="X72" s="6">
        <v>9.253260869565219</v>
      </c>
      <c r="Y72" s="6">
        <v>0</v>
      </c>
      <c r="Z72" s="6">
        <f>SUM(NonNurse[[#This Row],[Physical Therapist (PT) Hours]],NonNurse[[#This Row],[PT Assistant Hours]],NonNurse[[#This Row],[PT Aide Hours]])/NonNurse[[#This Row],[MDS Census]]</f>
        <v>0.26594172297297297</v>
      </c>
      <c r="AA72" s="6">
        <v>0</v>
      </c>
      <c r="AB72" s="6">
        <v>2.1739130434782608</v>
      </c>
      <c r="AC72" s="6">
        <v>0</v>
      </c>
      <c r="AD72" s="6">
        <v>0</v>
      </c>
      <c r="AE72" s="6">
        <v>0</v>
      </c>
      <c r="AF72" s="6">
        <v>0</v>
      </c>
      <c r="AG72" s="6">
        <v>0.45652173913043476</v>
      </c>
      <c r="AH72" s="1">
        <v>495419</v>
      </c>
      <c r="AI72">
        <v>3</v>
      </c>
    </row>
    <row r="73" spans="1:35" x14ac:dyDescent="0.25">
      <c r="A73" t="s">
        <v>329</v>
      </c>
      <c r="B73" t="s">
        <v>149</v>
      </c>
      <c r="C73" t="s">
        <v>553</v>
      </c>
      <c r="D73" t="s">
        <v>427</v>
      </c>
      <c r="E73" s="6">
        <v>164.83098591549296</v>
      </c>
      <c r="F73" s="6">
        <v>11.888732394366198</v>
      </c>
      <c r="G73" s="6">
        <v>0</v>
      </c>
      <c r="H73" s="6">
        <v>0</v>
      </c>
      <c r="I73" s="6">
        <v>0</v>
      </c>
      <c r="J73" s="6">
        <v>0</v>
      </c>
      <c r="K73" s="6">
        <v>0</v>
      </c>
      <c r="L73" s="6">
        <v>1.1590140845070422</v>
      </c>
      <c r="M73" s="6">
        <v>0.25</v>
      </c>
      <c r="N73" s="6">
        <v>0.59394366197183102</v>
      </c>
      <c r="O73" s="6">
        <f>SUM(NonNurse[[#This Row],[Qualified Social Work Staff Hours]],NonNurse[[#This Row],[Other Social Work Staff Hours]])/NonNurse[[#This Row],[MDS Census]]</f>
        <v>5.1200546868324362E-3</v>
      </c>
      <c r="P73" s="6">
        <v>0.59859154929577463</v>
      </c>
      <c r="Q73" s="6">
        <v>33.257323943661959</v>
      </c>
      <c r="R73" s="6">
        <f>SUM(NonNurse[[#This Row],[Qualified Activities Professional Hours]],NonNurse[[#This Row],[Other Activities Professional Hours]])/NonNurse[[#This Row],[MDS Census]]</f>
        <v>0.20539776125779707</v>
      </c>
      <c r="S73" s="6">
        <v>7.7497183098591549</v>
      </c>
      <c r="T73" s="6">
        <v>31.050563380281705</v>
      </c>
      <c r="U73" s="6">
        <v>0</v>
      </c>
      <c r="V73" s="6">
        <f>SUM(NonNurse[[#This Row],[Occupational Therapist Hours]],NonNurse[[#This Row],[OT Assistant Hours]],NonNurse[[#This Row],[OT Aide Hours]])/NonNurse[[#This Row],[MDS Census]]</f>
        <v>0.23539434333077</v>
      </c>
      <c r="W73" s="6">
        <v>30.144225352112674</v>
      </c>
      <c r="X73" s="6">
        <v>17.81929577464788</v>
      </c>
      <c r="Y73" s="6">
        <v>0</v>
      </c>
      <c r="Z73" s="6">
        <f>SUM(NonNurse[[#This Row],[Physical Therapist (PT) Hours]],NonNurse[[#This Row],[PT Assistant Hours]],NonNurse[[#This Row],[PT Aide Hours]])/NonNurse[[#This Row],[MDS Census]]</f>
        <v>0.29098607194736387</v>
      </c>
      <c r="AA73" s="6">
        <v>0</v>
      </c>
      <c r="AB73" s="6">
        <v>0.57746478873239437</v>
      </c>
      <c r="AC73" s="6">
        <v>0</v>
      </c>
      <c r="AD73" s="6">
        <v>0</v>
      </c>
      <c r="AE73" s="6">
        <v>0</v>
      </c>
      <c r="AF73" s="6">
        <v>0</v>
      </c>
      <c r="AG73" s="6">
        <v>0</v>
      </c>
      <c r="AH73" s="1">
        <v>495279</v>
      </c>
      <c r="AI73">
        <v>3</v>
      </c>
    </row>
    <row r="74" spans="1:35" x14ac:dyDescent="0.25">
      <c r="A74" t="s">
        <v>329</v>
      </c>
      <c r="B74" t="s">
        <v>112</v>
      </c>
      <c r="C74" t="s">
        <v>517</v>
      </c>
      <c r="D74" t="s">
        <v>389</v>
      </c>
      <c r="E74" s="6">
        <v>67.369565217391298</v>
      </c>
      <c r="F74" s="6">
        <v>5.6141304347826084</v>
      </c>
      <c r="G74" s="6">
        <v>0</v>
      </c>
      <c r="H74" s="6">
        <v>0</v>
      </c>
      <c r="I74" s="6">
        <v>0</v>
      </c>
      <c r="J74" s="6">
        <v>0</v>
      </c>
      <c r="K74" s="6">
        <v>0</v>
      </c>
      <c r="L74" s="6">
        <v>2.6531521739130439</v>
      </c>
      <c r="M74" s="6">
        <v>5.7043478260869565</v>
      </c>
      <c r="N74" s="6">
        <v>0</v>
      </c>
      <c r="O74" s="6">
        <f>SUM(NonNurse[[#This Row],[Qualified Social Work Staff Hours]],NonNurse[[#This Row],[Other Social Work Staff Hours]])/NonNurse[[#This Row],[MDS Census]]</f>
        <v>8.4672474991932895E-2</v>
      </c>
      <c r="P74" s="6">
        <v>1.6065217391304349</v>
      </c>
      <c r="Q74" s="6">
        <v>6.1945652173913031</v>
      </c>
      <c r="R74" s="6">
        <f>SUM(NonNurse[[#This Row],[Qualified Activities Professional Hours]],NonNurse[[#This Row],[Other Activities Professional Hours]])/NonNurse[[#This Row],[MDS Census]]</f>
        <v>0.11579541787673442</v>
      </c>
      <c r="S74" s="6">
        <v>5.3848913043478266</v>
      </c>
      <c r="T74" s="6">
        <v>4.8821739130434798</v>
      </c>
      <c r="U74" s="6">
        <v>0</v>
      </c>
      <c r="V74" s="6">
        <f>SUM(NonNurse[[#This Row],[Occupational Therapist Hours]],NonNurse[[#This Row],[OT Assistant Hours]],NonNurse[[#This Row],[OT Aide Hours]])/NonNurse[[#This Row],[MDS Census]]</f>
        <v>0.15239916101968382</v>
      </c>
      <c r="W74" s="6">
        <v>1.1998913043478261</v>
      </c>
      <c r="X74" s="6">
        <v>6.6160869565217384</v>
      </c>
      <c r="Y74" s="6">
        <v>0</v>
      </c>
      <c r="Z74" s="6">
        <f>SUM(NonNurse[[#This Row],[Physical Therapist (PT) Hours]],NonNurse[[#This Row],[PT Assistant Hours]],NonNurse[[#This Row],[PT Aide Hours]])/NonNurse[[#This Row],[MDS Census]]</f>
        <v>0.11601645692158762</v>
      </c>
      <c r="AA74" s="6">
        <v>0</v>
      </c>
      <c r="AB74" s="6">
        <v>0</v>
      </c>
      <c r="AC74" s="6">
        <v>0</v>
      </c>
      <c r="AD74" s="6">
        <v>0</v>
      </c>
      <c r="AE74" s="6">
        <v>0</v>
      </c>
      <c r="AF74" s="6">
        <v>0</v>
      </c>
      <c r="AG74" s="6">
        <v>0</v>
      </c>
      <c r="AH74" s="1">
        <v>495234</v>
      </c>
      <c r="AI74">
        <v>3</v>
      </c>
    </row>
    <row r="75" spans="1:35" x14ac:dyDescent="0.25">
      <c r="A75" t="s">
        <v>329</v>
      </c>
      <c r="B75" t="s">
        <v>247</v>
      </c>
      <c r="C75" t="s">
        <v>482</v>
      </c>
      <c r="D75" t="s">
        <v>394</v>
      </c>
      <c r="E75" s="6">
        <v>54.565217391304351</v>
      </c>
      <c r="F75" s="6">
        <v>5.1304347826086953</v>
      </c>
      <c r="G75" s="6">
        <v>0.4891304347826087</v>
      </c>
      <c r="H75" s="6">
        <v>0.33152173913043476</v>
      </c>
      <c r="I75" s="6">
        <v>1.7608695652173914</v>
      </c>
      <c r="J75" s="6">
        <v>0</v>
      </c>
      <c r="K75" s="6">
        <v>0</v>
      </c>
      <c r="L75" s="6">
        <v>3.9925000000000002</v>
      </c>
      <c r="M75" s="6">
        <v>0</v>
      </c>
      <c r="N75" s="6">
        <v>6.7391304347826084</v>
      </c>
      <c r="O75" s="6">
        <f>SUM(NonNurse[[#This Row],[Qualified Social Work Staff Hours]],NonNurse[[#This Row],[Other Social Work Staff Hours]])/NonNurse[[#This Row],[MDS Census]]</f>
        <v>0.12350597609561752</v>
      </c>
      <c r="P75" s="6">
        <v>5.6603260869565215</v>
      </c>
      <c r="Q75" s="6">
        <v>1.138586956521739</v>
      </c>
      <c r="R75" s="6">
        <f>SUM(NonNurse[[#This Row],[Qualified Activities Professional Hours]],NonNurse[[#This Row],[Other Activities Professional Hours]])/NonNurse[[#This Row],[MDS Census]]</f>
        <v>0.124601593625498</v>
      </c>
      <c r="S75" s="6">
        <v>4.0636956521739123</v>
      </c>
      <c r="T75" s="6">
        <v>8.5538043478260875</v>
      </c>
      <c r="U75" s="6">
        <v>0</v>
      </c>
      <c r="V75" s="6">
        <f>SUM(NonNurse[[#This Row],[Occupational Therapist Hours]],NonNurse[[#This Row],[OT Assistant Hours]],NonNurse[[#This Row],[OT Aide Hours]])/NonNurse[[#This Row],[MDS Census]]</f>
        <v>0.23123705179282866</v>
      </c>
      <c r="W75" s="6">
        <v>5.4445652173913039</v>
      </c>
      <c r="X75" s="6">
        <v>11.374565217391302</v>
      </c>
      <c r="Y75" s="6">
        <v>0</v>
      </c>
      <c r="Z75" s="6">
        <f>SUM(NonNurse[[#This Row],[Physical Therapist (PT) Hours]],NonNurse[[#This Row],[PT Assistant Hours]],NonNurse[[#This Row],[PT Aide Hours]])/NonNurse[[#This Row],[MDS Census]]</f>
        <v>0.30823904382470113</v>
      </c>
      <c r="AA75" s="6">
        <v>0</v>
      </c>
      <c r="AB75" s="6">
        <v>0</v>
      </c>
      <c r="AC75" s="6">
        <v>0</v>
      </c>
      <c r="AD75" s="6">
        <v>0</v>
      </c>
      <c r="AE75" s="6">
        <v>0</v>
      </c>
      <c r="AF75" s="6">
        <v>0</v>
      </c>
      <c r="AG75" s="6">
        <v>0</v>
      </c>
      <c r="AH75" s="1">
        <v>495398</v>
      </c>
      <c r="AI75">
        <v>3</v>
      </c>
    </row>
    <row r="76" spans="1:35" x14ac:dyDescent="0.25">
      <c r="A76" t="s">
        <v>329</v>
      </c>
      <c r="B76" t="s">
        <v>269</v>
      </c>
      <c r="C76" t="s">
        <v>583</v>
      </c>
      <c r="D76" t="s">
        <v>346</v>
      </c>
      <c r="E76" s="6">
        <v>83.010869565217391</v>
      </c>
      <c r="F76" s="6">
        <v>5.1304347826086953</v>
      </c>
      <c r="G76" s="6">
        <v>0.10869565217391304</v>
      </c>
      <c r="H76" s="6">
        <v>0.3432608695652174</v>
      </c>
      <c r="I76" s="6">
        <v>0.86956521739130432</v>
      </c>
      <c r="J76" s="6">
        <v>0</v>
      </c>
      <c r="K76" s="6">
        <v>0</v>
      </c>
      <c r="L76" s="6">
        <v>0</v>
      </c>
      <c r="M76" s="6">
        <v>0</v>
      </c>
      <c r="N76" s="6">
        <v>5.9402173913043477</v>
      </c>
      <c r="O76" s="6">
        <f>SUM(NonNurse[[#This Row],[Qualified Social Work Staff Hours]],NonNurse[[#This Row],[Other Social Work Staff Hours]])/NonNurse[[#This Row],[MDS Census]]</f>
        <v>7.1559512897734712E-2</v>
      </c>
      <c r="P76" s="6">
        <v>5.9347826086956523</v>
      </c>
      <c r="Q76" s="6">
        <v>1.138586956521739</v>
      </c>
      <c r="R76" s="6">
        <f>SUM(NonNurse[[#This Row],[Qualified Activities Professional Hours]],NonNurse[[#This Row],[Other Activities Professional Hours]])/NonNurse[[#This Row],[MDS Census]]</f>
        <v>8.5210161058007078E-2</v>
      </c>
      <c r="S76" s="6">
        <v>0</v>
      </c>
      <c r="T76" s="6">
        <v>0</v>
      </c>
      <c r="U76" s="6">
        <v>0</v>
      </c>
      <c r="V76" s="6">
        <f>SUM(NonNurse[[#This Row],[Occupational Therapist Hours]],NonNurse[[#This Row],[OT Assistant Hours]],NonNurse[[#This Row],[OT Aide Hours]])/NonNurse[[#This Row],[MDS Census]]</f>
        <v>0</v>
      </c>
      <c r="W76" s="6">
        <v>0</v>
      </c>
      <c r="X76" s="6">
        <v>0</v>
      </c>
      <c r="Y76" s="6">
        <v>0</v>
      </c>
      <c r="Z76" s="6">
        <f>SUM(NonNurse[[#This Row],[Physical Therapist (PT) Hours]],NonNurse[[#This Row],[PT Assistant Hours]],NonNurse[[#This Row],[PT Aide Hours]])/NonNurse[[#This Row],[MDS Census]]</f>
        <v>0</v>
      </c>
      <c r="AA76" s="6">
        <v>0</v>
      </c>
      <c r="AB76" s="6">
        <v>0</v>
      </c>
      <c r="AC76" s="6">
        <v>0</v>
      </c>
      <c r="AD76" s="6">
        <v>0</v>
      </c>
      <c r="AE76" s="6">
        <v>0</v>
      </c>
      <c r="AF76" s="6">
        <v>0</v>
      </c>
      <c r="AG76" s="6">
        <v>0</v>
      </c>
      <c r="AH76" s="1">
        <v>495422</v>
      </c>
      <c r="AI76">
        <v>3</v>
      </c>
    </row>
    <row r="77" spans="1:35" x14ac:dyDescent="0.25">
      <c r="A77" t="s">
        <v>329</v>
      </c>
      <c r="B77" t="s">
        <v>211</v>
      </c>
      <c r="C77" t="s">
        <v>452</v>
      </c>
      <c r="D77" t="s">
        <v>345</v>
      </c>
      <c r="E77" s="6">
        <v>124.30434782608695</v>
      </c>
      <c r="F77" s="6">
        <v>4.4347826086956523</v>
      </c>
      <c r="G77" s="6">
        <v>0.57065217391304346</v>
      </c>
      <c r="H77" s="6">
        <v>1.0434782608695652</v>
      </c>
      <c r="I77" s="6">
        <v>2.7282608695652173</v>
      </c>
      <c r="J77" s="6">
        <v>0</v>
      </c>
      <c r="K77" s="6">
        <v>0</v>
      </c>
      <c r="L77" s="6">
        <v>2.8493478260869556</v>
      </c>
      <c r="M77" s="6">
        <v>13.739130434782609</v>
      </c>
      <c r="N77" s="6">
        <v>0</v>
      </c>
      <c r="O77" s="6">
        <f>SUM(NonNurse[[#This Row],[Qualified Social Work Staff Hours]],NonNurse[[#This Row],[Other Social Work Staff Hours]])/NonNurse[[#This Row],[MDS Census]]</f>
        <v>0.11052815669814621</v>
      </c>
      <c r="P77" s="6">
        <v>13.479891304347825</v>
      </c>
      <c r="Q77" s="6">
        <v>0</v>
      </c>
      <c r="R77" s="6">
        <f>SUM(NonNurse[[#This Row],[Qualified Activities Professional Hours]],NonNurse[[#This Row],[Other Activities Professional Hours]])/NonNurse[[#This Row],[MDS Census]]</f>
        <v>0.10844263728576425</v>
      </c>
      <c r="S77" s="6">
        <v>5.2407608695652188</v>
      </c>
      <c r="T77" s="6">
        <v>14.278043478260869</v>
      </c>
      <c r="U77" s="6">
        <v>0</v>
      </c>
      <c r="V77" s="6">
        <f>SUM(NonNurse[[#This Row],[Occupational Therapist Hours]],NonNurse[[#This Row],[OT Assistant Hours]],NonNurse[[#This Row],[OT Aide Hours]])/NonNurse[[#This Row],[MDS Census]]</f>
        <v>0.15702430919902063</v>
      </c>
      <c r="W77" s="6">
        <v>7.6371739130434779</v>
      </c>
      <c r="X77" s="6">
        <v>8.8867391304347798</v>
      </c>
      <c r="Y77" s="6">
        <v>0</v>
      </c>
      <c r="Z77" s="6">
        <f>SUM(NonNurse[[#This Row],[Physical Therapist (PT) Hours]],NonNurse[[#This Row],[PT Assistant Hours]],NonNurse[[#This Row],[PT Aide Hours]])/NonNurse[[#This Row],[MDS Census]]</f>
        <v>0.13293109478838755</v>
      </c>
      <c r="AA77" s="6">
        <v>0</v>
      </c>
      <c r="AB77" s="6">
        <v>0</v>
      </c>
      <c r="AC77" s="6">
        <v>0</v>
      </c>
      <c r="AD77" s="6">
        <v>0</v>
      </c>
      <c r="AE77" s="6">
        <v>0</v>
      </c>
      <c r="AF77" s="6">
        <v>0</v>
      </c>
      <c r="AG77" s="6">
        <v>0</v>
      </c>
      <c r="AH77" s="1">
        <v>495359</v>
      </c>
      <c r="AI77">
        <v>3</v>
      </c>
    </row>
    <row r="78" spans="1:35" x14ac:dyDescent="0.25">
      <c r="A78" t="s">
        <v>329</v>
      </c>
      <c r="B78" t="s">
        <v>68</v>
      </c>
      <c r="C78" t="s">
        <v>529</v>
      </c>
      <c r="D78" t="s">
        <v>378</v>
      </c>
      <c r="E78" s="6">
        <v>159.9891304347826</v>
      </c>
      <c r="F78" s="6">
        <v>8</v>
      </c>
      <c r="G78" s="6">
        <v>0.4891304347826087</v>
      </c>
      <c r="H78" s="6">
        <v>0.58695652173913049</v>
      </c>
      <c r="I78" s="6">
        <v>5.6195652173913047</v>
      </c>
      <c r="J78" s="6">
        <v>0</v>
      </c>
      <c r="K78" s="6">
        <v>0</v>
      </c>
      <c r="L78" s="6">
        <v>5.6796739130434792</v>
      </c>
      <c r="M78" s="6">
        <v>12.336956521739131</v>
      </c>
      <c r="N78" s="6">
        <v>0</v>
      </c>
      <c r="O78" s="6">
        <f>SUM(NonNurse[[#This Row],[Qualified Social Work Staff Hours]],NonNurse[[#This Row],[Other Social Work Staff Hours]])/NonNurse[[#This Row],[MDS Census]]</f>
        <v>7.7111216794619214E-2</v>
      </c>
      <c r="P78" s="6">
        <v>4.6793478260869561</v>
      </c>
      <c r="Q78" s="6">
        <v>13.260869565217391</v>
      </c>
      <c r="R78" s="6">
        <f>SUM(NonNurse[[#This Row],[Qualified Activities Professional Hours]],NonNurse[[#This Row],[Other Activities Professional Hours]])/NonNurse[[#This Row],[MDS Census]]</f>
        <v>0.11213397649296829</v>
      </c>
      <c r="S78" s="6">
        <v>12.721413043478259</v>
      </c>
      <c r="T78" s="6">
        <v>14.02717391304348</v>
      </c>
      <c r="U78" s="6">
        <v>0</v>
      </c>
      <c r="V78" s="6">
        <f>SUM(NonNurse[[#This Row],[Occupational Therapist Hours]],NonNurse[[#This Row],[OT Assistant Hours]],NonNurse[[#This Row],[OT Aide Hours]])/NonNurse[[#This Row],[MDS Census]]</f>
        <v>0.16719002649636527</v>
      </c>
      <c r="W78" s="6">
        <v>17.244673913043481</v>
      </c>
      <c r="X78" s="6">
        <v>14.702499999999999</v>
      </c>
      <c r="Y78" s="6">
        <v>0</v>
      </c>
      <c r="Z78" s="6">
        <f>SUM(NonNurse[[#This Row],[Physical Therapist (PT) Hours]],NonNurse[[#This Row],[PT Assistant Hours]],NonNurse[[#This Row],[PT Aide Hours]])/NonNurse[[#This Row],[MDS Census]]</f>
        <v>0.19968340240505472</v>
      </c>
      <c r="AA78" s="6">
        <v>0</v>
      </c>
      <c r="AB78" s="6">
        <v>0</v>
      </c>
      <c r="AC78" s="6">
        <v>0</v>
      </c>
      <c r="AD78" s="6">
        <v>0</v>
      </c>
      <c r="AE78" s="6">
        <v>0</v>
      </c>
      <c r="AF78" s="6">
        <v>0</v>
      </c>
      <c r="AG78" s="6">
        <v>1.0869565217391304E-2</v>
      </c>
      <c r="AH78" s="1">
        <v>495174</v>
      </c>
      <c r="AI78">
        <v>3</v>
      </c>
    </row>
    <row r="79" spans="1:35" x14ac:dyDescent="0.25">
      <c r="A79" t="s">
        <v>329</v>
      </c>
      <c r="B79" t="s">
        <v>162</v>
      </c>
      <c r="C79" t="s">
        <v>556</v>
      </c>
      <c r="D79" t="s">
        <v>384</v>
      </c>
      <c r="E79" s="6">
        <v>117.41304347826087</v>
      </c>
      <c r="F79" s="6">
        <v>11.081521739130435</v>
      </c>
      <c r="G79" s="6">
        <v>0</v>
      </c>
      <c r="H79" s="6">
        <v>0</v>
      </c>
      <c r="I79" s="6">
        <v>1.3804347826086956</v>
      </c>
      <c r="J79" s="6">
        <v>0</v>
      </c>
      <c r="K79" s="6">
        <v>3.3961956521739141</v>
      </c>
      <c r="L79" s="6">
        <v>0.45282608695652177</v>
      </c>
      <c r="M79" s="6">
        <v>6.1335869565217385</v>
      </c>
      <c r="N79" s="6">
        <v>12.993586956521741</v>
      </c>
      <c r="O79" s="6">
        <f>SUM(NonNurse[[#This Row],[Qualified Social Work Staff Hours]],NonNurse[[#This Row],[Other Social Work Staff Hours]])/NonNurse[[#This Row],[MDS Census]]</f>
        <v>0.16290501758933529</v>
      </c>
      <c r="P79" s="6">
        <v>4.9110869565217392</v>
      </c>
      <c r="Q79" s="6">
        <v>9.1365217391304334</v>
      </c>
      <c r="R79" s="6">
        <f>SUM(NonNurse[[#This Row],[Qualified Activities Professional Hours]],NonNurse[[#This Row],[Other Activities Professional Hours]])/NonNurse[[#This Row],[MDS Census]]</f>
        <v>0.119642658766895</v>
      </c>
      <c r="S79" s="6">
        <v>2.0344565217391306</v>
      </c>
      <c r="T79" s="6">
        <v>3.3203260869565221</v>
      </c>
      <c r="U79" s="6">
        <v>0</v>
      </c>
      <c r="V79" s="6">
        <f>SUM(NonNurse[[#This Row],[Occupational Therapist Hours]],NonNurse[[#This Row],[OT Assistant Hours]],NonNurse[[#This Row],[OT Aide Hours]])/NonNurse[[#This Row],[MDS Census]]</f>
        <v>4.5606369190890575E-2</v>
      </c>
      <c r="W79" s="6">
        <v>0.92619565217391286</v>
      </c>
      <c r="X79" s="6">
        <v>2.809891304347826</v>
      </c>
      <c r="Y79" s="6">
        <v>0</v>
      </c>
      <c r="Z79" s="6">
        <f>SUM(NonNurse[[#This Row],[Physical Therapist (PT) Hours]],NonNurse[[#This Row],[PT Assistant Hours]],NonNurse[[#This Row],[PT Aide Hours]])/NonNurse[[#This Row],[MDS Census]]</f>
        <v>3.1820033327161636E-2</v>
      </c>
      <c r="AA79" s="6">
        <v>0</v>
      </c>
      <c r="AB79" s="6">
        <v>0</v>
      </c>
      <c r="AC79" s="6">
        <v>0</v>
      </c>
      <c r="AD79" s="6">
        <v>0</v>
      </c>
      <c r="AE79" s="6">
        <v>0</v>
      </c>
      <c r="AF79" s="6">
        <v>0</v>
      </c>
      <c r="AG79" s="6">
        <v>0.43478260869565216</v>
      </c>
      <c r="AH79" s="1">
        <v>495299</v>
      </c>
      <c r="AI79">
        <v>3</v>
      </c>
    </row>
    <row r="80" spans="1:35" x14ac:dyDescent="0.25">
      <c r="A80" t="s">
        <v>329</v>
      </c>
      <c r="B80" t="s">
        <v>226</v>
      </c>
      <c r="C80" t="s">
        <v>490</v>
      </c>
      <c r="D80" t="s">
        <v>413</v>
      </c>
      <c r="E80" s="6">
        <v>106.6304347826087</v>
      </c>
      <c r="F80" s="6">
        <v>5.7391304347826084</v>
      </c>
      <c r="G80" s="6">
        <v>0</v>
      </c>
      <c r="H80" s="6">
        <v>0</v>
      </c>
      <c r="I80" s="6">
        <v>0</v>
      </c>
      <c r="J80" s="6">
        <v>0</v>
      </c>
      <c r="K80" s="6">
        <v>0</v>
      </c>
      <c r="L80" s="6">
        <v>0.38043478260869568</v>
      </c>
      <c r="M80" s="6">
        <v>4.6086956521739131</v>
      </c>
      <c r="N80" s="6">
        <v>0</v>
      </c>
      <c r="O80" s="6">
        <f>SUM(NonNurse[[#This Row],[Qualified Social Work Staff Hours]],NonNurse[[#This Row],[Other Social Work Staff Hours]])/NonNurse[[#This Row],[MDS Census]]</f>
        <v>4.3221202854230374E-2</v>
      </c>
      <c r="P80" s="6">
        <v>0</v>
      </c>
      <c r="Q80" s="6">
        <v>9.8695652173913047</v>
      </c>
      <c r="R80" s="6">
        <f>SUM(NonNurse[[#This Row],[Qualified Activities Professional Hours]],NonNurse[[#This Row],[Other Activities Professional Hours]])/NonNurse[[#This Row],[MDS Census]]</f>
        <v>9.2558613659531094E-2</v>
      </c>
      <c r="S80" s="6">
        <v>4.2092391304347823</v>
      </c>
      <c r="T80" s="6">
        <v>2.7472826086956523</v>
      </c>
      <c r="U80" s="6">
        <v>0</v>
      </c>
      <c r="V80" s="6">
        <f>SUM(NonNurse[[#This Row],[Occupational Therapist Hours]],NonNurse[[#This Row],[OT Assistant Hours]],NonNurse[[#This Row],[OT Aide Hours]])/NonNurse[[#This Row],[MDS Census]]</f>
        <v>6.5239551478083579E-2</v>
      </c>
      <c r="W80" s="6">
        <v>3.7744565217391304</v>
      </c>
      <c r="X80" s="6">
        <v>2.5461956521739131</v>
      </c>
      <c r="Y80" s="6">
        <v>0</v>
      </c>
      <c r="Z80" s="6">
        <f>SUM(NonNurse[[#This Row],[Physical Therapist (PT) Hours]],NonNurse[[#This Row],[PT Assistant Hours]],NonNurse[[#This Row],[PT Aide Hours]])/NonNurse[[#This Row],[MDS Census]]</f>
        <v>5.9276248725790001E-2</v>
      </c>
      <c r="AA80" s="6">
        <v>0</v>
      </c>
      <c r="AB80" s="6">
        <v>0</v>
      </c>
      <c r="AC80" s="6">
        <v>0</v>
      </c>
      <c r="AD80" s="6">
        <v>0</v>
      </c>
      <c r="AE80" s="6">
        <v>0</v>
      </c>
      <c r="AF80" s="6">
        <v>0</v>
      </c>
      <c r="AG80" s="6">
        <v>0</v>
      </c>
      <c r="AH80" s="1">
        <v>495375</v>
      </c>
      <c r="AI80">
        <v>3</v>
      </c>
    </row>
    <row r="81" spans="1:35" x14ac:dyDescent="0.25">
      <c r="A81" t="s">
        <v>329</v>
      </c>
      <c r="B81" t="s">
        <v>114</v>
      </c>
      <c r="C81" t="s">
        <v>545</v>
      </c>
      <c r="D81" t="s">
        <v>420</v>
      </c>
      <c r="E81" s="6">
        <v>70.304347826086953</v>
      </c>
      <c r="F81" s="6">
        <v>5.7391304347826084</v>
      </c>
      <c r="G81" s="6">
        <v>0.28695652173913011</v>
      </c>
      <c r="H81" s="6">
        <v>0.12771739130434784</v>
      </c>
      <c r="I81" s="6">
        <v>0.94565217391304346</v>
      </c>
      <c r="J81" s="6">
        <v>0</v>
      </c>
      <c r="K81" s="6">
        <v>0</v>
      </c>
      <c r="L81" s="6">
        <v>2.9188043478260881</v>
      </c>
      <c r="M81" s="6">
        <v>5.5045652173913044</v>
      </c>
      <c r="N81" s="6">
        <v>0</v>
      </c>
      <c r="O81" s="6">
        <f>SUM(NonNurse[[#This Row],[Qualified Social Work Staff Hours]],NonNurse[[#This Row],[Other Social Work Staff Hours]])/NonNurse[[#This Row],[MDS Census]]</f>
        <v>7.8296227581941866E-2</v>
      </c>
      <c r="P81" s="6">
        <v>5.7453260869565232</v>
      </c>
      <c r="Q81" s="6">
        <v>3.7459782608695646</v>
      </c>
      <c r="R81" s="6">
        <f>SUM(NonNurse[[#This Row],[Qualified Activities Professional Hours]],NonNurse[[#This Row],[Other Activities Professional Hours]])/NonNurse[[#This Row],[MDS Census]]</f>
        <v>0.1350030921459493</v>
      </c>
      <c r="S81" s="6">
        <v>0.88108695652173918</v>
      </c>
      <c r="T81" s="6">
        <v>4.4346739130434774</v>
      </c>
      <c r="U81" s="6">
        <v>0</v>
      </c>
      <c r="V81" s="6">
        <f>SUM(NonNurse[[#This Row],[Occupational Therapist Hours]],NonNurse[[#This Row],[OT Assistant Hours]],NonNurse[[#This Row],[OT Aide Hours]])/NonNurse[[#This Row],[MDS Census]]</f>
        <v>7.5610698824984529E-2</v>
      </c>
      <c r="W81" s="6">
        <v>4.7706521739130432</v>
      </c>
      <c r="X81" s="6">
        <v>2.257717391304348</v>
      </c>
      <c r="Y81" s="6">
        <v>0</v>
      </c>
      <c r="Z81" s="6">
        <f>SUM(NonNurse[[#This Row],[Physical Therapist (PT) Hours]],NonNurse[[#This Row],[PT Assistant Hours]],NonNurse[[#This Row],[PT Aide Hours]])/NonNurse[[#This Row],[MDS Census]]</f>
        <v>9.9970624613481759E-2</v>
      </c>
      <c r="AA81" s="6">
        <v>0</v>
      </c>
      <c r="AB81" s="6">
        <v>0</v>
      </c>
      <c r="AC81" s="6">
        <v>0</v>
      </c>
      <c r="AD81" s="6">
        <v>0</v>
      </c>
      <c r="AE81" s="6">
        <v>0</v>
      </c>
      <c r="AF81" s="6">
        <v>0</v>
      </c>
      <c r="AG81" s="6">
        <v>0</v>
      </c>
      <c r="AH81" s="1">
        <v>495236</v>
      </c>
      <c r="AI81">
        <v>3</v>
      </c>
    </row>
    <row r="82" spans="1:35" x14ac:dyDescent="0.25">
      <c r="A82" t="s">
        <v>329</v>
      </c>
      <c r="B82" t="s">
        <v>109</v>
      </c>
      <c r="C82" t="s">
        <v>544</v>
      </c>
      <c r="D82" t="s">
        <v>418</v>
      </c>
      <c r="E82" s="6">
        <v>57.945652173913047</v>
      </c>
      <c r="F82" s="6">
        <v>5.7391304347826084</v>
      </c>
      <c r="G82" s="6">
        <v>0.28695652173913011</v>
      </c>
      <c r="H82" s="6">
        <v>0.10597826086956522</v>
      </c>
      <c r="I82" s="6">
        <v>0.44565217391304346</v>
      </c>
      <c r="J82" s="6">
        <v>0</v>
      </c>
      <c r="K82" s="6">
        <v>0</v>
      </c>
      <c r="L82" s="6">
        <v>0.71880434782608704</v>
      </c>
      <c r="M82" s="6">
        <v>5.1956521739130439</v>
      </c>
      <c r="N82" s="6">
        <v>0</v>
      </c>
      <c r="O82" s="6">
        <f>SUM(NonNurse[[#This Row],[Qualified Social Work Staff Hours]],NonNurse[[#This Row],[Other Social Work Staff Hours]])/NonNurse[[#This Row],[MDS Census]]</f>
        <v>8.9664228099793658E-2</v>
      </c>
      <c r="P82" s="6">
        <v>5.3346739130434804</v>
      </c>
      <c r="Q82" s="6">
        <v>0</v>
      </c>
      <c r="R82" s="6">
        <f>SUM(NonNurse[[#This Row],[Qualified Activities Professional Hours]],NonNurse[[#This Row],[Other Activities Professional Hours]])/NonNurse[[#This Row],[MDS Census]]</f>
        <v>9.2063402738698216E-2</v>
      </c>
      <c r="S82" s="6">
        <v>5.0896739130434785</v>
      </c>
      <c r="T82" s="6">
        <v>0</v>
      </c>
      <c r="U82" s="6">
        <v>0</v>
      </c>
      <c r="V82" s="6">
        <f>SUM(NonNurse[[#This Row],[Occupational Therapist Hours]],NonNurse[[#This Row],[OT Assistant Hours]],NonNurse[[#This Row],[OT Aide Hours]])/NonNurse[[#This Row],[MDS Census]]</f>
        <v>8.7835302945038454E-2</v>
      </c>
      <c r="W82" s="6">
        <v>3.7378260869565203</v>
      </c>
      <c r="X82" s="6">
        <v>5.0217391304347823</v>
      </c>
      <c r="Y82" s="6">
        <v>0</v>
      </c>
      <c r="Z82" s="6">
        <f>SUM(NonNurse[[#This Row],[Physical Therapist (PT) Hours]],NonNurse[[#This Row],[PT Assistant Hours]],NonNurse[[#This Row],[PT Aide Hours]])/NonNurse[[#This Row],[MDS Census]]</f>
        <v>0.15116863627837174</v>
      </c>
      <c r="AA82" s="6">
        <v>0</v>
      </c>
      <c r="AB82" s="6">
        <v>0</v>
      </c>
      <c r="AC82" s="6">
        <v>0</v>
      </c>
      <c r="AD82" s="6">
        <v>0</v>
      </c>
      <c r="AE82" s="6">
        <v>0</v>
      </c>
      <c r="AF82" s="6">
        <v>0</v>
      </c>
      <c r="AG82" s="6">
        <v>0</v>
      </c>
      <c r="AH82" s="1">
        <v>495230</v>
      </c>
      <c r="AI82">
        <v>3</v>
      </c>
    </row>
    <row r="83" spans="1:35" x14ac:dyDescent="0.25">
      <c r="A83" t="s">
        <v>329</v>
      </c>
      <c r="B83" t="s">
        <v>90</v>
      </c>
      <c r="C83" t="s">
        <v>488</v>
      </c>
      <c r="D83" t="s">
        <v>381</v>
      </c>
      <c r="E83" s="6">
        <v>97.934782608695656</v>
      </c>
      <c r="F83" s="6">
        <v>5.1304347826086953</v>
      </c>
      <c r="G83" s="6">
        <v>0</v>
      </c>
      <c r="H83" s="6">
        <v>0.20652173913043478</v>
      </c>
      <c r="I83" s="6">
        <v>1.3369565217391304</v>
      </c>
      <c r="J83" s="6">
        <v>0</v>
      </c>
      <c r="K83" s="6">
        <v>0</v>
      </c>
      <c r="L83" s="6">
        <v>4.4518478260869552</v>
      </c>
      <c r="M83" s="6">
        <v>4.5217391304347823</v>
      </c>
      <c r="N83" s="6">
        <v>0</v>
      </c>
      <c r="O83" s="6">
        <f>SUM(NonNurse[[#This Row],[Qualified Social Work Staff Hours]],NonNurse[[#This Row],[Other Social Work Staff Hours]])/NonNurse[[#This Row],[MDS Census]]</f>
        <v>4.6170921198668141E-2</v>
      </c>
      <c r="P83" s="6">
        <v>5.5639130434782613</v>
      </c>
      <c r="Q83" s="6">
        <v>3.8105434782608696</v>
      </c>
      <c r="R83" s="6">
        <f>SUM(NonNurse[[#This Row],[Qualified Activities Professional Hours]],NonNurse[[#This Row],[Other Activities Professional Hours]])/NonNurse[[#This Row],[MDS Census]]</f>
        <v>9.5721420643729183E-2</v>
      </c>
      <c r="S83" s="6">
        <v>4.8197826086956521</v>
      </c>
      <c r="T83" s="6">
        <v>0.18326086956521739</v>
      </c>
      <c r="U83" s="6">
        <v>0</v>
      </c>
      <c r="V83" s="6">
        <f>SUM(NonNurse[[#This Row],[Occupational Therapist Hours]],NonNurse[[#This Row],[OT Assistant Hours]],NonNurse[[#This Row],[OT Aide Hours]])/NonNurse[[#This Row],[MDS Census]]</f>
        <v>5.1085460599334075E-2</v>
      </c>
      <c r="W83" s="6">
        <v>4.5413043478260864</v>
      </c>
      <c r="X83" s="6">
        <v>4.7447826086956519</v>
      </c>
      <c r="Y83" s="6">
        <v>0</v>
      </c>
      <c r="Z83" s="6">
        <f>SUM(NonNurse[[#This Row],[Physical Therapist (PT) Hours]],NonNurse[[#This Row],[PT Assistant Hours]],NonNurse[[#This Row],[PT Aide Hours]])/NonNurse[[#This Row],[MDS Census]]</f>
        <v>9.4819089900110981E-2</v>
      </c>
      <c r="AA83" s="6">
        <v>0</v>
      </c>
      <c r="AB83" s="6">
        <v>0</v>
      </c>
      <c r="AC83" s="6">
        <v>0</v>
      </c>
      <c r="AD83" s="6">
        <v>0</v>
      </c>
      <c r="AE83" s="6">
        <v>0</v>
      </c>
      <c r="AF83" s="6">
        <v>0</v>
      </c>
      <c r="AG83" s="6">
        <v>0</v>
      </c>
      <c r="AH83" s="1">
        <v>495203</v>
      </c>
      <c r="AI83">
        <v>3</v>
      </c>
    </row>
    <row r="84" spans="1:35" x14ac:dyDescent="0.25">
      <c r="A84" t="s">
        <v>329</v>
      </c>
      <c r="B84" t="s">
        <v>81</v>
      </c>
      <c r="C84" t="s">
        <v>464</v>
      </c>
      <c r="D84" t="s">
        <v>370</v>
      </c>
      <c r="E84" s="6">
        <v>67.326086956521735</v>
      </c>
      <c r="F84" s="6">
        <v>5.7391304347826084</v>
      </c>
      <c r="G84" s="6">
        <v>0.28695652173913011</v>
      </c>
      <c r="H84" s="6">
        <v>8.2608695652173908E-2</v>
      </c>
      <c r="I84" s="6">
        <v>0.86956521739130432</v>
      </c>
      <c r="J84" s="6">
        <v>0</v>
      </c>
      <c r="K84" s="6">
        <v>0</v>
      </c>
      <c r="L84" s="6">
        <v>4.0326086956521738</v>
      </c>
      <c r="M84" s="6">
        <v>0</v>
      </c>
      <c r="N84" s="6">
        <v>4.9263043478260879</v>
      </c>
      <c r="O84" s="6">
        <f>SUM(NonNurse[[#This Row],[Qualified Social Work Staff Hours]],NonNurse[[#This Row],[Other Social Work Staff Hours]])/NonNurse[[#This Row],[MDS Census]]</f>
        <v>7.3170810461737179E-2</v>
      </c>
      <c r="P84" s="6">
        <v>3.1626086956521751</v>
      </c>
      <c r="Q84" s="6">
        <v>4.1078260869565222</v>
      </c>
      <c r="R84" s="6">
        <f>SUM(NonNurse[[#This Row],[Qualified Activities Professional Hours]],NonNurse[[#This Row],[Other Activities Professional Hours]])/NonNurse[[#This Row],[MDS Census]]</f>
        <v>0.10798837584759448</v>
      </c>
      <c r="S84" s="6">
        <v>5.2606521739130434</v>
      </c>
      <c r="T84" s="6">
        <v>4.4732608695652152</v>
      </c>
      <c r="U84" s="6">
        <v>0</v>
      </c>
      <c r="V84" s="6">
        <f>SUM(NonNurse[[#This Row],[Occupational Therapist Hours]],NonNurse[[#This Row],[OT Assistant Hours]],NonNurse[[#This Row],[OT Aide Hours]])/NonNurse[[#This Row],[MDS Census]]</f>
        <v>0.14457862447529865</v>
      </c>
      <c r="W84" s="6">
        <v>1.6416304347826087</v>
      </c>
      <c r="X84" s="6">
        <v>4.3550000000000004</v>
      </c>
      <c r="Y84" s="6">
        <v>0</v>
      </c>
      <c r="Z84" s="6">
        <f>SUM(NonNurse[[#This Row],[Physical Therapist (PT) Hours]],NonNurse[[#This Row],[PT Assistant Hours]],NonNurse[[#This Row],[PT Aide Hours]])/NonNurse[[#This Row],[MDS Census]]</f>
        <v>8.906845334194384E-2</v>
      </c>
      <c r="AA84" s="6">
        <v>0</v>
      </c>
      <c r="AB84" s="6">
        <v>0</v>
      </c>
      <c r="AC84" s="6">
        <v>0</v>
      </c>
      <c r="AD84" s="6">
        <v>0</v>
      </c>
      <c r="AE84" s="6">
        <v>0</v>
      </c>
      <c r="AF84" s="6">
        <v>0</v>
      </c>
      <c r="AG84" s="6">
        <v>0</v>
      </c>
      <c r="AH84" s="1">
        <v>495192</v>
      </c>
      <c r="AI84">
        <v>3</v>
      </c>
    </row>
    <row r="85" spans="1:35" x14ac:dyDescent="0.25">
      <c r="A85" t="s">
        <v>329</v>
      </c>
      <c r="B85" t="s">
        <v>119</v>
      </c>
      <c r="C85" t="s">
        <v>479</v>
      </c>
      <c r="D85" t="s">
        <v>422</v>
      </c>
      <c r="E85" s="6">
        <v>112.77173913043478</v>
      </c>
      <c r="F85" s="6">
        <v>5.7391304347826084</v>
      </c>
      <c r="G85" s="6">
        <v>0</v>
      </c>
      <c r="H85" s="6">
        <v>0.1557608695652174</v>
      </c>
      <c r="I85" s="6">
        <v>0.67391304347826086</v>
      </c>
      <c r="J85" s="6">
        <v>0</v>
      </c>
      <c r="K85" s="6">
        <v>0</v>
      </c>
      <c r="L85" s="6">
        <v>6.100434782608696</v>
      </c>
      <c r="M85" s="6">
        <v>0</v>
      </c>
      <c r="N85" s="6">
        <v>17.088043478260872</v>
      </c>
      <c r="O85" s="6">
        <f>SUM(NonNurse[[#This Row],[Qualified Social Work Staff Hours]],NonNurse[[#This Row],[Other Social Work Staff Hours]])/NonNurse[[#This Row],[MDS Census]]</f>
        <v>0.15152771084337352</v>
      </c>
      <c r="P85" s="6">
        <v>7.0533695652173947</v>
      </c>
      <c r="Q85" s="6">
        <v>11.561847826086957</v>
      </c>
      <c r="R85" s="6">
        <f>SUM(NonNurse[[#This Row],[Qualified Activities Professional Hours]],NonNurse[[#This Row],[Other Activities Professional Hours]])/NonNurse[[#This Row],[MDS Census]]</f>
        <v>0.16506987951807234</v>
      </c>
      <c r="S85" s="6">
        <v>4.9699999999999989</v>
      </c>
      <c r="T85" s="6">
        <v>2.2826086956521739E-2</v>
      </c>
      <c r="U85" s="6">
        <v>0</v>
      </c>
      <c r="V85" s="6">
        <f>SUM(NonNurse[[#This Row],[Occupational Therapist Hours]],NonNurse[[#This Row],[OT Assistant Hours]],NonNurse[[#This Row],[OT Aide Hours]])/NonNurse[[#This Row],[MDS Census]]</f>
        <v>4.4273734939759023E-2</v>
      </c>
      <c r="W85" s="6">
        <v>2.1673913043478263</v>
      </c>
      <c r="X85" s="6">
        <v>1.8860869565217395</v>
      </c>
      <c r="Y85" s="6">
        <v>0</v>
      </c>
      <c r="Z85" s="6">
        <f>SUM(NonNurse[[#This Row],[Physical Therapist (PT) Hours]],NonNurse[[#This Row],[PT Assistant Hours]],NonNurse[[#This Row],[PT Aide Hours]])/NonNurse[[#This Row],[MDS Census]]</f>
        <v>3.5944096385542176E-2</v>
      </c>
      <c r="AA85" s="6">
        <v>0</v>
      </c>
      <c r="AB85" s="6">
        <v>0</v>
      </c>
      <c r="AC85" s="6">
        <v>0</v>
      </c>
      <c r="AD85" s="6">
        <v>0</v>
      </c>
      <c r="AE85" s="6">
        <v>0</v>
      </c>
      <c r="AF85" s="6">
        <v>0</v>
      </c>
      <c r="AG85" s="6">
        <v>0</v>
      </c>
      <c r="AH85" s="1">
        <v>495243</v>
      </c>
      <c r="AI85">
        <v>3</v>
      </c>
    </row>
    <row r="86" spans="1:35" x14ac:dyDescent="0.25">
      <c r="A86" t="s">
        <v>329</v>
      </c>
      <c r="B86" t="s">
        <v>184</v>
      </c>
      <c r="C86" t="s">
        <v>453</v>
      </c>
      <c r="D86" t="s">
        <v>424</v>
      </c>
      <c r="E86" s="6">
        <v>140.11956521739131</v>
      </c>
      <c r="F86" s="6">
        <v>5.3043478260869561</v>
      </c>
      <c r="G86" s="6">
        <v>0.28695652173913011</v>
      </c>
      <c r="H86" s="6">
        <v>0.26891304347826084</v>
      </c>
      <c r="I86" s="6">
        <v>1.75</v>
      </c>
      <c r="J86" s="6">
        <v>0</v>
      </c>
      <c r="K86" s="6">
        <v>0</v>
      </c>
      <c r="L86" s="6">
        <v>4.8797826086956517</v>
      </c>
      <c r="M86" s="6">
        <v>5.7391304347826084</v>
      </c>
      <c r="N86" s="6">
        <v>4.8139130434782604</v>
      </c>
      <c r="O86" s="6">
        <f>SUM(NonNurse[[#This Row],[Qualified Social Work Staff Hours]],NonNurse[[#This Row],[Other Social Work Staff Hours]])/NonNurse[[#This Row],[MDS Census]]</f>
        <v>7.5314560546117432E-2</v>
      </c>
      <c r="P86" s="6">
        <v>5.5652173913043477</v>
      </c>
      <c r="Q86" s="6">
        <v>10.075326086956522</v>
      </c>
      <c r="R86" s="6">
        <f>SUM(NonNurse[[#This Row],[Qualified Activities Professional Hours]],NonNurse[[#This Row],[Other Activities Professional Hours]])/NonNurse[[#This Row],[MDS Census]]</f>
        <v>0.11162283763866263</v>
      </c>
      <c r="S86" s="6">
        <v>2.946739130434783</v>
      </c>
      <c r="T86" s="6">
        <v>4.7364130434782616</v>
      </c>
      <c r="U86" s="6">
        <v>0</v>
      </c>
      <c r="V86" s="6">
        <f>SUM(NonNurse[[#This Row],[Occupational Therapist Hours]],NonNurse[[#This Row],[OT Assistant Hours]],NonNurse[[#This Row],[OT Aide Hours]])/NonNurse[[#This Row],[MDS Census]]</f>
        <v>5.4832829105577539E-2</v>
      </c>
      <c r="W86" s="6">
        <v>4.6870652173913046</v>
      </c>
      <c r="X86" s="6">
        <v>4.7666304347826101</v>
      </c>
      <c r="Y86" s="6">
        <v>0</v>
      </c>
      <c r="Z86" s="6">
        <f>SUM(NonNurse[[#This Row],[Physical Therapist (PT) Hours]],NonNurse[[#This Row],[PT Assistant Hours]],NonNurse[[#This Row],[PT Aide Hours]])/NonNurse[[#This Row],[MDS Census]]</f>
        <v>6.7468776665890934E-2</v>
      </c>
      <c r="AA86" s="6">
        <v>0</v>
      </c>
      <c r="AB86" s="6">
        <v>0</v>
      </c>
      <c r="AC86" s="6">
        <v>0</v>
      </c>
      <c r="AD86" s="6">
        <v>0</v>
      </c>
      <c r="AE86" s="6">
        <v>0</v>
      </c>
      <c r="AF86" s="6">
        <v>0</v>
      </c>
      <c r="AG86" s="6">
        <v>0</v>
      </c>
      <c r="AH86" s="1">
        <v>495327</v>
      </c>
      <c r="AI86">
        <v>3</v>
      </c>
    </row>
    <row r="87" spans="1:35" x14ac:dyDescent="0.25">
      <c r="A87" t="s">
        <v>329</v>
      </c>
      <c r="B87" t="s">
        <v>113</v>
      </c>
      <c r="C87" t="s">
        <v>477</v>
      </c>
      <c r="D87" t="s">
        <v>410</v>
      </c>
      <c r="E87" s="6">
        <v>94.978260869565219</v>
      </c>
      <c r="F87" s="6">
        <v>6.3478260869565215</v>
      </c>
      <c r="G87" s="6">
        <v>0.43043478260869622</v>
      </c>
      <c r="H87" s="6">
        <v>0.16304347826086957</v>
      </c>
      <c r="I87" s="6">
        <v>1.0326086956521738</v>
      </c>
      <c r="J87" s="6">
        <v>0</v>
      </c>
      <c r="K87" s="6">
        <v>0</v>
      </c>
      <c r="L87" s="6">
        <v>2.1101086956521748</v>
      </c>
      <c r="M87" s="6">
        <v>5.7391304347826084</v>
      </c>
      <c r="N87" s="6">
        <v>6.3603260869565199</v>
      </c>
      <c r="O87" s="6">
        <f>SUM(NonNurse[[#This Row],[Qualified Social Work Staff Hours]],NonNurse[[#This Row],[Other Social Work Staff Hours]])/NonNurse[[#This Row],[MDS Census]]</f>
        <v>0.12739185168230713</v>
      </c>
      <c r="P87" s="6">
        <v>4.7116304347826086</v>
      </c>
      <c r="Q87" s="6">
        <v>2.4432608695652176</v>
      </c>
      <c r="R87" s="6">
        <f>SUM(NonNurse[[#This Row],[Qualified Activities Professional Hours]],NonNurse[[#This Row],[Other Activities Professional Hours]])/NonNurse[[#This Row],[MDS Census]]</f>
        <v>7.5331883726253143E-2</v>
      </c>
      <c r="S87" s="6">
        <v>1.2166304347826087</v>
      </c>
      <c r="T87" s="6">
        <v>3.3064130434782628</v>
      </c>
      <c r="U87" s="6">
        <v>0</v>
      </c>
      <c r="V87" s="6">
        <f>SUM(NonNurse[[#This Row],[Occupational Therapist Hours]],NonNurse[[#This Row],[OT Assistant Hours]],NonNurse[[#This Row],[OT Aide Hours]])/NonNurse[[#This Row],[MDS Census]]</f>
        <v>4.7621881437399878E-2</v>
      </c>
      <c r="W87" s="6">
        <v>2.7000000000000006</v>
      </c>
      <c r="X87" s="6">
        <v>5.3003260869565212</v>
      </c>
      <c r="Y87" s="6">
        <v>0</v>
      </c>
      <c r="Z87" s="6">
        <f>SUM(NonNurse[[#This Row],[Physical Therapist (PT) Hours]],NonNurse[[#This Row],[PT Assistant Hours]],NonNurse[[#This Row],[PT Aide Hours]])/NonNurse[[#This Row],[MDS Census]]</f>
        <v>8.4233234149691E-2</v>
      </c>
      <c r="AA87" s="6">
        <v>0</v>
      </c>
      <c r="AB87" s="6">
        <v>0</v>
      </c>
      <c r="AC87" s="6">
        <v>0</v>
      </c>
      <c r="AD87" s="6">
        <v>0</v>
      </c>
      <c r="AE87" s="6">
        <v>0</v>
      </c>
      <c r="AF87" s="6">
        <v>0</v>
      </c>
      <c r="AG87" s="6">
        <v>0</v>
      </c>
      <c r="AH87" s="1">
        <v>495235</v>
      </c>
      <c r="AI87">
        <v>3</v>
      </c>
    </row>
    <row r="88" spans="1:35" x14ac:dyDescent="0.25">
      <c r="A88" t="s">
        <v>329</v>
      </c>
      <c r="B88" t="s">
        <v>238</v>
      </c>
      <c r="C88" t="s">
        <v>483</v>
      </c>
      <c r="D88" t="s">
        <v>362</v>
      </c>
      <c r="E88" s="6">
        <v>54.184782608695649</v>
      </c>
      <c r="F88" s="6">
        <v>4.1739130434782608</v>
      </c>
      <c r="G88" s="6">
        <v>0.82173913043478219</v>
      </c>
      <c r="H88" s="6">
        <v>7.9347826086956522E-2</v>
      </c>
      <c r="I88" s="6">
        <v>0.39130434782608697</v>
      </c>
      <c r="J88" s="6">
        <v>0</v>
      </c>
      <c r="K88" s="6">
        <v>0</v>
      </c>
      <c r="L88" s="6">
        <v>1.1153260869565216</v>
      </c>
      <c r="M88" s="6">
        <v>5.0869565217391308</v>
      </c>
      <c r="N88" s="6">
        <v>4.6327173913043502</v>
      </c>
      <c r="O88" s="6">
        <f>SUM(NonNurse[[#This Row],[Qualified Social Work Staff Hours]],NonNurse[[#This Row],[Other Social Work Staff Hours]])/NonNurse[[#This Row],[MDS Census]]</f>
        <v>0.17938014042126385</v>
      </c>
      <c r="P88" s="6">
        <v>5.6296739130434785</v>
      </c>
      <c r="Q88" s="6">
        <v>3.8988043478260868</v>
      </c>
      <c r="R88" s="6">
        <f>SUM(NonNurse[[#This Row],[Qualified Activities Professional Hours]],NonNurse[[#This Row],[Other Activities Professional Hours]])/NonNurse[[#This Row],[MDS Census]]</f>
        <v>0.17585155466399199</v>
      </c>
      <c r="S88" s="6">
        <v>4.6645652173913028</v>
      </c>
      <c r="T88" s="6">
        <v>9.1854347826086933</v>
      </c>
      <c r="U88" s="6">
        <v>0</v>
      </c>
      <c r="V88" s="6">
        <f>SUM(NonNurse[[#This Row],[Occupational Therapist Hours]],NonNurse[[#This Row],[OT Assistant Hours]],NonNurse[[#This Row],[OT Aide Hours]])/NonNurse[[#This Row],[MDS Census]]</f>
        <v>0.25560682046138411</v>
      </c>
      <c r="W88" s="6">
        <v>5.0598913043478264</v>
      </c>
      <c r="X88" s="6">
        <v>4.3539130434782622</v>
      </c>
      <c r="Y88" s="6">
        <v>0</v>
      </c>
      <c r="Z88" s="6">
        <f>SUM(NonNurse[[#This Row],[Physical Therapist (PT) Hours]],NonNurse[[#This Row],[PT Assistant Hours]],NonNurse[[#This Row],[PT Aide Hours]])/NonNurse[[#This Row],[MDS Census]]</f>
        <v>0.1737352056168506</v>
      </c>
      <c r="AA88" s="6">
        <v>0</v>
      </c>
      <c r="AB88" s="6">
        <v>0</v>
      </c>
      <c r="AC88" s="6">
        <v>0</v>
      </c>
      <c r="AD88" s="6">
        <v>0</v>
      </c>
      <c r="AE88" s="6">
        <v>0</v>
      </c>
      <c r="AF88" s="6">
        <v>0</v>
      </c>
      <c r="AG88" s="6">
        <v>0</v>
      </c>
      <c r="AH88" s="1">
        <v>495389</v>
      </c>
      <c r="AI88">
        <v>3</v>
      </c>
    </row>
    <row r="89" spans="1:35" x14ac:dyDescent="0.25">
      <c r="A89" t="s">
        <v>329</v>
      </c>
      <c r="B89" t="s">
        <v>213</v>
      </c>
      <c r="C89" t="s">
        <v>459</v>
      </c>
      <c r="D89" t="s">
        <v>428</v>
      </c>
      <c r="E89" s="6">
        <v>95.597826086956516</v>
      </c>
      <c r="F89" s="6">
        <v>5.7391304347826084</v>
      </c>
      <c r="G89" s="6">
        <v>0.71739130434782605</v>
      </c>
      <c r="H89" s="6">
        <v>0.15586956521739131</v>
      </c>
      <c r="I89" s="6">
        <v>0.97826086956521741</v>
      </c>
      <c r="J89" s="6">
        <v>0</v>
      </c>
      <c r="K89" s="6">
        <v>0</v>
      </c>
      <c r="L89" s="6">
        <v>3.9974999999999987</v>
      </c>
      <c r="M89" s="6">
        <v>5.7391304347826084</v>
      </c>
      <c r="N89" s="6">
        <v>3.0669565217391308</v>
      </c>
      <c r="O89" s="6">
        <f>SUM(NonNurse[[#This Row],[Qualified Social Work Staff Hours]],NonNurse[[#This Row],[Other Social Work Staff Hours]])/NonNurse[[#This Row],[MDS Census]]</f>
        <v>9.2115974985787386E-2</v>
      </c>
      <c r="P89" s="6">
        <v>5.7391304347826084</v>
      </c>
      <c r="Q89" s="6">
        <v>10.638043478260867</v>
      </c>
      <c r="R89" s="6">
        <f>SUM(NonNurse[[#This Row],[Qualified Activities Professional Hours]],NonNurse[[#This Row],[Other Activities Professional Hours]])/NonNurse[[#This Row],[MDS Census]]</f>
        <v>0.17131324616259236</v>
      </c>
      <c r="S89" s="6">
        <v>5.4854347826086975</v>
      </c>
      <c r="T89" s="6">
        <v>0.59467391304347827</v>
      </c>
      <c r="U89" s="6">
        <v>0</v>
      </c>
      <c r="V89" s="6">
        <f>SUM(NonNurse[[#This Row],[Occupational Therapist Hours]],NonNurse[[#This Row],[OT Assistant Hours]],NonNurse[[#This Row],[OT Aide Hours]])/NonNurse[[#This Row],[MDS Census]]</f>
        <v>6.3600909607731695E-2</v>
      </c>
      <c r="W89" s="6">
        <v>5.0184782608695659</v>
      </c>
      <c r="X89" s="6">
        <v>6.2098913043478268</v>
      </c>
      <c r="Y89" s="6">
        <v>0</v>
      </c>
      <c r="Z89" s="6">
        <f>SUM(NonNurse[[#This Row],[Physical Therapist (PT) Hours]],NonNurse[[#This Row],[PT Assistant Hours]],NonNurse[[#This Row],[PT Aide Hours]])/NonNurse[[#This Row],[MDS Census]]</f>
        <v>0.11745423536100058</v>
      </c>
      <c r="AA89" s="6">
        <v>0</v>
      </c>
      <c r="AB89" s="6">
        <v>0</v>
      </c>
      <c r="AC89" s="6">
        <v>0</v>
      </c>
      <c r="AD89" s="6">
        <v>0</v>
      </c>
      <c r="AE89" s="6">
        <v>0</v>
      </c>
      <c r="AF89" s="6">
        <v>0</v>
      </c>
      <c r="AG89" s="6">
        <v>0</v>
      </c>
      <c r="AH89" s="1">
        <v>495361</v>
      </c>
      <c r="AI89">
        <v>3</v>
      </c>
    </row>
    <row r="90" spans="1:35" x14ac:dyDescent="0.25">
      <c r="A90" t="s">
        <v>329</v>
      </c>
      <c r="B90" t="s">
        <v>50</v>
      </c>
      <c r="C90" t="s">
        <v>483</v>
      </c>
      <c r="D90" t="s">
        <v>400</v>
      </c>
      <c r="E90" s="6">
        <v>110.27173913043478</v>
      </c>
      <c r="F90" s="6">
        <v>5.5652173913043477</v>
      </c>
      <c r="G90" s="6">
        <v>0</v>
      </c>
      <c r="H90" s="6">
        <v>0</v>
      </c>
      <c r="I90" s="6">
        <v>0</v>
      </c>
      <c r="J90" s="6">
        <v>0</v>
      </c>
      <c r="K90" s="6">
        <v>0</v>
      </c>
      <c r="L90" s="6">
        <v>0</v>
      </c>
      <c r="M90" s="6">
        <v>0</v>
      </c>
      <c r="N90" s="6">
        <v>5.6521739130434785</v>
      </c>
      <c r="O90" s="6">
        <f>SUM(NonNurse[[#This Row],[Qualified Social Work Staff Hours]],NonNurse[[#This Row],[Other Social Work Staff Hours]])/NonNurse[[#This Row],[MDS Census]]</f>
        <v>5.1256776737309023E-2</v>
      </c>
      <c r="P90" s="6">
        <v>0</v>
      </c>
      <c r="Q90" s="6">
        <v>10.514130434782606</v>
      </c>
      <c r="R90" s="6">
        <f>SUM(NonNurse[[#This Row],[Qualified Activities Professional Hours]],NonNurse[[#This Row],[Other Activities Professional Hours]])/NonNurse[[#This Row],[MDS Census]]</f>
        <v>9.5347461803844236E-2</v>
      </c>
      <c r="S90" s="6">
        <v>0</v>
      </c>
      <c r="T90" s="6">
        <v>0</v>
      </c>
      <c r="U90" s="6">
        <v>0</v>
      </c>
      <c r="V90" s="6">
        <f>SUM(NonNurse[[#This Row],[Occupational Therapist Hours]],NonNurse[[#This Row],[OT Assistant Hours]],NonNurse[[#This Row],[OT Aide Hours]])/NonNurse[[#This Row],[MDS Census]]</f>
        <v>0</v>
      </c>
      <c r="W90" s="6">
        <v>0</v>
      </c>
      <c r="X90" s="6">
        <v>0</v>
      </c>
      <c r="Y90" s="6">
        <v>0</v>
      </c>
      <c r="Z90" s="6">
        <f>SUM(NonNurse[[#This Row],[Physical Therapist (PT) Hours]],NonNurse[[#This Row],[PT Assistant Hours]],NonNurse[[#This Row],[PT Aide Hours]])/NonNurse[[#This Row],[MDS Census]]</f>
        <v>0</v>
      </c>
      <c r="AA90" s="6">
        <v>0</v>
      </c>
      <c r="AB90" s="6">
        <v>0</v>
      </c>
      <c r="AC90" s="6">
        <v>0</v>
      </c>
      <c r="AD90" s="6">
        <v>0</v>
      </c>
      <c r="AE90" s="6">
        <v>0</v>
      </c>
      <c r="AF90" s="6">
        <v>0</v>
      </c>
      <c r="AG90" s="6">
        <v>0</v>
      </c>
      <c r="AH90" s="1">
        <v>495142</v>
      </c>
      <c r="AI90">
        <v>3</v>
      </c>
    </row>
    <row r="91" spans="1:35" x14ac:dyDescent="0.25">
      <c r="A91" t="s">
        <v>329</v>
      </c>
      <c r="B91" t="s">
        <v>26</v>
      </c>
      <c r="C91" t="s">
        <v>510</v>
      </c>
      <c r="D91" t="s">
        <v>391</v>
      </c>
      <c r="E91" s="6">
        <v>185.77173913043478</v>
      </c>
      <c r="F91" s="6">
        <v>5.5546739130434784</v>
      </c>
      <c r="G91" s="6">
        <v>0</v>
      </c>
      <c r="H91" s="6">
        <v>0</v>
      </c>
      <c r="I91" s="6">
        <v>2.4565217391304346</v>
      </c>
      <c r="J91" s="6">
        <v>0</v>
      </c>
      <c r="K91" s="6">
        <v>0</v>
      </c>
      <c r="L91" s="6">
        <v>13.474782608695648</v>
      </c>
      <c r="M91" s="6">
        <v>3.5920652173913039</v>
      </c>
      <c r="N91" s="6">
        <v>8.313695652173914</v>
      </c>
      <c r="O91" s="6">
        <f>SUM(NonNurse[[#This Row],[Qualified Social Work Staff Hours]],NonNurse[[#This Row],[Other Social Work Staff Hours]])/NonNurse[[#This Row],[MDS Census]]</f>
        <v>6.4088116552571531E-2</v>
      </c>
      <c r="P91" s="6">
        <v>3.1094565217391303</v>
      </c>
      <c r="Q91" s="6">
        <v>0</v>
      </c>
      <c r="R91" s="6">
        <f>SUM(NonNurse[[#This Row],[Qualified Activities Professional Hours]],NonNurse[[#This Row],[Other Activities Professional Hours]])/NonNurse[[#This Row],[MDS Census]]</f>
        <v>1.6738049265695394E-2</v>
      </c>
      <c r="S91" s="6">
        <v>20.161304347826089</v>
      </c>
      <c r="T91" s="6">
        <v>0</v>
      </c>
      <c r="U91" s="6">
        <v>20.076086956521738</v>
      </c>
      <c r="V91" s="6">
        <f>SUM(NonNurse[[#This Row],[Occupational Therapist Hours]],NonNurse[[#This Row],[OT Assistant Hours]],NonNurse[[#This Row],[OT Aide Hours]])/NonNurse[[#This Row],[MDS Census]]</f>
        <v>0.21659586917090864</v>
      </c>
      <c r="W91" s="6">
        <v>21.117934782608696</v>
      </c>
      <c r="X91" s="6">
        <v>0</v>
      </c>
      <c r="Y91" s="6">
        <v>29.543478260869566</v>
      </c>
      <c r="Z91" s="6">
        <f>SUM(NonNurse[[#This Row],[Physical Therapist (PT) Hours]],NonNurse[[#This Row],[PT Assistant Hours]],NonNurse[[#This Row],[PT Aide Hours]])/NonNurse[[#This Row],[MDS Census]]</f>
        <v>0.27270785793692587</v>
      </c>
      <c r="AA91" s="6">
        <v>0</v>
      </c>
      <c r="AB91" s="6">
        <v>0.5</v>
      </c>
      <c r="AC91" s="6">
        <v>0</v>
      </c>
      <c r="AD91" s="6">
        <v>0</v>
      </c>
      <c r="AE91" s="6">
        <v>0</v>
      </c>
      <c r="AF91" s="6">
        <v>0</v>
      </c>
      <c r="AG91" s="6">
        <v>0</v>
      </c>
      <c r="AH91" s="1">
        <v>495099</v>
      </c>
      <c r="AI91">
        <v>3</v>
      </c>
    </row>
    <row r="92" spans="1:35" x14ac:dyDescent="0.25">
      <c r="A92" t="s">
        <v>329</v>
      </c>
      <c r="B92" t="s">
        <v>215</v>
      </c>
      <c r="C92" t="s">
        <v>496</v>
      </c>
      <c r="D92" t="s">
        <v>442</v>
      </c>
      <c r="E92" s="6">
        <v>100.44565217391305</v>
      </c>
      <c r="F92" s="6">
        <v>4.1976086956521739</v>
      </c>
      <c r="G92" s="6">
        <v>2.1832608695652178</v>
      </c>
      <c r="H92" s="6">
        <v>0</v>
      </c>
      <c r="I92" s="6">
        <v>12.315217391304348</v>
      </c>
      <c r="J92" s="6">
        <v>0</v>
      </c>
      <c r="K92" s="6">
        <v>2.5217391304347827</v>
      </c>
      <c r="L92" s="6">
        <v>0.29663043478260875</v>
      </c>
      <c r="M92" s="6">
        <v>9.0480434782608672</v>
      </c>
      <c r="N92" s="6">
        <v>0.71771739130434786</v>
      </c>
      <c r="O92" s="6">
        <f>SUM(NonNurse[[#This Row],[Qualified Social Work Staff Hours]],NonNurse[[#This Row],[Other Social Work Staff Hours]])/NonNurse[[#This Row],[MDS Census]]</f>
        <v>9.7224326371604775E-2</v>
      </c>
      <c r="P92" s="6">
        <v>10.53315217391304</v>
      </c>
      <c r="Q92" s="6">
        <v>0</v>
      </c>
      <c r="R92" s="6">
        <f>SUM(NonNurse[[#This Row],[Qualified Activities Professional Hours]],NonNurse[[#This Row],[Other Activities Professional Hours]])/NonNurse[[#This Row],[MDS Census]]</f>
        <v>0.10486419218699271</v>
      </c>
      <c r="S92" s="6">
        <v>10.052173913043477</v>
      </c>
      <c r="T92" s="6">
        <v>0.29739130434782607</v>
      </c>
      <c r="U92" s="6">
        <v>0</v>
      </c>
      <c r="V92" s="6">
        <f>SUM(NonNurse[[#This Row],[Occupational Therapist Hours]],NonNurse[[#This Row],[OT Assistant Hours]],NonNurse[[#This Row],[OT Aide Hours]])/NonNurse[[#This Row],[MDS Census]]</f>
        <v>0.10303646791472783</v>
      </c>
      <c r="W92" s="6">
        <v>5.2731521739130436</v>
      </c>
      <c r="X92" s="6">
        <v>4.7271739130434778</v>
      </c>
      <c r="Y92" s="6">
        <v>0</v>
      </c>
      <c r="Z92" s="6">
        <f>SUM(NonNurse[[#This Row],[Physical Therapist (PT) Hours]],NonNurse[[#This Row],[PT Assistant Hours]],NonNurse[[#This Row],[PT Aide Hours]])/NonNurse[[#This Row],[MDS Census]]</f>
        <v>9.9559571474948594E-2</v>
      </c>
      <c r="AA92" s="6">
        <v>0</v>
      </c>
      <c r="AB92" s="6">
        <v>0</v>
      </c>
      <c r="AC92" s="6">
        <v>0</v>
      </c>
      <c r="AD92" s="6">
        <v>0</v>
      </c>
      <c r="AE92" s="6">
        <v>0</v>
      </c>
      <c r="AF92" s="6">
        <v>0</v>
      </c>
      <c r="AG92" s="6">
        <v>0</v>
      </c>
      <c r="AH92" s="1">
        <v>495363</v>
      </c>
      <c r="AI92">
        <v>3</v>
      </c>
    </row>
    <row r="93" spans="1:35" x14ac:dyDescent="0.25">
      <c r="A93" t="s">
        <v>329</v>
      </c>
      <c r="B93" t="s">
        <v>256</v>
      </c>
      <c r="C93" t="s">
        <v>513</v>
      </c>
      <c r="D93" t="s">
        <v>357</v>
      </c>
      <c r="E93" s="6">
        <v>78.141304347826093</v>
      </c>
      <c r="F93" s="6">
        <v>6.7826086956521738</v>
      </c>
      <c r="G93" s="6">
        <v>6.5217391304347824E-2</v>
      </c>
      <c r="H93" s="6">
        <v>0.32152173913043475</v>
      </c>
      <c r="I93" s="6">
        <v>2.8369565217391304</v>
      </c>
      <c r="J93" s="6">
        <v>0</v>
      </c>
      <c r="K93" s="6">
        <v>0</v>
      </c>
      <c r="L93" s="6">
        <v>0.57336956521739135</v>
      </c>
      <c r="M93" s="6">
        <v>0</v>
      </c>
      <c r="N93" s="6">
        <v>10.739130434782609</v>
      </c>
      <c r="O93" s="6">
        <f>SUM(NonNurse[[#This Row],[Qualified Social Work Staff Hours]],NonNurse[[#This Row],[Other Social Work Staff Hours]])/NonNurse[[#This Row],[MDS Census]]</f>
        <v>0.13743218806509946</v>
      </c>
      <c r="P93" s="6">
        <v>6.0760869565217392</v>
      </c>
      <c r="Q93" s="6">
        <v>2.3695652173913042</v>
      </c>
      <c r="R93" s="6">
        <f>SUM(NonNurse[[#This Row],[Qualified Activities Professional Hours]],NonNurse[[#This Row],[Other Activities Professional Hours]])/NonNurse[[#This Row],[MDS Census]]</f>
        <v>0.10808179162609541</v>
      </c>
      <c r="S93" s="6">
        <v>16.008152173913043</v>
      </c>
      <c r="T93" s="6">
        <v>5.8451086956521738</v>
      </c>
      <c r="U93" s="6">
        <v>0</v>
      </c>
      <c r="V93" s="6">
        <f>SUM(NonNurse[[#This Row],[Occupational Therapist Hours]],NonNurse[[#This Row],[OT Assistant Hours]],NonNurse[[#This Row],[OT Aide Hours]])/NonNurse[[#This Row],[MDS Census]]</f>
        <v>0.27966337460008345</v>
      </c>
      <c r="W93" s="6">
        <v>9.9157608695652169</v>
      </c>
      <c r="X93" s="6">
        <v>8.4021739130434785</v>
      </c>
      <c r="Y93" s="6">
        <v>0</v>
      </c>
      <c r="Z93" s="6">
        <f>SUM(NonNurse[[#This Row],[Physical Therapist (PT) Hours]],NonNurse[[#This Row],[PT Assistant Hours]],NonNurse[[#This Row],[PT Aide Hours]])/NonNurse[[#This Row],[MDS Census]]</f>
        <v>0.23442064264849072</v>
      </c>
      <c r="AA93" s="6">
        <v>0</v>
      </c>
      <c r="AB93" s="6">
        <v>0</v>
      </c>
      <c r="AC93" s="6">
        <v>0</v>
      </c>
      <c r="AD93" s="6">
        <v>0</v>
      </c>
      <c r="AE93" s="6">
        <v>0</v>
      </c>
      <c r="AF93" s="6">
        <v>0</v>
      </c>
      <c r="AG93" s="6">
        <v>0</v>
      </c>
      <c r="AH93" s="1">
        <v>495407</v>
      </c>
      <c r="AI93">
        <v>3</v>
      </c>
    </row>
    <row r="94" spans="1:35" x14ac:dyDescent="0.25">
      <c r="A94" t="s">
        <v>329</v>
      </c>
      <c r="B94" t="s">
        <v>124</v>
      </c>
      <c r="C94" t="s">
        <v>503</v>
      </c>
      <c r="D94" t="s">
        <v>423</v>
      </c>
      <c r="E94" s="6">
        <v>93.130434782608702</v>
      </c>
      <c r="F94" s="6">
        <v>6.5217391304347823</v>
      </c>
      <c r="G94" s="6">
        <v>0.30434782608695654</v>
      </c>
      <c r="H94" s="6">
        <v>0.28260869565217389</v>
      </c>
      <c r="I94" s="6">
        <v>1.5326086956521738</v>
      </c>
      <c r="J94" s="6">
        <v>0</v>
      </c>
      <c r="K94" s="6">
        <v>0</v>
      </c>
      <c r="L94" s="6">
        <v>0.63043478260869568</v>
      </c>
      <c r="M94" s="6">
        <v>0</v>
      </c>
      <c r="N94" s="6">
        <v>9.3858695652173907</v>
      </c>
      <c r="O94" s="6">
        <f>SUM(NonNurse[[#This Row],[Qualified Social Work Staff Hours]],NonNurse[[#This Row],[Other Social Work Staff Hours]])/NonNurse[[#This Row],[MDS Census]]</f>
        <v>0.10078197945845004</v>
      </c>
      <c r="P94" s="6">
        <v>4.8478260869565215</v>
      </c>
      <c r="Q94" s="6">
        <v>7.8233695652173916</v>
      </c>
      <c r="R94" s="6">
        <f>SUM(NonNurse[[#This Row],[Qualified Activities Professional Hours]],NonNurse[[#This Row],[Other Activities Professional Hours]])/NonNurse[[#This Row],[MDS Census]]</f>
        <v>0.13605859010270774</v>
      </c>
      <c r="S94" s="6">
        <v>0.94836956521739135</v>
      </c>
      <c r="T94" s="6">
        <v>3.5652173913043477</v>
      </c>
      <c r="U94" s="6">
        <v>0</v>
      </c>
      <c r="V94" s="6">
        <f>SUM(NonNurse[[#This Row],[Occupational Therapist Hours]],NonNurse[[#This Row],[OT Assistant Hours]],NonNurse[[#This Row],[OT Aide Hours]])/NonNurse[[#This Row],[MDS Census]]</f>
        <v>4.8465219421101768E-2</v>
      </c>
      <c r="W94" s="6">
        <v>4.3179347826086953</v>
      </c>
      <c r="X94" s="6">
        <v>3.6494565217391304</v>
      </c>
      <c r="Y94" s="6">
        <v>0</v>
      </c>
      <c r="Z94" s="6">
        <f>SUM(NonNurse[[#This Row],[Physical Therapist (PT) Hours]],NonNurse[[#This Row],[PT Assistant Hours]],NonNurse[[#This Row],[PT Aide Hours]])/NonNurse[[#This Row],[MDS Census]]</f>
        <v>8.5550887021475258E-2</v>
      </c>
      <c r="AA94" s="6">
        <v>0</v>
      </c>
      <c r="AB94" s="6">
        <v>0</v>
      </c>
      <c r="AC94" s="6">
        <v>0</v>
      </c>
      <c r="AD94" s="6">
        <v>0</v>
      </c>
      <c r="AE94" s="6">
        <v>0</v>
      </c>
      <c r="AF94" s="6">
        <v>0</v>
      </c>
      <c r="AG94" s="6">
        <v>0</v>
      </c>
      <c r="AH94" s="1">
        <v>495249</v>
      </c>
      <c r="AI94">
        <v>3</v>
      </c>
    </row>
    <row r="95" spans="1:35" x14ac:dyDescent="0.25">
      <c r="A95" t="s">
        <v>329</v>
      </c>
      <c r="B95" t="s">
        <v>111</v>
      </c>
      <c r="C95" t="s">
        <v>463</v>
      </c>
      <c r="D95" t="s">
        <v>419</v>
      </c>
      <c r="E95" s="6">
        <v>57.2112676056338</v>
      </c>
      <c r="F95" s="6">
        <v>4.845070422535211</v>
      </c>
      <c r="G95" s="6">
        <v>0.30985915492957744</v>
      </c>
      <c r="H95" s="6">
        <v>0</v>
      </c>
      <c r="I95" s="6">
        <v>0</v>
      </c>
      <c r="J95" s="6">
        <v>0</v>
      </c>
      <c r="K95" s="6">
        <v>0</v>
      </c>
      <c r="L95" s="6">
        <v>0</v>
      </c>
      <c r="M95" s="6">
        <v>4.704225352112676</v>
      </c>
      <c r="N95" s="6">
        <v>0</v>
      </c>
      <c r="O95" s="6">
        <f>SUM(NonNurse[[#This Row],[Qualified Social Work Staff Hours]],NonNurse[[#This Row],[Other Social Work Staff Hours]])/NonNurse[[#This Row],[MDS Census]]</f>
        <v>8.222550467749877E-2</v>
      </c>
      <c r="P95" s="6">
        <v>1.9753521126760563</v>
      </c>
      <c r="Q95" s="6">
        <v>2.0598591549295775</v>
      </c>
      <c r="R95" s="6">
        <f>SUM(NonNurse[[#This Row],[Qualified Activities Professional Hours]],NonNurse[[#This Row],[Other Activities Professional Hours]])/NonNurse[[#This Row],[MDS Census]]</f>
        <v>7.0531757754800598E-2</v>
      </c>
      <c r="S95" s="6">
        <v>0.9859154929577465</v>
      </c>
      <c r="T95" s="6">
        <v>1.1091549295774648</v>
      </c>
      <c r="U95" s="6">
        <v>0</v>
      </c>
      <c r="V95" s="6">
        <f>SUM(NonNurse[[#This Row],[Occupational Therapist Hours]],NonNurse[[#This Row],[OT Assistant Hours]],NonNurse[[#This Row],[OT Aide Hours]])/NonNurse[[#This Row],[MDS Census]]</f>
        <v>3.661989167897587E-2</v>
      </c>
      <c r="W95" s="6">
        <v>4.172535211267606</v>
      </c>
      <c r="X95" s="6">
        <v>3.397887323943662</v>
      </c>
      <c r="Y95" s="6">
        <v>0</v>
      </c>
      <c r="Z95" s="6">
        <f>SUM(NonNurse[[#This Row],[Physical Therapist (PT) Hours]],NonNurse[[#This Row],[PT Assistant Hours]],NonNurse[[#This Row],[PT Aide Hours]])/NonNurse[[#This Row],[MDS Census]]</f>
        <v>0.13232397833579518</v>
      </c>
      <c r="AA95" s="6">
        <v>0</v>
      </c>
      <c r="AB95" s="6">
        <v>0</v>
      </c>
      <c r="AC95" s="6">
        <v>0</v>
      </c>
      <c r="AD95" s="6">
        <v>0</v>
      </c>
      <c r="AE95" s="6">
        <v>0</v>
      </c>
      <c r="AF95" s="6">
        <v>0</v>
      </c>
      <c r="AG95" s="6">
        <v>0</v>
      </c>
      <c r="AH95" s="1">
        <v>495233</v>
      </c>
      <c r="AI95">
        <v>3</v>
      </c>
    </row>
    <row r="96" spans="1:35" x14ac:dyDescent="0.25">
      <c r="A96" t="s">
        <v>329</v>
      </c>
      <c r="B96" t="s">
        <v>165</v>
      </c>
      <c r="C96" t="s">
        <v>512</v>
      </c>
      <c r="D96" t="s">
        <v>387</v>
      </c>
      <c r="E96" s="6">
        <v>50.826086956521742</v>
      </c>
      <c r="F96" s="6">
        <v>5.7391304347826084</v>
      </c>
      <c r="G96" s="6">
        <v>0.32065217391304346</v>
      </c>
      <c r="H96" s="6">
        <v>0.17749999999999999</v>
      </c>
      <c r="I96" s="6">
        <v>0.85869565217391308</v>
      </c>
      <c r="J96" s="6">
        <v>0</v>
      </c>
      <c r="K96" s="6">
        <v>0</v>
      </c>
      <c r="L96" s="6">
        <v>5.7391304347826084</v>
      </c>
      <c r="M96" s="6">
        <v>0</v>
      </c>
      <c r="N96" s="6">
        <v>4.0625</v>
      </c>
      <c r="O96" s="6">
        <f>SUM(NonNurse[[#This Row],[Qualified Social Work Staff Hours]],NonNurse[[#This Row],[Other Social Work Staff Hours]])/NonNurse[[#This Row],[MDS Census]]</f>
        <v>7.9929426860564576E-2</v>
      </c>
      <c r="P96" s="6">
        <v>5.4456521739130439</v>
      </c>
      <c r="Q96" s="6">
        <v>0</v>
      </c>
      <c r="R96" s="6">
        <f>SUM(NonNurse[[#This Row],[Qualified Activities Professional Hours]],NonNurse[[#This Row],[Other Activities Professional Hours]])/NonNurse[[#This Row],[MDS Census]]</f>
        <v>0.10714285714285715</v>
      </c>
      <c r="S96" s="6">
        <v>0.39673913043478259</v>
      </c>
      <c r="T96" s="6">
        <v>2.7635869565217392</v>
      </c>
      <c r="U96" s="6">
        <v>0</v>
      </c>
      <c r="V96" s="6">
        <f>SUM(NonNurse[[#This Row],[Occupational Therapist Hours]],NonNurse[[#This Row],[OT Assistant Hours]],NonNurse[[#This Row],[OT Aide Hours]])/NonNurse[[#This Row],[MDS Census]]</f>
        <v>6.2179213002566298E-2</v>
      </c>
      <c r="W96" s="6">
        <v>0.50815217391304346</v>
      </c>
      <c r="X96" s="6">
        <v>3.7690217391304346</v>
      </c>
      <c r="Y96" s="6">
        <v>0</v>
      </c>
      <c r="Z96" s="6">
        <f>SUM(NonNurse[[#This Row],[Physical Therapist (PT) Hours]],NonNurse[[#This Row],[PT Assistant Hours]],NonNurse[[#This Row],[PT Aide Hours]])/NonNurse[[#This Row],[MDS Census]]</f>
        <v>8.4153122326775021E-2</v>
      </c>
      <c r="AA96" s="6">
        <v>0</v>
      </c>
      <c r="AB96" s="6">
        <v>0</v>
      </c>
      <c r="AC96" s="6">
        <v>0</v>
      </c>
      <c r="AD96" s="6">
        <v>0</v>
      </c>
      <c r="AE96" s="6">
        <v>0</v>
      </c>
      <c r="AF96" s="6">
        <v>0</v>
      </c>
      <c r="AG96" s="6">
        <v>0</v>
      </c>
      <c r="AH96" s="1">
        <v>495302</v>
      </c>
      <c r="AI96">
        <v>3</v>
      </c>
    </row>
    <row r="97" spans="1:35" x14ac:dyDescent="0.25">
      <c r="A97" t="s">
        <v>329</v>
      </c>
      <c r="B97" t="s">
        <v>233</v>
      </c>
      <c r="C97" t="s">
        <v>443</v>
      </c>
      <c r="D97" t="s">
        <v>397</v>
      </c>
      <c r="E97" s="6">
        <v>54.532608695652172</v>
      </c>
      <c r="F97" s="6">
        <v>4.7826086956521738</v>
      </c>
      <c r="G97" s="6">
        <v>0.44565217391304346</v>
      </c>
      <c r="H97" s="6">
        <v>0.30434782608695654</v>
      </c>
      <c r="I97" s="6">
        <v>0</v>
      </c>
      <c r="J97" s="6">
        <v>0</v>
      </c>
      <c r="K97" s="6">
        <v>0</v>
      </c>
      <c r="L97" s="6">
        <v>3.7814130434782602</v>
      </c>
      <c r="M97" s="6">
        <v>3.3125</v>
      </c>
      <c r="N97" s="6">
        <v>0.56521739130434778</v>
      </c>
      <c r="O97" s="6">
        <f>SUM(NonNurse[[#This Row],[Qualified Social Work Staff Hours]],NonNurse[[#This Row],[Other Social Work Staff Hours]])/NonNurse[[#This Row],[MDS Census]]</f>
        <v>7.1108232011162051E-2</v>
      </c>
      <c r="P97" s="6">
        <v>0</v>
      </c>
      <c r="Q97" s="6">
        <v>8.8777173913043477</v>
      </c>
      <c r="R97" s="6">
        <f>SUM(NonNurse[[#This Row],[Qualified Activities Professional Hours]],NonNurse[[#This Row],[Other Activities Professional Hours]])/NonNurse[[#This Row],[MDS Census]]</f>
        <v>0.16279649192744669</v>
      </c>
      <c r="S97" s="6">
        <v>3.4458695652173912</v>
      </c>
      <c r="T97" s="6">
        <v>10.162065217391305</v>
      </c>
      <c r="U97" s="6">
        <v>0</v>
      </c>
      <c r="V97" s="6">
        <f>SUM(NonNurse[[#This Row],[Occupational Therapist Hours]],NonNurse[[#This Row],[OT Assistant Hours]],NonNurse[[#This Row],[OT Aide Hours]])/NonNurse[[#This Row],[MDS Census]]</f>
        <v>0.24953757225433529</v>
      </c>
      <c r="W97" s="6">
        <v>3.3152173913043486</v>
      </c>
      <c r="X97" s="6">
        <v>10.665869565217392</v>
      </c>
      <c r="Y97" s="6">
        <v>0</v>
      </c>
      <c r="Z97" s="6">
        <f>SUM(NonNurse[[#This Row],[Physical Therapist (PT) Hours]],NonNurse[[#This Row],[PT Assistant Hours]],NonNurse[[#This Row],[PT Aide Hours]])/NonNurse[[#This Row],[MDS Census]]</f>
        <v>0.25638030695634845</v>
      </c>
      <c r="AA97" s="6">
        <v>0</v>
      </c>
      <c r="AB97" s="6">
        <v>0</v>
      </c>
      <c r="AC97" s="6">
        <v>0</v>
      </c>
      <c r="AD97" s="6">
        <v>0</v>
      </c>
      <c r="AE97" s="6">
        <v>0</v>
      </c>
      <c r="AF97" s="6">
        <v>0</v>
      </c>
      <c r="AG97" s="6">
        <v>0</v>
      </c>
      <c r="AH97" s="1">
        <v>495384</v>
      </c>
      <c r="AI97">
        <v>3</v>
      </c>
    </row>
    <row r="98" spans="1:35" x14ac:dyDescent="0.25">
      <c r="A98" t="s">
        <v>329</v>
      </c>
      <c r="B98" t="s">
        <v>232</v>
      </c>
      <c r="C98" t="s">
        <v>497</v>
      </c>
      <c r="D98" t="s">
        <v>367</v>
      </c>
      <c r="E98" s="6">
        <v>49.304347826086953</v>
      </c>
      <c r="F98" s="6">
        <v>4.9565217391304346</v>
      </c>
      <c r="G98" s="6">
        <v>1.0434782608695652</v>
      </c>
      <c r="H98" s="6">
        <v>1.2173913043478262</v>
      </c>
      <c r="I98" s="6">
        <v>4.5</v>
      </c>
      <c r="J98" s="6">
        <v>0</v>
      </c>
      <c r="K98" s="6">
        <v>0</v>
      </c>
      <c r="L98" s="6">
        <v>5.4510869565217392</v>
      </c>
      <c r="M98" s="6">
        <v>0</v>
      </c>
      <c r="N98" s="6">
        <v>0</v>
      </c>
      <c r="O98" s="6">
        <f>SUM(NonNurse[[#This Row],[Qualified Social Work Staff Hours]],NonNurse[[#This Row],[Other Social Work Staff Hours]])/NonNurse[[#This Row],[MDS Census]]</f>
        <v>0</v>
      </c>
      <c r="P98" s="6">
        <v>0</v>
      </c>
      <c r="Q98" s="6">
        <v>0</v>
      </c>
      <c r="R98" s="6">
        <f>SUM(NonNurse[[#This Row],[Qualified Activities Professional Hours]],NonNurse[[#This Row],[Other Activities Professional Hours]])/NonNurse[[#This Row],[MDS Census]]</f>
        <v>0</v>
      </c>
      <c r="S98" s="6">
        <v>13.861413043478262</v>
      </c>
      <c r="T98" s="6">
        <v>4.3152173913043477</v>
      </c>
      <c r="U98" s="6">
        <v>0</v>
      </c>
      <c r="V98" s="6">
        <f>SUM(NonNurse[[#This Row],[Occupational Therapist Hours]],NonNurse[[#This Row],[OT Assistant Hours]],NonNurse[[#This Row],[OT Aide Hours]])/NonNurse[[#This Row],[MDS Census]]</f>
        <v>0.36866181657848329</v>
      </c>
      <c r="W98" s="6">
        <v>9.6467391304347831</v>
      </c>
      <c r="X98" s="6">
        <v>7.1440217391304346</v>
      </c>
      <c r="Y98" s="6">
        <v>4.4782608695652177</v>
      </c>
      <c r="Z98" s="6">
        <f>SUM(NonNurse[[#This Row],[Physical Therapist (PT) Hours]],NonNurse[[#This Row],[PT Assistant Hours]],NonNurse[[#This Row],[PT Aide Hours]])/NonNurse[[#This Row],[MDS Census]]</f>
        <v>0.43138227513227523</v>
      </c>
      <c r="AA98" s="6">
        <v>0</v>
      </c>
      <c r="AB98" s="6">
        <v>0</v>
      </c>
      <c r="AC98" s="6">
        <v>0</v>
      </c>
      <c r="AD98" s="6">
        <v>0</v>
      </c>
      <c r="AE98" s="6">
        <v>0</v>
      </c>
      <c r="AF98" s="6">
        <v>0</v>
      </c>
      <c r="AG98" s="6">
        <v>0</v>
      </c>
      <c r="AH98" s="1">
        <v>495383</v>
      </c>
      <c r="AI98">
        <v>3</v>
      </c>
    </row>
    <row r="99" spans="1:35" x14ac:dyDescent="0.25">
      <c r="A99" t="s">
        <v>329</v>
      </c>
      <c r="B99" t="s">
        <v>94</v>
      </c>
      <c r="C99" t="s">
        <v>501</v>
      </c>
      <c r="D99" t="s">
        <v>334</v>
      </c>
      <c r="E99" s="6">
        <v>113.22535211267606</v>
      </c>
      <c r="F99" s="6">
        <v>5.214788732394366</v>
      </c>
      <c r="G99" s="6">
        <v>0</v>
      </c>
      <c r="H99" s="6">
        <v>0</v>
      </c>
      <c r="I99" s="6">
        <v>0</v>
      </c>
      <c r="J99" s="6">
        <v>0</v>
      </c>
      <c r="K99" s="6">
        <v>0</v>
      </c>
      <c r="L99" s="6">
        <v>0.43535211267605628</v>
      </c>
      <c r="M99" s="6">
        <v>0.528169014084507</v>
      </c>
      <c r="N99" s="6">
        <v>5.352112676056338</v>
      </c>
      <c r="O99" s="6">
        <f>SUM(NonNurse[[#This Row],[Qualified Social Work Staff Hours]],NonNurse[[#This Row],[Other Social Work Staff Hours]])/NonNurse[[#This Row],[MDS Census]]</f>
        <v>5.1934320189078238E-2</v>
      </c>
      <c r="P99" s="6">
        <v>0.55056338028169016</v>
      </c>
      <c r="Q99" s="6">
        <v>11.074366197183098</v>
      </c>
      <c r="R99" s="6">
        <f>SUM(NonNurse[[#This Row],[Qualified Activities Professional Hours]],NonNurse[[#This Row],[Other Activities Professional Hours]])/NonNurse[[#This Row],[MDS Census]]</f>
        <v>0.10267073019032218</v>
      </c>
      <c r="S99" s="6">
        <v>0.90802816901408445</v>
      </c>
      <c r="T99" s="6">
        <v>16.070281690140845</v>
      </c>
      <c r="U99" s="6">
        <v>0</v>
      </c>
      <c r="V99" s="6">
        <f>SUM(NonNurse[[#This Row],[Occupational Therapist Hours]],NonNurse[[#This Row],[OT Assistant Hours]],NonNurse[[#This Row],[OT Aide Hours]])/NonNurse[[#This Row],[MDS Census]]</f>
        <v>0.14995148650329643</v>
      </c>
      <c r="W99" s="6">
        <v>6.6769014084507052</v>
      </c>
      <c r="X99" s="6">
        <v>15.735915492957746</v>
      </c>
      <c r="Y99" s="6">
        <v>0</v>
      </c>
      <c r="Z99" s="6">
        <f>SUM(NonNurse[[#This Row],[Physical Therapist (PT) Hours]],NonNurse[[#This Row],[PT Assistant Hours]],NonNurse[[#This Row],[PT Aide Hours]])/NonNurse[[#This Row],[MDS Census]]</f>
        <v>0.19794874984450803</v>
      </c>
      <c r="AA99" s="6">
        <v>0</v>
      </c>
      <c r="AB99" s="6">
        <v>0.53521126760563376</v>
      </c>
      <c r="AC99" s="6">
        <v>0</v>
      </c>
      <c r="AD99" s="6">
        <v>0</v>
      </c>
      <c r="AE99" s="6">
        <v>0</v>
      </c>
      <c r="AF99" s="6">
        <v>0</v>
      </c>
      <c r="AG99" s="6">
        <v>0</v>
      </c>
      <c r="AH99" s="1">
        <v>495207</v>
      </c>
      <c r="AI99">
        <v>3</v>
      </c>
    </row>
    <row r="100" spans="1:35" x14ac:dyDescent="0.25">
      <c r="A100" t="s">
        <v>329</v>
      </c>
      <c r="B100" t="s">
        <v>116</v>
      </c>
      <c r="C100" t="s">
        <v>513</v>
      </c>
      <c r="D100" t="s">
        <v>421</v>
      </c>
      <c r="E100" s="6">
        <v>101.27173913043478</v>
      </c>
      <c r="F100" s="6">
        <v>9.695652173913043</v>
      </c>
      <c r="G100" s="6">
        <v>2.1739130434782608E-2</v>
      </c>
      <c r="H100" s="6">
        <v>8.6956521739130432E-2</v>
      </c>
      <c r="I100" s="6">
        <v>0</v>
      </c>
      <c r="J100" s="6">
        <v>0</v>
      </c>
      <c r="K100" s="6">
        <v>0.12717391304347825</v>
      </c>
      <c r="L100" s="6">
        <v>1.6776086956521739</v>
      </c>
      <c r="M100" s="6">
        <v>9.304347826086957</v>
      </c>
      <c r="N100" s="6">
        <v>18.927065217391313</v>
      </c>
      <c r="O100" s="6">
        <f>SUM(NonNurse[[#This Row],[Qualified Social Work Staff Hours]],NonNurse[[#This Row],[Other Social Work Staff Hours]])/NonNurse[[#This Row],[MDS Census]]</f>
        <v>0.27876891703337991</v>
      </c>
      <c r="P100" s="6">
        <v>6.3195652173913057</v>
      </c>
      <c r="Q100" s="6">
        <v>5.512608695652176</v>
      </c>
      <c r="R100" s="6">
        <f>SUM(NonNurse[[#This Row],[Qualified Activities Professional Hours]],NonNurse[[#This Row],[Other Activities Professional Hours]])/NonNurse[[#This Row],[MDS Census]]</f>
        <v>0.11683589138134597</v>
      </c>
      <c r="S100" s="6">
        <v>1.6559782608695652</v>
      </c>
      <c r="T100" s="6">
        <v>2.939130434782609</v>
      </c>
      <c r="U100" s="6">
        <v>0</v>
      </c>
      <c r="V100" s="6">
        <f>SUM(NonNurse[[#This Row],[Occupational Therapist Hours]],NonNurse[[#This Row],[OT Assistant Hours]],NonNurse[[#This Row],[OT Aide Hours]])/NonNurse[[#This Row],[MDS Census]]</f>
        <v>4.5374047440163143E-2</v>
      </c>
      <c r="W100" s="6">
        <v>3.0128260869565211</v>
      </c>
      <c r="X100" s="6">
        <v>1.7104347826086954</v>
      </c>
      <c r="Y100" s="6">
        <v>0</v>
      </c>
      <c r="Z100" s="6">
        <f>SUM(NonNurse[[#This Row],[Physical Therapist (PT) Hours]],NonNurse[[#This Row],[PT Assistant Hours]],NonNurse[[#This Row],[PT Aide Hours]])/NonNurse[[#This Row],[MDS Census]]</f>
        <v>4.6639476226253071E-2</v>
      </c>
      <c r="AA100" s="6">
        <v>0</v>
      </c>
      <c r="AB100" s="6">
        <v>0</v>
      </c>
      <c r="AC100" s="6">
        <v>8.6956521739130432E-2</v>
      </c>
      <c r="AD100" s="6">
        <v>0</v>
      </c>
      <c r="AE100" s="6">
        <v>0</v>
      </c>
      <c r="AF100" s="6">
        <v>0</v>
      </c>
      <c r="AG100" s="6">
        <v>4.021739130434783E-2</v>
      </c>
      <c r="AH100" s="1">
        <v>495240</v>
      </c>
      <c r="AI100">
        <v>3</v>
      </c>
    </row>
    <row r="101" spans="1:35" x14ac:dyDescent="0.25">
      <c r="A101" t="s">
        <v>329</v>
      </c>
      <c r="B101" t="s">
        <v>22</v>
      </c>
      <c r="C101" t="s">
        <v>445</v>
      </c>
      <c r="D101" t="s">
        <v>377</v>
      </c>
      <c r="E101" s="6">
        <v>205.38043478260869</v>
      </c>
      <c r="F101" s="6">
        <v>5.6521739130434785</v>
      </c>
      <c r="G101" s="6">
        <v>0.70652173913043481</v>
      </c>
      <c r="H101" s="6">
        <v>11.995760869565212</v>
      </c>
      <c r="I101" s="6">
        <v>7.3043478260869561</v>
      </c>
      <c r="J101" s="6">
        <v>0</v>
      </c>
      <c r="K101" s="6">
        <v>0</v>
      </c>
      <c r="L101" s="6">
        <v>13.779130434782612</v>
      </c>
      <c r="M101" s="6">
        <v>15.565217391304348</v>
      </c>
      <c r="N101" s="6">
        <v>0</v>
      </c>
      <c r="O101" s="6">
        <f>SUM(NonNurse[[#This Row],[Qualified Social Work Staff Hours]],NonNurse[[#This Row],[Other Social Work Staff Hours]])/NonNurse[[#This Row],[MDS Census]]</f>
        <v>7.5787245302990205E-2</v>
      </c>
      <c r="P101" s="6">
        <v>4.7771739130434785</v>
      </c>
      <c r="Q101" s="6">
        <v>21.997282608695652</v>
      </c>
      <c r="R101" s="6">
        <f>SUM(NonNurse[[#This Row],[Qualified Activities Professional Hours]],NonNurse[[#This Row],[Other Activities Professional Hours]])/NonNurse[[#This Row],[MDS Census]]</f>
        <v>0.13036517597247951</v>
      </c>
      <c r="S101" s="6">
        <v>12.699891304347828</v>
      </c>
      <c r="T101" s="6">
        <v>17.294347826086955</v>
      </c>
      <c r="U101" s="6">
        <v>0</v>
      </c>
      <c r="V101" s="6">
        <f>SUM(NonNurse[[#This Row],[Occupational Therapist Hours]],NonNurse[[#This Row],[OT Assistant Hours]],NonNurse[[#This Row],[OT Aide Hours]])/NonNurse[[#This Row],[MDS Census]]</f>
        <v>0.14604233924318605</v>
      </c>
      <c r="W101" s="6">
        <v>9.7563043478260898</v>
      </c>
      <c r="X101" s="6">
        <v>21.791847826086951</v>
      </c>
      <c r="Y101" s="6">
        <v>0</v>
      </c>
      <c r="Z101" s="6">
        <f>SUM(NonNurse[[#This Row],[Physical Therapist (PT) Hours]],NonNurse[[#This Row],[PT Assistant Hours]],NonNurse[[#This Row],[PT Aide Hours]])/NonNurse[[#This Row],[MDS Census]]</f>
        <v>0.15360836200052921</v>
      </c>
      <c r="AA101" s="6">
        <v>0</v>
      </c>
      <c r="AB101" s="6">
        <v>0</v>
      </c>
      <c r="AC101" s="6">
        <v>0</v>
      </c>
      <c r="AD101" s="6">
        <v>0.27445652173913043</v>
      </c>
      <c r="AE101" s="6">
        <v>2.152173913043478</v>
      </c>
      <c r="AF101" s="6">
        <v>0</v>
      </c>
      <c r="AG101" s="6">
        <v>0</v>
      </c>
      <c r="AH101" s="1">
        <v>495092</v>
      </c>
      <c r="AI101">
        <v>3</v>
      </c>
    </row>
    <row r="102" spans="1:35" x14ac:dyDescent="0.25">
      <c r="A102" t="s">
        <v>329</v>
      </c>
      <c r="B102" t="s">
        <v>268</v>
      </c>
      <c r="C102" t="s">
        <v>582</v>
      </c>
      <c r="D102" t="s">
        <v>430</v>
      </c>
      <c r="E102" s="6">
        <v>114.39130434782609</v>
      </c>
      <c r="F102" s="6">
        <v>5.0434782608695654</v>
      </c>
      <c r="G102" s="6">
        <v>0.70652173913043481</v>
      </c>
      <c r="H102" s="6">
        <v>6.1801086956521782</v>
      </c>
      <c r="I102" s="6">
        <v>7.3043478260869561</v>
      </c>
      <c r="J102" s="6">
        <v>0</v>
      </c>
      <c r="K102" s="6">
        <v>0</v>
      </c>
      <c r="L102" s="6">
        <v>14.606956521739134</v>
      </c>
      <c r="M102" s="6">
        <v>12.945652173913043</v>
      </c>
      <c r="N102" s="6">
        <v>0</v>
      </c>
      <c r="O102" s="6">
        <f>SUM(NonNurse[[#This Row],[Qualified Social Work Staff Hours]],NonNurse[[#This Row],[Other Social Work Staff Hours]])/NonNurse[[#This Row],[MDS Census]]</f>
        <v>0.11316989737742303</v>
      </c>
      <c r="P102" s="6">
        <v>5.2173913043478262</v>
      </c>
      <c r="Q102" s="6">
        <v>6.0706521739130439</v>
      </c>
      <c r="R102" s="6">
        <f>SUM(NonNurse[[#This Row],[Qualified Activities Professional Hours]],NonNurse[[#This Row],[Other Activities Professional Hours]])/NonNurse[[#This Row],[MDS Census]]</f>
        <v>9.867920942607375E-2</v>
      </c>
      <c r="S102" s="6">
        <v>13.814891304347821</v>
      </c>
      <c r="T102" s="6">
        <v>22.797391304347819</v>
      </c>
      <c r="U102" s="6">
        <v>0</v>
      </c>
      <c r="V102" s="6">
        <f>SUM(NonNurse[[#This Row],[Occupational Therapist Hours]],NonNurse[[#This Row],[OT Assistant Hours]],NonNurse[[#This Row],[OT Aide Hours]])/NonNurse[[#This Row],[MDS Census]]</f>
        <v>0.32006176358798921</v>
      </c>
      <c r="W102" s="6">
        <v>9.3467391304347842</v>
      </c>
      <c r="X102" s="6">
        <v>29.109130434782625</v>
      </c>
      <c r="Y102" s="6">
        <v>0</v>
      </c>
      <c r="Z102" s="6">
        <f>SUM(NonNurse[[#This Row],[Physical Therapist (PT) Hours]],NonNurse[[#This Row],[PT Assistant Hours]],NonNurse[[#This Row],[PT Aide Hours]])/NonNurse[[#This Row],[MDS Census]]</f>
        <v>0.33617825921702793</v>
      </c>
      <c r="AA102" s="6">
        <v>0</v>
      </c>
      <c r="AB102" s="6">
        <v>0</v>
      </c>
      <c r="AC102" s="6">
        <v>0</v>
      </c>
      <c r="AD102" s="6">
        <v>0</v>
      </c>
      <c r="AE102" s="6">
        <v>2.152173913043478</v>
      </c>
      <c r="AF102" s="6">
        <v>0</v>
      </c>
      <c r="AG102" s="6">
        <v>0</v>
      </c>
      <c r="AH102" s="1">
        <v>495421</v>
      </c>
      <c r="AI102">
        <v>3</v>
      </c>
    </row>
    <row r="103" spans="1:35" x14ac:dyDescent="0.25">
      <c r="A103" t="s">
        <v>329</v>
      </c>
      <c r="B103" t="s">
        <v>237</v>
      </c>
      <c r="C103" t="s">
        <v>460</v>
      </c>
      <c r="D103" t="s">
        <v>428</v>
      </c>
      <c r="E103" s="6">
        <v>105.20652173913044</v>
      </c>
      <c r="F103" s="6">
        <v>5.4782608695652177</v>
      </c>
      <c r="G103" s="6">
        <v>0.28260869565217389</v>
      </c>
      <c r="H103" s="6">
        <v>0.67934782608695654</v>
      </c>
      <c r="I103" s="6">
        <v>5.1304347826086953</v>
      </c>
      <c r="J103" s="6">
        <v>0</v>
      </c>
      <c r="K103" s="6">
        <v>0</v>
      </c>
      <c r="L103" s="6">
        <v>5.2595652173913052</v>
      </c>
      <c r="M103" s="6">
        <v>9.6983695652173907</v>
      </c>
      <c r="N103" s="6">
        <v>0</v>
      </c>
      <c r="O103" s="6">
        <f>SUM(NonNurse[[#This Row],[Qualified Social Work Staff Hours]],NonNurse[[#This Row],[Other Social Work Staff Hours]])/NonNurse[[#This Row],[MDS Census]]</f>
        <v>9.2184109928711636E-2</v>
      </c>
      <c r="P103" s="6">
        <v>5.2798913043478262</v>
      </c>
      <c r="Q103" s="6">
        <v>8.5108695652173907</v>
      </c>
      <c r="R103" s="6">
        <f>SUM(NonNurse[[#This Row],[Qualified Activities Professional Hours]],NonNurse[[#This Row],[Other Activities Professional Hours]])/NonNurse[[#This Row],[MDS Census]]</f>
        <v>0.13108275648310774</v>
      </c>
      <c r="S103" s="6">
        <v>3.8371739130434785</v>
      </c>
      <c r="T103" s="6">
        <v>4.0155434782608674</v>
      </c>
      <c r="U103" s="6">
        <v>0</v>
      </c>
      <c r="V103" s="6">
        <f>SUM(NonNurse[[#This Row],[Occupational Therapist Hours]],NonNurse[[#This Row],[OT Assistant Hours]],NonNurse[[#This Row],[OT Aide Hours]])/NonNurse[[#This Row],[MDS Census]]</f>
        <v>7.4640975307366436E-2</v>
      </c>
      <c r="W103" s="6">
        <v>5.0729347826086952</v>
      </c>
      <c r="X103" s="6">
        <v>6.6027173913043473</v>
      </c>
      <c r="Y103" s="6">
        <v>0</v>
      </c>
      <c r="Z103" s="6">
        <f>SUM(NonNurse[[#This Row],[Physical Therapist (PT) Hours]],NonNurse[[#This Row],[PT Assistant Hours]],NonNurse[[#This Row],[PT Aide Hours]])/NonNurse[[#This Row],[MDS Census]]</f>
        <v>0.11097840686021283</v>
      </c>
      <c r="AA103" s="6">
        <v>0</v>
      </c>
      <c r="AB103" s="6">
        <v>0</v>
      </c>
      <c r="AC103" s="6">
        <v>0</v>
      </c>
      <c r="AD103" s="6">
        <v>0</v>
      </c>
      <c r="AE103" s="6">
        <v>0</v>
      </c>
      <c r="AF103" s="6">
        <v>0</v>
      </c>
      <c r="AG103" s="6">
        <v>0</v>
      </c>
      <c r="AH103" s="1">
        <v>495388</v>
      </c>
      <c r="AI103">
        <v>3</v>
      </c>
    </row>
    <row r="104" spans="1:35" x14ac:dyDescent="0.25">
      <c r="A104" t="s">
        <v>329</v>
      </c>
      <c r="B104" t="s">
        <v>125</v>
      </c>
      <c r="C104" t="s">
        <v>520</v>
      </c>
      <c r="D104" t="s">
        <v>395</v>
      </c>
      <c r="E104" s="6">
        <v>58.510869565217391</v>
      </c>
      <c r="F104" s="6">
        <v>10.695652173913043</v>
      </c>
      <c r="G104" s="6">
        <v>0.69565217391304346</v>
      </c>
      <c r="H104" s="6">
        <v>0.13043478260869565</v>
      </c>
      <c r="I104" s="6">
        <v>0.86956521739130432</v>
      </c>
      <c r="J104" s="6">
        <v>0</v>
      </c>
      <c r="K104" s="6">
        <v>0</v>
      </c>
      <c r="L104" s="6">
        <v>2.0217391304347827</v>
      </c>
      <c r="M104" s="6">
        <v>5.3396739130434785</v>
      </c>
      <c r="N104" s="6">
        <v>12.12554347826087</v>
      </c>
      <c r="O104" s="6">
        <f>SUM(NonNurse[[#This Row],[Qualified Social Work Staff Hours]],NonNurse[[#This Row],[Other Social Work Staff Hours]])/NonNurse[[#This Row],[MDS Census]]</f>
        <v>0.29849526286457367</v>
      </c>
      <c r="P104" s="6">
        <v>5.566630434782609</v>
      </c>
      <c r="Q104" s="6">
        <v>0</v>
      </c>
      <c r="R104" s="6">
        <f>SUM(NonNurse[[#This Row],[Qualified Activities Professional Hours]],NonNurse[[#This Row],[Other Activities Professional Hours]])/NonNurse[[#This Row],[MDS Census]]</f>
        <v>9.5138398662455881E-2</v>
      </c>
      <c r="S104" s="6">
        <v>1.8804347826086956</v>
      </c>
      <c r="T104" s="6">
        <v>3.5210869565217391</v>
      </c>
      <c r="U104" s="6">
        <v>0</v>
      </c>
      <c r="V104" s="6">
        <f>SUM(NonNurse[[#This Row],[Occupational Therapist Hours]],NonNurse[[#This Row],[OT Assistant Hours]],NonNurse[[#This Row],[OT Aide Hours]])/NonNurse[[#This Row],[MDS Census]]</f>
        <v>9.2316552108489686E-2</v>
      </c>
      <c r="W104" s="6">
        <v>0.2434782608695652</v>
      </c>
      <c r="X104" s="6">
        <v>0.38141304347826088</v>
      </c>
      <c r="Y104" s="6">
        <v>0</v>
      </c>
      <c r="Z104" s="6">
        <f>SUM(NonNurse[[#This Row],[Physical Therapist (PT) Hours]],NonNurse[[#This Row],[PT Assistant Hours]],NonNurse[[#This Row],[PT Aide Hours]])/NonNurse[[#This Row],[MDS Census]]</f>
        <v>1.0679918261192644E-2</v>
      </c>
      <c r="AA104" s="6">
        <v>0</v>
      </c>
      <c r="AB104" s="6">
        <v>0</v>
      </c>
      <c r="AC104" s="6">
        <v>0</v>
      </c>
      <c r="AD104" s="6">
        <v>0</v>
      </c>
      <c r="AE104" s="6">
        <v>0</v>
      </c>
      <c r="AF104" s="6">
        <v>0</v>
      </c>
      <c r="AG104" s="6">
        <v>0</v>
      </c>
      <c r="AH104" s="1">
        <v>495250</v>
      </c>
      <c r="AI104">
        <v>3</v>
      </c>
    </row>
    <row r="105" spans="1:35" x14ac:dyDescent="0.25">
      <c r="A105" t="s">
        <v>329</v>
      </c>
      <c r="B105" t="s">
        <v>240</v>
      </c>
      <c r="C105" t="s">
        <v>453</v>
      </c>
      <c r="D105" t="s">
        <v>384</v>
      </c>
      <c r="E105" s="6">
        <v>120.76086956521739</v>
      </c>
      <c r="F105" s="6">
        <v>5.0951086956521738</v>
      </c>
      <c r="G105" s="6">
        <v>0</v>
      </c>
      <c r="H105" s="6">
        <v>0</v>
      </c>
      <c r="I105" s="6">
        <v>0</v>
      </c>
      <c r="J105" s="6">
        <v>0</v>
      </c>
      <c r="K105" s="6">
        <v>0</v>
      </c>
      <c r="L105" s="6">
        <v>11.649456521739131</v>
      </c>
      <c r="M105" s="6">
        <v>4.9755434782608692</v>
      </c>
      <c r="N105" s="6">
        <v>5.0570652173913047</v>
      </c>
      <c r="O105" s="6">
        <f>SUM(NonNurse[[#This Row],[Qualified Social Work Staff Hours]],NonNurse[[#This Row],[Other Social Work Staff Hours]])/NonNurse[[#This Row],[MDS Census]]</f>
        <v>8.3078307830783071E-2</v>
      </c>
      <c r="P105" s="6">
        <v>4.8695652173913047</v>
      </c>
      <c r="Q105" s="6">
        <v>0</v>
      </c>
      <c r="R105" s="6">
        <f>SUM(NonNurse[[#This Row],[Qualified Activities Professional Hours]],NonNurse[[#This Row],[Other Activities Professional Hours]])/NonNurse[[#This Row],[MDS Census]]</f>
        <v>4.0324032403240326E-2</v>
      </c>
      <c r="S105" s="6">
        <v>10.880434782608695</v>
      </c>
      <c r="T105" s="6">
        <v>0</v>
      </c>
      <c r="U105" s="6">
        <v>20.793478260869566</v>
      </c>
      <c r="V105" s="6">
        <f>SUM(NonNurse[[#This Row],[Occupational Therapist Hours]],NonNurse[[#This Row],[OT Assistant Hours]],NonNurse[[#This Row],[OT Aide Hours]])/NonNurse[[#This Row],[MDS Census]]</f>
        <v>0.26228622862286227</v>
      </c>
      <c r="W105" s="6">
        <v>23.586956521739129</v>
      </c>
      <c r="X105" s="6">
        <v>0</v>
      </c>
      <c r="Y105" s="6">
        <v>14.739130434782609</v>
      </c>
      <c r="Z105" s="6">
        <f>SUM(NonNurse[[#This Row],[Physical Therapist (PT) Hours]],NonNurse[[#This Row],[PT Assistant Hours]],NonNurse[[#This Row],[PT Aide Hours]])/NonNurse[[#This Row],[MDS Census]]</f>
        <v>0.31737173717371736</v>
      </c>
      <c r="AA105" s="6">
        <v>0</v>
      </c>
      <c r="AB105" s="6">
        <v>0</v>
      </c>
      <c r="AC105" s="6">
        <v>0</v>
      </c>
      <c r="AD105" s="6">
        <v>0</v>
      </c>
      <c r="AE105" s="6">
        <v>0</v>
      </c>
      <c r="AF105" s="6">
        <v>0</v>
      </c>
      <c r="AG105" s="6">
        <v>0</v>
      </c>
      <c r="AH105" s="1">
        <v>495391</v>
      </c>
      <c r="AI105">
        <v>3</v>
      </c>
    </row>
    <row r="106" spans="1:35" x14ac:dyDescent="0.25">
      <c r="A106" t="s">
        <v>329</v>
      </c>
      <c r="B106" t="s">
        <v>14</v>
      </c>
      <c r="C106" t="s">
        <v>488</v>
      </c>
      <c r="D106" t="s">
        <v>381</v>
      </c>
      <c r="E106" s="6">
        <v>74.206521739130437</v>
      </c>
      <c r="F106" s="6">
        <v>0</v>
      </c>
      <c r="G106" s="6">
        <v>0.62152173913043474</v>
      </c>
      <c r="H106" s="6">
        <v>0.37608695652173912</v>
      </c>
      <c r="I106" s="6">
        <v>4.4347826086956523</v>
      </c>
      <c r="J106" s="6">
        <v>0</v>
      </c>
      <c r="K106" s="6">
        <v>0</v>
      </c>
      <c r="L106" s="6">
        <v>4.1457608695652182</v>
      </c>
      <c r="M106" s="6">
        <v>8.25</v>
      </c>
      <c r="N106" s="6">
        <v>0</v>
      </c>
      <c r="O106" s="6">
        <f>SUM(NonNurse[[#This Row],[Qualified Social Work Staff Hours]],NonNurse[[#This Row],[Other Social Work Staff Hours]])/NonNurse[[#This Row],[MDS Census]]</f>
        <v>0.1111762120990186</v>
      </c>
      <c r="P106" s="6">
        <v>8.8288043478260878</v>
      </c>
      <c r="Q106" s="6">
        <v>0</v>
      </c>
      <c r="R106" s="6">
        <f>SUM(NonNurse[[#This Row],[Qualified Activities Professional Hours]],NonNurse[[#This Row],[Other Activities Professional Hours]])/NonNurse[[#This Row],[MDS Census]]</f>
        <v>0.11897612421268494</v>
      </c>
      <c r="S106" s="6">
        <v>4.0741304347826075</v>
      </c>
      <c r="T106" s="6">
        <v>4.9413043478260876</v>
      </c>
      <c r="U106" s="6">
        <v>0</v>
      </c>
      <c r="V106" s="6">
        <f>SUM(NonNurse[[#This Row],[Occupational Therapist Hours]],NonNurse[[#This Row],[OT Assistant Hours]],NonNurse[[#This Row],[OT Aide Hours]])/NonNurse[[#This Row],[MDS Census]]</f>
        <v>0.12149113812802108</v>
      </c>
      <c r="W106" s="6">
        <v>10.429673913043473</v>
      </c>
      <c r="X106" s="6">
        <v>7.9981521739130468</v>
      </c>
      <c r="Y106" s="6">
        <v>0</v>
      </c>
      <c r="Z106" s="6">
        <f>SUM(NonNurse[[#This Row],[Physical Therapist (PT) Hours]],NonNurse[[#This Row],[PT Assistant Hours]],NonNurse[[#This Row],[PT Aide Hours]])/NonNurse[[#This Row],[MDS Census]]</f>
        <v>0.24833162443240075</v>
      </c>
      <c r="AA106" s="6">
        <v>0</v>
      </c>
      <c r="AB106" s="6">
        <v>0</v>
      </c>
      <c r="AC106" s="6">
        <v>0</v>
      </c>
      <c r="AD106" s="6">
        <v>0</v>
      </c>
      <c r="AE106" s="6">
        <v>0</v>
      </c>
      <c r="AF106" s="6">
        <v>0</v>
      </c>
      <c r="AG106" s="6">
        <v>0</v>
      </c>
      <c r="AH106" s="1">
        <v>495057</v>
      </c>
      <c r="AI106">
        <v>3</v>
      </c>
    </row>
    <row r="107" spans="1:35" x14ac:dyDescent="0.25">
      <c r="A107" t="s">
        <v>329</v>
      </c>
      <c r="B107" t="s">
        <v>66</v>
      </c>
      <c r="C107" t="s">
        <v>528</v>
      </c>
      <c r="D107" t="s">
        <v>378</v>
      </c>
      <c r="E107" s="6">
        <v>64.510869565217391</v>
      </c>
      <c r="F107" s="6">
        <v>4.2608695652173916</v>
      </c>
      <c r="G107" s="6">
        <v>0.65217391304347827</v>
      </c>
      <c r="H107" s="6">
        <v>0.38804347826086955</v>
      </c>
      <c r="I107" s="6">
        <v>2.0326086956521738</v>
      </c>
      <c r="J107" s="6">
        <v>0</v>
      </c>
      <c r="K107" s="6">
        <v>0</v>
      </c>
      <c r="L107" s="6">
        <v>1.5194565217391303</v>
      </c>
      <c r="M107" s="6">
        <v>4.4347826086956523</v>
      </c>
      <c r="N107" s="6">
        <v>0</v>
      </c>
      <c r="O107" s="6">
        <f>SUM(NonNurse[[#This Row],[Qualified Social Work Staff Hours]],NonNurse[[#This Row],[Other Social Work Staff Hours]])/NonNurse[[#This Row],[MDS Census]]</f>
        <v>6.8744734625105317E-2</v>
      </c>
      <c r="P107" s="6">
        <v>5.6413043478260869</v>
      </c>
      <c r="Q107" s="6">
        <v>0</v>
      </c>
      <c r="R107" s="6">
        <f>SUM(NonNurse[[#This Row],[Qualified Activities Professional Hours]],NonNurse[[#This Row],[Other Activities Professional Hours]])/NonNurse[[#This Row],[MDS Census]]</f>
        <v>8.7447346251053076E-2</v>
      </c>
      <c r="S107" s="6">
        <v>5.9273913043478279</v>
      </c>
      <c r="T107" s="6">
        <v>2.5745652173913043</v>
      </c>
      <c r="U107" s="6">
        <v>0</v>
      </c>
      <c r="V107" s="6">
        <f>SUM(NonNurse[[#This Row],[Occupational Therapist Hours]],NonNurse[[#This Row],[OT Assistant Hours]],NonNurse[[#This Row],[OT Aide Hours]])/NonNurse[[#This Row],[MDS Census]]</f>
        <v>0.13179106992417863</v>
      </c>
      <c r="W107" s="6">
        <v>4.8001086956521748</v>
      </c>
      <c r="X107" s="6">
        <v>8.361956521739133</v>
      </c>
      <c r="Y107" s="6">
        <v>0</v>
      </c>
      <c r="Z107" s="6">
        <f>SUM(NonNurse[[#This Row],[Physical Therapist (PT) Hours]],NonNurse[[#This Row],[PT Assistant Hours]],NonNurse[[#This Row],[PT Aide Hours]])/NonNurse[[#This Row],[MDS Census]]</f>
        <v>0.20402864363942719</v>
      </c>
      <c r="AA107" s="6">
        <v>0</v>
      </c>
      <c r="AB107" s="6">
        <v>5.2173913043478262</v>
      </c>
      <c r="AC107" s="6">
        <v>0</v>
      </c>
      <c r="AD107" s="6">
        <v>0</v>
      </c>
      <c r="AE107" s="6">
        <v>0</v>
      </c>
      <c r="AF107" s="6">
        <v>0</v>
      </c>
      <c r="AG107" s="6">
        <v>0</v>
      </c>
      <c r="AH107" s="1">
        <v>495171</v>
      </c>
      <c r="AI107">
        <v>3</v>
      </c>
    </row>
    <row r="108" spans="1:35" x14ac:dyDescent="0.25">
      <c r="A108" t="s">
        <v>329</v>
      </c>
      <c r="B108" t="s">
        <v>187</v>
      </c>
      <c r="C108" t="s">
        <v>473</v>
      </c>
      <c r="D108" t="s">
        <v>358</v>
      </c>
      <c r="E108" s="6">
        <v>109.22826086956522</v>
      </c>
      <c r="F108" s="6">
        <v>5.7391304347826084</v>
      </c>
      <c r="G108" s="6">
        <v>0</v>
      </c>
      <c r="H108" s="6">
        <v>0.14499999999999999</v>
      </c>
      <c r="I108" s="6">
        <v>0.36956521739130432</v>
      </c>
      <c r="J108" s="6">
        <v>0</v>
      </c>
      <c r="K108" s="6">
        <v>0</v>
      </c>
      <c r="L108" s="6">
        <v>2.7430434782608693</v>
      </c>
      <c r="M108" s="6">
        <v>5.554239130434782</v>
      </c>
      <c r="N108" s="6">
        <v>6.0741304347826066</v>
      </c>
      <c r="O108" s="6">
        <f>SUM(NonNurse[[#This Row],[Qualified Social Work Staff Hours]],NonNurse[[#This Row],[Other Social Work Staff Hours]])/NonNurse[[#This Row],[MDS Census]]</f>
        <v>0.106459349188974</v>
      </c>
      <c r="P108" s="6">
        <v>5.8871739130434797</v>
      </c>
      <c r="Q108" s="6">
        <v>8.7729347826086954</v>
      </c>
      <c r="R108" s="6">
        <f>SUM(NonNurse[[#This Row],[Qualified Activities Professional Hours]],NonNurse[[#This Row],[Other Activities Professional Hours]])/NonNurse[[#This Row],[MDS Census]]</f>
        <v>0.1342153448104289</v>
      </c>
      <c r="S108" s="6">
        <v>5.1866304347826091</v>
      </c>
      <c r="T108" s="6">
        <v>5.9689130434782633</v>
      </c>
      <c r="U108" s="6">
        <v>0</v>
      </c>
      <c r="V108" s="6">
        <f>SUM(NonNurse[[#This Row],[Occupational Therapist Hours]],NonNurse[[#This Row],[OT Assistant Hours]],NonNurse[[#This Row],[OT Aide Hours]])/NonNurse[[#This Row],[MDS Census]]</f>
        <v>0.10213056025475174</v>
      </c>
      <c r="W108" s="6">
        <v>4.0348913043478269</v>
      </c>
      <c r="X108" s="6">
        <v>4.2965217391304362</v>
      </c>
      <c r="Y108" s="6">
        <v>0</v>
      </c>
      <c r="Z108" s="6">
        <f>SUM(NonNurse[[#This Row],[Physical Therapist (PT) Hours]],NonNurse[[#This Row],[PT Assistant Hours]],NonNurse[[#This Row],[PT Aide Hours]])/NonNurse[[#This Row],[MDS Census]]</f>
        <v>7.6275251268782998E-2</v>
      </c>
      <c r="AA108" s="6">
        <v>0</v>
      </c>
      <c r="AB108" s="6">
        <v>0</v>
      </c>
      <c r="AC108" s="6">
        <v>0</v>
      </c>
      <c r="AD108" s="6">
        <v>0</v>
      </c>
      <c r="AE108" s="6">
        <v>0.81521739130434778</v>
      </c>
      <c r="AF108" s="6">
        <v>0</v>
      </c>
      <c r="AG108" s="6">
        <v>0</v>
      </c>
      <c r="AH108" s="1">
        <v>495331</v>
      </c>
      <c r="AI108">
        <v>3</v>
      </c>
    </row>
    <row r="109" spans="1:35" x14ac:dyDescent="0.25">
      <c r="A109" t="s">
        <v>329</v>
      </c>
      <c r="B109" t="s">
        <v>186</v>
      </c>
      <c r="C109" t="s">
        <v>519</v>
      </c>
      <c r="D109" t="s">
        <v>393</v>
      </c>
      <c r="E109" s="6">
        <v>97.206521739130437</v>
      </c>
      <c r="F109" s="6">
        <v>5.7663043478260869</v>
      </c>
      <c r="G109" s="6">
        <v>7.0652173913043473E-2</v>
      </c>
      <c r="H109" s="6">
        <v>0</v>
      </c>
      <c r="I109" s="6">
        <v>0</v>
      </c>
      <c r="J109" s="6">
        <v>0</v>
      </c>
      <c r="K109" s="6">
        <v>0</v>
      </c>
      <c r="L109" s="6">
        <v>4.2340217391304353</v>
      </c>
      <c r="M109" s="6">
        <v>0</v>
      </c>
      <c r="N109" s="6">
        <v>5.1820652173913047</v>
      </c>
      <c r="O109" s="6">
        <f>SUM(NonNurse[[#This Row],[Qualified Social Work Staff Hours]],NonNurse[[#This Row],[Other Social Work Staff Hours]])/NonNurse[[#This Row],[MDS Census]]</f>
        <v>5.3309851280330986E-2</v>
      </c>
      <c r="P109" s="6">
        <v>5.4266304347826084</v>
      </c>
      <c r="Q109" s="6">
        <v>4.6277173913043477</v>
      </c>
      <c r="R109" s="6">
        <f>SUM(NonNurse[[#This Row],[Qualified Activities Professional Hours]],NonNurse[[#This Row],[Other Activities Professional Hours]])/NonNurse[[#This Row],[MDS Census]]</f>
        <v>0.10343285251034329</v>
      </c>
      <c r="S109" s="6">
        <v>2.6781521739130438</v>
      </c>
      <c r="T109" s="6">
        <v>3.2610869565217389</v>
      </c>
      <c r="U109" s="6">
        <v>0</v>
      </c>
      <c r="V109" s="6">
        <f>SUM(NonNurse[[#This Row],[Occupational Therapist Hours]],NonNurse[[#This Row],[OT Assistant Hours]],NonNurse[[#This Row],[OT Aide Hours]])/NonNurse[[#This Row],[MDS Census]]</f>
        <v>6.1099183719109919E-2</v>
      </c>
      <c r="W109" s="6">
        <v>2.4122826086956524</v>
      </c>
      <c r="X109" s="6">
        <v>6.6276086956521718</v>
      </c>
      <c r="Y109" s="6">
        <v>0</v>
      </c>
      <c r="Z109" s="6">
        <f>SUM(NonNurse[[#This Row],[Physical Therapist (PT) Hours]],NonNurse[[#This Row],[PT Assistant Hours]],NonNurse[[#This Row],[PT Aide Hours]])/NonNurse[[#This Row],[MDS Census]]</f>
        <v>9.2996757240299655E-2</v>
      </c>
      <c r="AA109" s="6">
        <v>0</v>
      </c>
      <c r="AB109" s="6">
        <v>0</v>
      </c>
      <c r="AC109" s="6">
        <v>0</v>
      </c>
      <c r="AD109" s="6">
        <v>0</v>
      </c>
      <c r="AE109" s="6">
        <v>0</v>
      </c>
      <c r="AF109" s="6">
        <v>0</v>
      </c>
      <c r="AG109" s="6">
        <v>0</v>
      </c>
      <c r="AH109" s="1">
        <v>495330</v>
      </c>
      <c r="AI109">
        <v>3</v>
      </c>
    </row>
    <row r="110" spans="1:35" x14ac:dyDescent="0.25">
      <c r="A110" t="s">
        <v>329</v>
      </c>
      <c r="B110" t="s">
        <v>206</v>
      </c>
      <c r="C110" t="s">
        <v>457</v>
      </c>
      <c r="D110" t="s">
        <v>378</v>
      </c>
      <c r="E110" s="6">
        <v>52.673913043478258</v>
      </c>
      <c r="F110" s="6">
        <v>8.6086956521739122</v>
      </c>
      <c r="G110" s="6">
        <v>0.35326086956521741</v>
      </c>
      <c r="H110" s="6">
        <v>0.25347826086956532</v>
      </c>
      <c r="I110" s="6">
        <v>6.1956521739130439</v>
      </c>
      <c r="J110" s="6">
        <v>0</v>
      </c>
      <c r="K110" s="6">
        <v>0</v>
      </c>
      <c r="L110" s="6">
        <v>2.8668478260869565</v>
      </c>
      <c r="M110" s="6">
        <v>5.0869565217391308</v>
      </c>
      <c r="N110" s="6">
        <v>0</v>
      </c>
      <c r="O110" s="6">
        <f>SUM(NonNurse[[#This Row],[Qualified Social Work Staff Hours]],NonNurse[[#This Row],[Other Social Work Staff Hours]])/NonNurse[[#This Row],[MDS Census]]</f>
        <v>9.6574494428394567E-2</v>
      </c>
      <c r="P110" s="6">
        <v>7.1304347826086953</v>
      </c>
      <c r="Q110" s="6">
        <v>9.2065217391304355</v>
      </c>
      <c r="R110" s="6">
        <f>SUM(NonNurse[[#This Row],[Qualified Activities Professional Hours]],NonNurse[[#This Row],[Other Activities Professional Hours]])/NonNurse[[#This Row],[MDS Census]]</f>
        <v>0.31015270326042105</v>
      </c>
      <c r="S110" s="6">
        <v>9.7608695652173907</v>
      </c>
      <c r="T110" s="6">
        <v>0</v>
      </c>
      <c r="U110" s="6">
        <v>0</v>
      </c>
      <c r="V110" s="6">
        <f>SUM(NonNurse[[#This Row],[Occupational Therapist Hours]],NonNurse[[#This Row],[OT Assistant Hours]],NonNurse[[#This Row],[OT Aide Hours]])/NonNurse[[#This Row],[MDS Census]]</f>
        <v>0.18530747007841519</v>
      </c>
      <c r="W110" s="6">
        <v>3.1141304347826089</v>
      </c>
      <c r="X110" s="6">
        <v>4.4375</v>
      </c>
      <c r="Y110" s="6">
        <v>0</v>
      </c>
      <c r="Z110" s="6">
        <f>SUM(NonNurse[[#This Row],[Physical Therapist (PT) Hours]],NonNurse[[#This Row],[PT Assistant Hours]],NonNurse[[#This Row],[PT Aide Hours]])/NonNurse[[#This Row],[MDS Census]]</f>
        <v>0.14336566240198104</v>
      </c>
      <c r="AA110" s="6">
        <v>0</v>
      </c>
      <c r="AB110" s="6">
        <v>0</v>
      </c>
      <c r="AC110" s="6">
        <v>0</v>
      </c>
      <c r="AD110" s="6">
        <v>0</v>
      </c>
      <c r="AE110" s="6">
        <v>0</v>
      </c>
      <c r="AF110" s="6">
        <v>0</v>
      </c>
      <c r="AG110" s="6">
        <v>0</v>
      </c>
      <c r="AH110" s="1">
        <v>495354</v>
      </c>
      <c r="AI110">
        <v>3</v>
      </c>
    </row>
    <row r="111" spans="1:35" x14ac:dyDescent="0.25">
      <c r="A111" t="s">
        <v>329</v>
      </c>
      <c r="B111" t="s">
        <v>86</v>
      </c>
      <c r="C111" t="s">
        <v>490</v>
      </c>
      <c r="D111" t="s">
        <v>413</v>
      </c>
      <c r="E111" s="6">
        <v>53.902173913043477</v>
      </c>
      <c r="F111" s="6">
        <v>5.2173913043478262</v>
      </c>
      <c r="G111" s="6">
        <v>0</v>
      </c>
      <c r="H111" s="6">
        <v>0</v>
      </c>
      <c r="I111" s="6">
        <v>0.58695652173913049</v>
      </c>
      <c r="J111" s="6">
        <v>0</v>
      </c>
      <c r="K111" s="6">
        <v>0</v>
      </c>
      <c r="L111" s="6">
        <v>3.8288043478260869</v>
      </c>
      <c r="M111" s="6">
        <v>0</v>
      </c>
      <c r="N111" s="6">
        <v>10.779891304347826</v>
      </c>
      <c r="O111" s="6">
        <f>SUM(NonNurse[[#This Row],[Qualified Social Work Staff Hours]],NonNurse[[#This Row],[Other Social Work Staff Hours]])/NonNurse[[#This Row],[MDS Census]]</f>
        <v>0.19998991732204074</v>
      </c>
      <c r="P111" s="6">
        <v>0</v>
      </c>
      <c r="Q111" s="6">
        <v>4.8206521739130439</v>
      </c>
      <c r="R111" s="6">
        <f>SUM(NonNurse[[#This Row],[Qualified Activities Professional Hours]],NonNurse[[#This Row],[Other Activities Professional Hours]])/NonNurse[[#This Row],[MDS Census]]</f>
        <v>8.9433353498689264E-2</v>
      </c>
      <c r="S111" s="6">
        <v>1.2472826086956521</v>
      </c>
      <c r="T111" s="6">
        <v>4.6032608695652177</v>
      </c>
      <c r="U111" s="6">
        <v>0</v>
      </c>
      <c r="V111" s="6">
        <f>SUM(NonNurse[[#This Row],[Occupational Therapist Hours]],NonNurse[[#This Row],[OT Assistant Hours]],NonNurse[[#This Row],[OT Aide Hours]])/NonNurse[[#This Row],[MDS Census]]</f>
        <v>0.1085400282314983</v>
      </c>
      <c r="W111" s="6">
        <v>4.7309782608695654</v>
      </c>
      <c r="X111" s="6">
        <v>3.6222826086956523</v>
      </c>
      <c r="Y111" s="6">
        <v>0</v>
      </c>
      <c r="Z111" s="6">
        <f>SUM(NonNurse[[#This Row],[Physical Therapist (PT) Hours]],NonNurse[[#This Row],[PT Assistant Hours]],NonNurse[[#This Row],[PT Aide Hours]])/NonNurse[[#This Row],[MDS Census]]</f>
        <v>0.15497076023391815</v>
      </c>
      <c r="AA111" s="6">
        <v>0</v>
      </c>
      <c r="AB111" s="6">
        <v>0</v>
      </c>
      <c r="AC111" s="6">
        <v>0</v>
      </c>
      <c r="AD111" s="6">
        <v>0</v>
      </c>
      <c r="AE111" s="6">
        <v>0</v>
      </c>
      <c r="AF111" s="6">
        <v>0</v>
      </c>
      <c r="AG111" s="6">
        <v>0</v>
      </c>
      <c r="AH111" s="1">
        <v>495199</v>
      </c>
      <c r="AI111">
        <v>3</v>
      </c>
    </row>
    <row r="112" spans="1:35" x14ac:dyDescent="0.25">
      <c r="A112" t="s">
        <v>329</v>
      </c>
      <c r="B112" t="s">
        <v>89</v>
      </c>
      <c r="C112" t="s">
        <v>495</v>
      </c>
      <c r="D112" t="s">
        <v>414</v>
      </c>
      <c r="E112" s="6">
        <v>77.014084507042256</v>
      </c>
      <c r="F112" s="6">
        <v>6.111408450704225</v>
      </c>
      <c r="G112" s="6">
        <v>0</v>
      </c>
      <c r="H112" s="6">
        <v>0</v>
      </c>
      <c r="I112" s="6">
        <v>0</v>
      </c>
      <c r="J112" s="6">
        <v>0</v>
      </c>
      <c r="K112" s="6">
        <v>0</v>
      </c>
      <c r="L112" s="6">
        <v>0.80549295774647889</v>
      </c>
      <c r="M112" s="6">
        <v>0.528169014084507</v>
      </c>
      <c r="N112" s="6">
        <v>5.0439436619718299</v>
      </c>
      <c r="O112" s="6">
        <f>SUM(NonNurse[[#This Row],[Qualified Social Work Staff Hours]],NonNurse[[#This Row],[Other Social Work Staff Hours]])/NonNurse[[#This Row],[MDS Census]]</f>
        <v>7.2351865398683227E-2</v>
      </c>
      <c r="P112" s="6">
        <v>0</v>
      </c>
      <c r="Q112" s="6">
        <v>0.54971830985915482</v>
      </c>
      <c r="R112" s="6">
        <f>SUM(NonNurse[[#This Row],[Qualified Activities Professional Hours]],NonNurse[[#This Row],[Other Activities Professional Hours]])/NonNurse[[#This Row],[MDS Census]]</f>
        <v>7.1378931967812712E-3</v>
      </c>
      <c r="S112" s="6">
        <v>6.0318309859154926</v>
      </c>
      <c r="T112" s="6">
        <v>9.6836619718309862</v>
      </c>
      <c r="U112" s="6">
        <v>0</v>
      </c>
      <c r="V112" s="6">
        <f>SUM(NonNurse[[#This Row],[Occupational Therapist Hours]],NonNurse[[#This Row],[OT Assistant Hours]],NonNurse[[#This Row],[OT Aide Hours]])/NonNurse[[#This Row],[MDS Census]]</f>
        <v>0.20405998536942208</v>
      </c>
      <c r="W112" s="6">
        <v>5.9153521126760564</v>
      </c>
      <c r="X112" s="6">
        <v>13.016619718309853</v>
      </c>
      <c r="Y112" s="6">
        <v>0</v>
      </c>
      <c r="Z112" s="6">
        <f>SUM(NonNurse[[#This Row],[Physical Therapist (PT) Hours]],NonNurse[[#This Row],[PT Assistant Hours]],NonNurse[[#This Row],[PT Aide Hours]])/NonNurse[[#This Row],[MDS Census]]</f>
        <v>0.24582479882955366</v>
      </c>
      <c r="AA112" s="6">
        <v>0</v>
      </c>
      <c r="AB112" s="6">
        <v>0.59154929577464788</v>
      </c>
      <c r="AC112" s="6">
        <v>0</v>
      </c>
      <c r="AD112" s="6">
        <v>0</v>
      </c>
      <c r="AE112" s="6">
        <v>0</v>
      </c>
      <c r="AF112" s="6">
        <v>0</v>
      </c>
      <c r="AG112" s="6">
        <v>0</v>
      </c>
      <c r="AH112" s="1">
        <v>495202</v>
      </c>
      <c r="AI112">
        <v>3</v>
      </c>
    </row>
    <row r="113" spans="1:35" x14ac:dyDescent="0.25">
      <c r="A113" t="s">
        <v>329</v>
      </c>
      <c r="B113" t="s">
        <v>32</v>
      </c>
      <c r="C113" t="s">
        <v>512</v>
      </c>
      <c r="D113" t="s">
        <v>387</v>
      </c>
      <c r="E113" s="6">
        <v>80.282608695652172</v>
      </c>
      <c r="F113" s="6">
        <v>11.885869565217391</v>
      </c>
      <c r="G113" s="6">
        <v>0.73913043478260865</v>
      </c>
      <c r="H113" s="6">
        <v>0</v>
      </c>
      <c r="I113" s="6">
        <v>28.978260869565219</v>
      </c>
      <c r="J113" s="6">
        <v>0</v>
      </c>
      <c r="K113" s="6">
        <v>3.2065217391304346</v>
      </c>
      <c r="L113" s="6">
        <v>0</v>
      </c>
      <c r="M113" s="6">
        <v>14.940217391304348</v>
      </c>
      <c r="N113" s="6">
        <v>3.6998913043478261</v>
      </c>
      <c r="O113" s="6">
        <f>SUM(NonNurse[[#This Row],[Qualified Social Work Staff Hours]],NonNurse[[#This Row],[Other Social Work Staff Hours]])/NonNurse[[#This Row],[MDS Census]]</f>
        <v>0.23218115353371244</v>
      </c>
      <c r="P113" s="6">
        <v>5.9388043478260881</v>
      </c>
      <c r="Q113" s="6">
        <v>7.6983695652173898</v>
      </c>
      <c r="R113" s="6">
        <f>SUM(NonNurse[[#This Row],[Qualified Activities Professional Hours]],NonNurse[[#This Row],[Other Activities Professional Hours]])/NonNurse[[#This Row],[MDS Census]]</f>
        <v>0.16986460871919848</v>
      </c>
      <c r="S113" s="6">
        <v>0</v>
      </c>
      <c r="T113" s="6">
        <v>0</v>
      </c>
      <c r="U113" s="6">
        <v>0</v>
      </c>
      <c r="V113" s="6">
        <f>SUM(NonNurse[[#This Row],[Occupational Therapist Hours]],NonNurse[[#This Row],[OT Assistant Hours]],NonNurse[[#This Row],[OT Aide Hours]])/NonNurse[[#This Row],[MDS Census]]</f>
        <v>0</v>
      </c>
      <c r="W113" s="6">
        <v>0</v>
      </c>
      <c r="X113" s="6">
        <v>0</v>
      </c>
      <c r="Y113" s="6">
        <v>3.9782608695652173</v>
      </c>
      <c r="Z113" s="6">
        <f>SUM(NonNurse[[#This Row],[Physical Therapist (PT) Hours]],NonNurse[[#This Row],[PT Assistant Hours]],NonNurse[[#This Row],[PT Aide Hours]])/NonNurse[[#This Row],[MDS Census]]</f>
        <v>4.9553208773354993E-2</v>
      </c>
      <c r="AA113" s="6">
        <v>0</v>
      </c>
      <c r="AB113" s="6">
        <v>0</v>
      </c>
      <c r="AC113" s="6">
        <v>0</v>
      </c>
      <c r="AD113" s="6">
        <v>0</v>
      </c>
      <c r="AE113" s="6">
        <v>0</v>
      </c>
      <c r="AF113" s="6">
        <v>0</v>
      </c>
      <c r="AG113" s="6">
        <v>0</v>
      </c>
      <c r="AH113" s="1">
        <v>495112</v>
      </c>
      <c r="AI113">
        <v>3</v>
      </c>
    </row>
    <row r="114" spans="1:35" x14ac:dyDescent="0.25">
      <c r="A114" t="s">
        <v>329</v>
      </c>
      <c r="B114" t="s">
        <v>154</v>
      </c>
      <c r="C114" t="s">
        <v>474</v>
      </c>
      <c r="D114" t="s">
        <v>429</v>
      </c>
      <c r="E114" s="6">
        <v>57.880434782608695</v>
      </c>
      <c r="F114" s="6">
        <v>5.7391304347826084</v>
      </c>
      <c r="G114" s="6">
        <v>6.5217391304347824E-2</v>
      </c>
      <c r="H114" s="6">
        <v>8.3369565217391306E-2</v>
      </c>
      <c r="I114" s="6">
        <v>1.1195652173913044</v>
      </c>
      <c r="J114" s="6">
        <v>0</v>
      </c>
      <c r="K114" s="6">
        <v>0</v>
      </c>
      <c r="L114" s="6">
        <v>0.90489130434782605</v>
      </c>
      <c r="M114" s="6">
        <v>0</v>
      </c>
      <c r="N114" s="6">
        <v>5.6983695652173916</v>
      </c>
      <c r="O114" s="6">
        <f>SUM(NonNurse[[#This Row],[Qualified Social Work Staff Hours]],NonNurse[[#This Row],[Other Social Work Staff Hours]])/NonNurse[[#This Row],[MDS Census]]</f>
        <v>9.8450704225352112E-2</v>
      </c>
      <c r="P114" s="6">
        <v>1.923913043478261</v>
      </c>
      <c r="Q114" s="6">
        <v>2.7554347826086958</v>
      </c>
      <c r="R114" s="6">
        <f>SUM(NonNurse[[#This Row],[Qualified Activities Professional Hours]],NonNurse[[#This Row],[Other Activities Professional Hours]])/NonNurse[[#This Row],[MDS Census]]</f>
        <v>8.084507042253522E-2</v>
      </c>
      <c r="S114" s="6">
        <v>7.8831521739130439</v>
      </c>
      <c r="T114" s="6">
        <v>3.3451086956521738</v>
      </c>
      <c r="U114" s="6">
        <v>0</v>
      </c>
      <c r="V114" s="6">
        <f>SUM(NonNurse[[#This Row],[Occupational Therapist Hours]],NonNurse[[#This Row],[OT Assistant Hours]],NonNurse[[#This Row],[OT Aide Hours]])/NonNurse[[#This Row],[MDS Census]]</f>
        <v>0.19399061032863851</v>
      </c>
      <c r="W114" s="6">
        <v>5.5923913043478262</v>
      </c>
      <c r="X114" s="6">
        <v>3.0489130434782608</v>
      </c>
      <c r="Y114" s="6">
        <v>0</v>
      </c>
      <c r="Z114" s="6">
        <f>SUM(NonNurse[[#This Row],[Physical Therapist (PT) Hours]],NonNurse[[#This Row],[PT Assistant Hours]],NonNurse[[#This Row],[PT Aide Hours]])/NonNurse[[#This Row],[MDS Census]]</f>
        <v>0.14929577464788732</v>
      </c>
      <c r="AA114" s="6">
        <v>0</v>
      </c>
      <c r="AB114" s="6">
        <v>0</v>
      </c>
      <c r="AC114" s="6">
        <v>0</v>
      </c>
      <c r="AD114" s="6">
        <v>0</v>
      </c>
      <c r="AE114" s="6">
        <v>0</v>
      </c>
      <c r="AF114" s="6">
        <v>0</v>
      </c>
      <c r="AG114" s="6">
        <v>0</v>
      </c>
      <c r="AH114" s="1">
        <v>495287</v>
      </c>
      <c r="AI114">
        <v>3</v>
      </c>
    </row>
    <row r="115" spans="1:35" x14ac:dyDescent="0.25">
      <c r="A115" t="s">
        <v>329</v>
      </c>
      <c r="B115" t="s">
        <v>138</v>
      </c>
      <c r="C115" t="s">
        <v>471</v>
      </c>
      <c r="D115" t="s">
        <v>426</v>
      </c>
      <c r="E115" s="6">
        <v>111.94366197183099</v>
      </c>
      <c r="F115" s="6">
        <v>8.2033802816901407</v>
      </c>
      <c r="G115" s="6">
        <v>0</v>
      </c>
      <c r="H115" s="6">
        <v>0</v>
      </c>
      <c r="I115" s="6">
        <v>0</v>
      </c>
      <c r="J115" s="6">
        <v>0</v>
      </c>
      <c r="K115" s="6">
        <v>0</v>
      </c>
      <c r="L115" s="6">
        <v>0.48309859154929574</v>
      </c>
      <c r="M115" s="6">
        <v>0.56338028169014087</v>
      </c>
      <c r="N115" s="6">
        <v>8.8698591549295749</v>
      </c>
      <c r="O115" s="6">
        <f>SUM(NonNurse[[#This Row],[Qualified Social Work Staff Hours]],NonNurse[[#This Row],[Other Social Work Staff Hours]])/NonNurse[[#This Row],[MDS Census]]</f>
        <v>8.4267740312028147E-2</v>
      </c>
      <c r="P115" s="6">
        <v>0.59859154929577463</v>
      </c>
      <c r="Q115" s="6">
        <v>11.60507042253521</v>
      </c>
      <c r="R115" s="6">
        <f>SUM(NonNurse[[#This Row],[Qualified Activities Professional Hours]],NonNurse[[#This Row],[Other Activities Professional Hours]])/NonNurse[[#This Row],[MDS Census]]</f>
        <v>0.10901610468042272</v>
      </c>
      <c r="S115" s="6">
        <v>23.181408450704222</v>
      </c>
      <c r="T115" s="6">
        <v>15.916619718309859</v>
      </c>
      <c r="U115" s="6">
        <v>0</v>
      </c>
      <c r="V115" s="6">
        <f>SUM(NonNurse[[#This Row],[Occupational Therapist Hours]],NonNurse[[#This Row],[OT Assistant Hours]],NonNurse[[#This Row],[OT Aide Hours]])/NonNurse[[#This Row],[MDS Census]]</f>
        <v>0.34926522395571208</v>
      </c>
      <c r="W115" s="6">
        <v>29.327605633802818</v>
      </c>
      <c r="X115" s="6">
        <v>20.023943661971831</v>
      </c>
      <c r="Y115" s="6">
        <v>0</v>
      </c>
      <c r="Z115" s="6">
        <f>SUM(NonNurse[[#This Row],[Physical Therapist (PT) Hours]],NonNurse[[#This Row],[PT Assistant Hours]],NonNurse[[#This Row],[PT Aide Hours]])/NonNurse[[#This Row],[MDS Census]]</f>
        <v>0.44086059386009058</v>
      </c>
      <c r="AA115" s="6">
        <v>0</v>
      </c>
      <c r="AB115" s="6">
        <v>0</v>
      </c>
      <c r="AC115" s="6">
        <v>0</v>
      </c>
      <c r="AD115" s="6">
        <v>0</v>
      </c>
      <c r="AE115" s="6">
        <v>0</v>
      </c>
      <c r="AF115" s="6">
        <v>0</v>
      </c>
      <c r="AG115" s="6">
        <v>0</v>
      </c>
      <c r="AH115" s="1">
        <v>495266</v>
      </c>
      <c r="AI115">
        <v>3</v>
      </c>
    </row>
    <row r="116" spans="1:35" x14ac:dyDescent="0.25">
      <c r="A116" t="s">
        <v>329</v>
      </c>
      <c r="B116" t="s">
        <v>244</v>
      </c>
      <c r="C116" t="s">
        <v>504</v>
      </c>
      <c r="D116" t="s">
        <v>385</v>
      </c>
      <c r="E116" s="6">
        <v>27.25</v>
      </c>
      <c r="F116" s="6">
        <v>5.7391304347826084</v>
      </c>
      <c r="G116" s="6">
        <v>4.8913043478260872E-2</v>
      </c>
      <c r="H116" s="6">
        <v>0.11413043478260869</v>
      </c>
      <c r="I116" s="6">
        <v>0.91304347826086951</v>
      </c>
      <c r="J116" s="6">
        <v>0</v>
      </c>
      <c r="K116" s="6">
        <v>0</v>
      </c>
      <c r="L116" s="6">
        <v>2.1032608695652173</v>
      </c>
      <c r="M116" s="6">
        <v>2.3858695652173911</v>
      </c>
      <c r="N116" s="6">
        <v>0</v>
      </c>
      <c r="O116" s="6">
        <f>SUM(NonNurse[[#This Row],[Qualified Social Work Staff Hours]],NonNurse[[#This Row],[Other Social Work Staff Hours]])/NonNurse[[#This Row],[MDS Census]]</f>
        <v>8.7554846429996003E-2</v>
      </c>
      <c r="P116" s="6">
        <v>0</v>
      </c>
      <c r="Q116" s="6">
        <v>6.7173913043478262</v>
      </c>
      <c r="R116" s="6">
        <f>SUM(NonNurse[[#This Row],[Qualified Activities Professional Hours]],NonNurse[[#This Row],[Other Activities Professional Hours]])/NonNurse[[#This Row],[MDS Census]]</f>
        <v>0.24650977263661747</v>
      </c>
      <c r="S116" s="6">
        <v>1.5543478260869565</v>
      </c>
      <c r="T116" s="6">
        <v>9.6141304347826093</v>
      </c>
      <c r="U116" s="6">
        <v>0</v>
      </c>
      <c r="V116" s="6">
        <f>SUM(NonNurse[[#This Row],[Occupational Therapist Hours]],NonNurse[[#This Row],[OT Assistant Hours]],NonNurse[[#This Row],[OT Aide Hours]])/NonNurse[[#This Row],[MDS Census]]</f>
        <v>0.40985241324291988</v>
      </c>
      <c r="W116" s="6">
        <v>2.75</v>
      </c>
      <c r="X116" s="6">
        <v>10.540760869565217</v>
      </c>
      <c r="Y116" s="6">
        <v>3.9239130434782608</v>
      </c>
      <c r="Z116" s="6">
        <f>SUM(NonNurse[[#This Row],[Physical Therapist (PT) Hours]],NonNurse[[#This Row],[PT Assistant Hours]],NonNurse[[#This Row],[PT Aide Hours]])/NonNurse[[#This Row],[MDS Census]]</f>
        <v>0.63173115277223768</v>
      </c>
      <c r="AA116" s="6">
        <v>0</v>
      </c>
      <c r="AB116" s="6">
        <v>0</v>
      </c>
      <c r="AC116" s="6">
        <v>0</v>
      </c>
      <c r="AD116" s="6">
        <v>0</v>
      </c>
      <c r="AE116" s="6">
        <v>0</v>
      </c>
      <c r="AF116" s="6">
        <v>0</v>
      </c>
      <c r="AG116" s="6">
        <v>0</v>
      </c>
      <c r="AH116" s="1">
        <v>495395</v>
      </c>
      <c r="AI116">
        <v>3</v>
      </c>
    </row>
    <row r="117" spans="1:35" x14ac:dyDescent="0.25">
      <c r="A117" t="s">
        <v>329</v>
      </c>
      <c r="B117" t="s">
        <v>23</v>
      </c>
      <c r="C117" t="s">
        <v>518</v>
      </c>
      <c r="D117" t="s">
        <v>390</v>
      </c>
      <c r="E117" s="6">
        <v>164.18309859154928</v>
      </c>
      <c r="F117" s="6">
        <v>6.1636619718309857</v>
      </c>
      <c r="G117" s="6">
        <v>0</v>
      </c>
      <c r="H117" s="6">
        <v>0</v>
      </c>
      <c r="I117" s="6">
        <v>0</v>
      </c>
      <c r="J117" s="6">
        <v>0</v>
      </c>
      <c r="K117" s="6">
        <v>0</v>
      </c>
      <c r="L117" s="6">
        <v>0.44154929577464791</v>
      </c>
      <c r="M117" s="6">
        <v>0</v>
      </c>
      <c r="N117" s="6">
        <v>7.0670422535211266</v>
      </c>
      <c r="O117" s="6">
        <f>SUM(NonNurse[[#This Row],[Qualified Social Work Staff Hours]],NonNurse[[#This Row],[Other Social Work Staff Hours]])/NonNurse[[#This Row],[MDS Census]]</f>
        <v>4.304366475079352E-2</v>
      </c>
      <c r="P117" s="6">
        <v>0.528169014084507</v>
      </c>
      <c r="Q117" s="6">
        <v>14.879154929577462</v>
      </c>
      <c r="R117" s="6">
        <f>SUM(NonNurse[[#This Row],[Qualified Activities Professional Hours]],NonNurse[[#This Row],[Other Activities Professional Hours]])/NonNurse[[#This Row],[MDS Census]]</f>
        <v>9.3842326499099238E-2</v>
      </c>
      <c r="S117" s="6">
        <v>11.996338028169015</v>
      </c>
      <c r="T117" s="6">
        <v>6.8498591549295762</v>
      </c>
      <c r="U117" s="6">
        <v>0</v>
      </c>
      <c r="V117" s="6">
        <f>SUM(NonNurse[[#This Row],[Occupational Therapist Hours]],NonNurse[[#This Row],[OT Assistant Hours]],NonNurse[[#This Row],[OT Aide Hours]])/NonNurse[[#This Row],[MDS Census]]</f>
        <v>0.11478768122158362</v>
      </c>
      <c r="W117" s="6">
        <v>11.308450704225351</v>
      </c>
      <c r="X117" s="6">
        <v>28.67507042253521</v>
      </c>
      <c r="Y117" s="6">
        <v>0</v>
      </c>
      <c r="Z117" s="6">
        <f>SUM(NonNurse[[#This Row],[Physical Therapist (PT) Hours]],NonNurse[[#This Row],[PT Assistant Hours]],NonNurse[[#This Row],[PT Aide Hours]])/NonNurse[[#This Row],[MDS Census]]</f>
        <v>0.2435300677704384</v>
      </c>
      <c r="AA117" s="6">
        <v>0</v>
      </c>
      <c r="AB117" s="6">
        <v>0.56338028169014087</v>
      </c>
      <c r="AC117" s="6">
        <v>0</v>
      </c>
      <c r="AD117" s="6">
        <v>0</v>
      </c>
      <c r="AE117" s="6">
        <v>0</v>
      </c>
      <c r="AF117" s="6">
        <v>0</v>
      </c>
      <c r="AG117" s="6">
        <v>0</v>
      </c>
      <c r="AH117" s="1">
        <v>495093</v>
      </c>
      <c r="AI117">
        <v>3</v>
      </c>
    </row>
    <row r="118" spans="1:35" x14ac:dyDescent="0.25">
      <c r="A118" t="s">
        <v>329</v>
      </c>
      <c r="B118" t="s">
        <v>18</v>
      </c>
      <c r="C118" t="s">
        <v>489</v>
      </c>
      <c r="D118" t="s">
        <v>375</v>
      </c>
      <c r="E118" s="6">
        <v>172.66304347826087</v>
      </c>
      <c r="F118" s="6">
        <v>6.1141304347826084</v>
      </c>
      <c r="G118" s="6">
        <v>9.7826086956521743E-2</v>
      </c>
      <c r="H118" s="6">
        <v>0</v>
      </c>
      <c r="I118" s="6">
        <v>2.8913043478260869</v>
      </c>
      <c r="J118" s="6">
        <v>0</v>
      </c>
      <c r="K118" s="6">
        <v>0</v>
      </c>
      <c r="L118" s="6">
        <v>15.065652173913042</v>
      </c>
      <c r="M118" s="6">
        <v>17.269021739130434</v>
      </c>
      <c r="N118" s="6">
        <v>0</v>
      </c>
      <c r="O118" s="6">
        <f>SUM(NonNurse[[#This Row],[Qualified Social Work Staff Hours]],NonNurse[[#This Row],[Other Social Work Staff Hours]])/NonNurse[[#This Row],[MDS Census]]</f>
        <v>0.10001573811772112</v>
      </c>
      <c r="P118" s="6">
        <v>15.611413043478262</v>
      </c>
      <c r="Q118" s="6">
        <v>5.6902173913043477</v>
      </c>
      <c r="R118" s="6">
        <f>SUM(NonNurse[[#This Row],[Qualified Activities Professional Hours]],NonNurse[[#This Row],[Other Activities Professional Hours]])/NonNurse[[#This Row],[MDS Census]]</f>
        <v>0.12337110481586402</v>
      </c>
      <c r="S118" s="6">
        <v>8.6283695652173886</v>
      </c>
      <c r="T118" s="6">
        <v>8.6056521739130432</v>
      </c>
      <c r="U118" s="6">
        <v>0</v>
      </c>
      <c r="V118" s="6">
        <f>SUM(NonNurse[[#This Row],[Occupational Therapist Hours]],NonNurse[[#This Row],[OT Assistant Hours]],NonNurse[[#This Row],[OT Aide Hours]])/NonNurse[[#This Row],[MDS Census]]</f>
        <v>9.9813031161473081E-2</v>
      </c>
      <c r="W118" s="6">
        <v>8.1490217391304345</v>
      </c>
      <c r="X118" s="6">
        <v>13.377065217391305</v>
      </c>
      <c r="Y118" s="6">
        <v>5.0326086956521738</v>
      </c>
      <c r="Z118" s="6">
        <f>SUM(NonNurse[[#This Row],[Physical Therapist (PT) Hours]],NonNurse[[#This Row],[PT Assistant Hours]],NonNurse[[#This Row],[PT Aide Hours]])/NonNurse[[#This Row],[MDS Census]]</f>
        <v>0.15381806735914383</v>
      </c>
      <c r="AA118" s="6">
        <v>0</v>
      </c>
      <c r="AB118" s="6">
        <v>0</v>
      </c>
      <c r="AC118" s="6">
        <v>0</v>
      </c>
      <c r="AD118" s="6">
        <v>0</v>
      </c>
      <c r="AE118" s="6">
        <v>0</v>
      </c>
      <c r="AF118" s="6">
        <v>0</v>
      </c>
      <c r="AG118" s="6">
        <v>0</v>
      </c>
      <c r="AH118" s="1">
        <v>495079</v>
      </c>
      <c r="AI118">
        <v>3</v>
      </c>
    </row>
    <row r="119" spans="1:35" x14ac:dyDescent="0.25">
      <c r="A119" t="s">
        <v>329</v>
      </c>
      <c r="B119" t="s">
        <v>82</v>
      </c>
      <c r="C119" t="s">
        <v>534</v>
      </c>
      <c r="D119" t="s">
        <v>384</v>
      </c>
      <c r="E119" s="6">
        <v>78.054347826086953</v>
      </c>
      <c r="F119" s="6">
        <v>6.6556521739130439</v>
      </c>
      <c r="G119" s="6">
        <v>0</v>
      </c>
      <c r="H119" s="6">
        <v>0</v>
      </c>
      <c r="I119" s="6">
        <v>0</v>
      </c>
      <c r="J119" s="6">
        <v>0</v>
      </c>
      <c r="K119" s="6">
        <v>0</v>
      </c>
      <c r="L119" s="6">
        <v>0.90771739130434792</v>
      </c>
      <c r="M119" s="6">
        <v>0</v>
      </c>
      <c r="N119" s="6">
        <v>10.840978260869564</v>
      </c>
      <c r="O119" s="6">
        <f>SUM(NonNurse[[#This Row],[Qualified Social Work Staff Hours]],NonNurse[[#This Row],[Other Social Work Staff Hours]])/NonNurse[[#This Row],[MDS Census]]</f>
        <v>0.13889012672329759</v>
      </c>
      <c r="P119" s="6">
        <v>1.7805434782608696</v>
      </c>
      <c r="Q119" s="6">
        <v>9.9352173913043487</v>
      </c>
      <c r="R119" s="6">
        <f>SUM(NonNurse[[#This Row],[Qualified Activities Professional Hours]],NonNurse[[#This Row],[Other Activities Professional Hours]])/NonNurse[[#This Row],[MDS Census]]</f>
        <v>0.1500974794596853</v>
      </c>
      <c r="S119" s="6">
        <v>7.5566304347826065</v>
      </c>
      <c r="T119" s="6">
        <v>4.7693478260869577</v>
      </c>
      <c r="U119" s="6">
        <v>0</v>
      </c>
      <c r="V119" s="6">
        <f>SUM(NonNurse[[#This Row],[Occupational Therapist Hours]],NonNurse[[#This Row],[OT Assistant Hours]],NonNurse[[#This Row],[OT Aide Hours]])/NonNurse[[#This Row],[MDS Census]]</f>
        <v>0.15791533212644479</v>
      </c>
      <c r="W119" s="6">
        <v>11.919891304347825</v>
      </c>
      <c r="X119" s="6">
        <v>9.0638043478260855</v>
      </c>
      <c r="Y119" s="6">
        <v>0</v>
      </c>
      <c r="Z119" s="6">
        <f>SUM(NonNurse[[#This Row],[Physical Therapist (PT) Hours]],NonNurse[[#This Row],[PT Assistant Hours]],NonNurse[[#This Row],[PT Aide Hours]])/NonNurse[[#This Row],[MDS Census]]</f>
        <v>0.26883442417490599</v>
      </c>
      <c r="AA119" s="6">
        <v>0</v>
      </c>
      <c r="AB119" s="6">
        <v>1.25</v>
      </c>
      <c r="AC119" s="6">
        <v>0</v>
      </c>
      <c r="AD119" s="6">
        <v>0</v>
      </c>
      <c r="AE119" s="6">
        <v>0</v>
      </c>
      <c r="AF119" s="6">
        <v>0</v>
      </c>
      <c r="AG119" s="6">
        <v>0</v>
      </c>
      <c r="AH119" s="1">
        <v>495193</v>
      </c>
      <c r="AI119">
        <v>3</v>
      </c>
    </row>
    <row r="120" spans="1:35" x14ac:dyDescent="0.25">
      <c r="A120" t="s">
        <v>329</v>
      </c>
      <c r="B120" t="s">
        <v>118</v>
      </c>
      <c r="C120" t="s">
        <v>546</v>
      </c>
      <c r="D120" t="s">
        <v>359</v>
      </c>
      <c r="E120" s="6">
        <v>53.880434782608695</v>
      </c>
      <c r="F120" s="6">
        <v>4.8695652173913047</v>
      </c>
      <c r="G120" s="6">
        <v>0.17391304347826086</v>
      </c>
      <c r="H120" s="6">
        <v>0.29032608695652173</v>
      </c>
      <c r="I120" s="6">
        <v>0.2608695652173913</v>
      </c>
      <c r="J120" s="6">
        <v>0</v>
      </c>
      <c r="K120" s="6">
        <v>0</v>
      </c>
      <c r="L120" s="6">
        <v>2.2353260869565217</v>
      </c>
      <c r="M120" s="6">
        <v>4.9008695652173913</v>
      </c>
      <c r="N120" s="6">
        <v>0</v>
      </c>
      <c r="O120" s="6">
        <f>SUM(NonNurse[[#This Row],[Qualified Social Work Staff Hours]],NonNurse[[#This Row],[Other Social Work Staff Hours]])/NonNurse[[#This Row],[MDS Census]]</f>
        <v>9.0958240871494858E-2</v>
      </c>
      <c r="P120" s="6">
        <v>5.5625</v>
      </c>
      <c r="Q120" s="6">
        <v>0.60380434782608694</v>
      </c>
      <c r="R120" s="6">
        <f>SUM(NonNurse[[#This Row],[Qualified Activities Professional Hours]],NonNurse[[#This Row],[Other Activities Professional Hours]])/NonNurse[[#This Row],[MDS Census]]</f>
        <v>0.11444422029453299</v>
      </c>
      <c r="S120" s="6">
        <v>1.6320652173913044</v>
      </c>
      <c r="T120" s="6">
        <v>4.6469565217391287</v>
      </c>
      <c r="U120" s="6">
        <v>0</v>
      </c>
      <c r="V120" s="6">
        <f>SUM(NonNurse[[#This Row],[Occupational Therapist Hours]],NonNurse[[#This Row],[OT Assistant Hours]],NonNurse[[#This Row],[OT Aide Hours]])/NonNurse[[#This Row],[MDS Census]]</f>
        <v>0.11653621141819646</v>
      </c>
      <c r="W120" s="6">
        <v>5.3916304347826083</v>
      </c>
      <c r="X120" s="6">
        <v>5.69</v>
      </c>
      <c r="Y120" s="6">
        <v>0</v>
      </c>
      <c r="Z120" s="6">
        <f>SUM(NonNurse[[#This Row],[Physical Therapist (PT) Hours]],NonNurse[[#This Row],[PT Assistant Hours]],NonNurse[[#This Row],[PT Aide Hours]])/NonNurse[[#This Row],[MDS Census]]</f>
        <v>0.20567076861004641</v>
      </c>
      <c r="AA120" s="6">
        <v>0</v>
      </c>
      <c r="AB120" s="6">
        <v>0</v>
      </c>
      <c r="AC120" s="6">
        <v>0</v>
      </c>
      <c r="AD120" s="6">
        <v>0</v>
      </c>
      <c r="AE120" s="6">
        <v>0</v>
      </c>
      <c r="AF120" s="6">
        <v>0</v>
      </c>
      <c r="AG120" s="6">
        <v>0</v>
      </c>
      <c r="AH120" s="1">
        <v>495242</v>
      </c>
      <c r="AI120">
        <v>3</v>
      </c>
    </row>
    <row r="121" spans="1:35" x14ac:dyDescent="0.25">
      <c r="A121" t="s">
        <v>329</v>
      </c>
      <c r="B121" t="s">
        <v>164</v>
      </c>
      <c r="C121" t="s">
        <v>558</v>
      </c>
      <c r="D121" t="s">
        <v>351</v>
      </c>
      <c r="E121" s="6">
        <v>55.119565217391305</v>
      </c>
      <c r="F121" s="6">
        <v>4.8695652173913047</v>
      </c>
      <c r="G121" s="6">
        <v>0.20652173913043478</v>
      </c>
      <c r="H121" s="6">
        <v>0.36206521739130437</v>
      </c>
      <c r="I121" s="6">
        <v>0.46739130434782611</v>
      </c>
      <c r="J121" s="6">
        <v>0</v>
      </c>
      <c r="K121" s="6">
        <v>0</v>
      </c>
      <c r="L121" s="6">
        <v>0.63652173913043486</v>
      </c>
      <c r="M121" s="6">
        <v>4.4565217391304346</v>
      </c>
      <c r="N121" s="6">
        <v>0</v>
      </c>
      <c r="O121" s="6">
        <f>SUM(NonNurse[[#This Row],[Qualified Social Work Staff Hours]],NonNurse[[#This Row],[Other Social Work Staff Hours]])/NonNurse[[#This Row],[MDS Census]]</f>
        <v>8.0851902977716425E-2</v>
      </c>
      <c r="P121" s="6">
        <v>4.0660869565217386</v>
      </c>
      <c r="Q121" s="6">
        <v>4.0250000000000004</v>
      </c>
      <c r="R121" s="6">
        <f>SUM(NonNurse[[#This Row],[Qualified Activities Professional Hours]],NonNurse[[#This Row],[Other Activities Professional Hours]])/NonNurse[[#This Row],[MDS Census]]</f>
        <v>0.14679155985012818</v>
      </c>
      <c r="S121" s="6">
        <v>4.4668478260869566</v>
      </c>
      <c r="T121" s="6">
        <v>5.3866304347826102</v>
      </c>
      <c r="U121" s="6">
        <v>0</v>
      </c>
      <c r="V121" s="6">
        <f>SUM(NonNurse[[#This Row],[Occupational Therapist Hours]],NonNurse[[#This Row],[OT Assistant Hours]],NonNurse[[#This Row],[OT Aide Hours]])/NonNurse[[#This Row],[MDS Census]]</f>
        <v>0.17876552948136465</v>
      </c>
      <c r="W121" s="6">
        <v>3.7596739130434793</v>
      </c>
      <c r="X121" s="6">
        <v>9.2856521739130464</v>
      </c>
      <c r="Y121" s="6">
        <v>0</v>
      </c>
      <c r="Z121" s="6">
        <f>SUM(NonNurse[[#This Row],[Physical Therapist (PT) Hours]],NonNurse[[#This Row],[PT Assistant Hours]],NonNurse[[#This Row],[PT Aide Hours]])/NonNurse[[#This Row],[MDS Census]]</f>
        <v>0.23667323999211207</v>
      </c>
      <c r="AA121" s="6">
        <v>0</v>
      </c>
      <c r="AB121" s="6">
        <v>0</v>
      </c>
      <c r="AC121" s="6">
        <v>0</v>
      </c>
      <c r="AD121" s="6">
        <v>0</v>
      </c>
      <c r="AE121" s="6">
        <v>0</v>
      </c>
      <c r="AF121" s="6">
        <v>0</v>
      </c>
      <c r="AG121" s="6">
        <v>0</v>
      </c>
      <c r="AH121" s="1">
        <v>495301</v>
      </c>
      <c r="AI121">
        <v>3</v>
      </c>
    </row>
    <row r="122" spans="1:35" x14ac:dyDescent="0.25">
      <c r="A122" t="s">
        <v>329</v>
      </c>
      <c r="B122" t="s">
        <v>180</v>
      </c>
      <c r="C122" t="s">
        <v>564</v>
      </c>
      <c r="D122" t="s">
        <v>344</v>
      </c>
      <c r="E122" s="6">
        <v>58.380434782608695</v>
      </c>
      <c r="F122" s="6">
        <v>5.3043478260869561</v>
      </c>
      <c r="G122" s="6">
        <v>0.30434782608695654</v>
      </c>
      <c r="H122" s="6">
        <v>0.22032608695652173</v>
      </c>
      <c r="I122" s="6">
        <v>0.29347826086956524</v>
      </c>
      <c r="J122" s="6">
        <v>0</v>
      </c>
      <c r="K122" s="6">
        <v>0</v>
      </c>
      <c r="L122" s="6">
        <v>4.1413043478260865E-2</v>
      </c>
      <c r="M122" s="6">
        <v>5.0551086956521738</v>
      </c>
      <c r="N122" s="6">
        <v>0</v>
      </c>
      <c r="O122" s="6">
        <f>SUM(NonNurse[[#This Row],[Qualified Social Work Staff Hours]],NonNurse[[#This Row],[Other Social Work Staff Hours]])/NonNurse[[#This Row],[MDS Census]]</f>
        <v>8.6589089555017693E-2</v>
      </c>
      <c r="P122" s="6">
        <v>5.1111956521739126</v>
      </c>
      <c r="Q122" s="6">
        <v>2.6766304347826089</v>
      </c>
      <c r="R122" s="6">
        <f>SUM(NonNurse[[#This Row],[Qualified Activities Professional Hours]],NonNurse[[#This Row],[Other Activities Professional Hours]])/NonNurse[[#This Row],[MDS Census]]</f>
        <v>0.13339787749022528</v>
      </c>
      <c r="S122" s="6">
        <v>3.584021739130435</v>
      </c>
      <c r="T122" s="6">
        <v>4.9141304347826091</v>
      </c>
      <c r="U122" s="6">
        <v>0</v>
      </c>
      <c r="V122" s="6">
        <f>SUM(NonNurse[[#This Row],[Occupational Therapist Hours]],NonNurse[[#This Row],[OT Assistant Hours]],NonNurse[[#This Row],[OT Aide Hours]])/NonNurse[[#This Row],[MDS Census]]</f>
        <v>0.14556507168125118</v>
      </c>
      <c r="W122" s="6">
        <v>1.7620652173913045</v>
      </c>
      <c r="X122" s="6">
        <v>5.6192391304347815</v>
      </c>
      <c r="Y122" s="6">
        <v>0</v>
      </c>
      <c r="Z122" s="6">
        <f>SUM(NonNurse[[#This Row],[Physical Therapist (PT) Hours]],NonNurse[[#This Row],[PT Assistant Hours]],NonNurse[[#This Row],[PT Aide Hours]])/NonNurse[[#This Row],[MDS Census]]</f>
        <v>0.12643455594861291</v>
      </c>
      <c r="AA122" s="6">
        <v>0</v>
      </c>
      <c r="AB122" s="6">
        <v>0</v>
      </c>
      <c r="AC122" s="6">
        <v>0</v>
      </c>
      <c r="AD122" s="6">
        <v>0</v>
      </c>
      <c r="AE122" s="6">
        <v>0</v>
      </c>
      <c r="AF122" s="6">
        <v>0</v>
      </c>
      <c r="AG122" s="6">
        <v>0</v>
      </c>
      <c r="AH122" s="1">
        <v>495323</v>
      </c>
      <c r="AI122">
        <v>3</v>
      </c>
    </row>
    <row r="123" spans="1:35" x14ac:dyDescent="0.25">
      <c r="A123" t="s">
        <v>329</v>
      </c>
      <c r="B123" t="s">
        <v>46</v>
      </c>
      <c r="C123" t="s">
        <v>523</v>
      </c>
      <c r="D123" t="s">
        <v>398</v>
      </c>
      <c r="E123" s="6">
        <v>131.35869565217391</v>
      </c>
      <c r="F123" s="6">
        <v>9.5652173913043477</v>
      </c>
      <c r="G123" s="6">
        <v>0.38043478260869568</v>
      </c>
      <c r="H123" s="6">
        <v>0.58336956521739136</v>
      </c>
      <c r="I123" s="6">
        <v>0.63043478260869568</v>
      </c>
      <c r="J123" s="6">
        <v>0</v>
      </c>
      <c r="K123" s="6">
        <v>0</v>
      </c>
      <c r="L123" s="6">
        <v>3.6364130434782611</v>
      </c>
      <c r="M123" s="6">
        <v>4.5353260869565215</v>
      </c>
      <c r="N123" s="6">
        <v>4.6958695652173912</v>
      </c>
      <c r="O123" s="6">
        <f>SUM(NonNurse[[#This Row],[Qualified Social Work Staff Hours]],NonNurse[[#This Row],[Other Social Work Staff Hours]])/NonNurse[[#This Row],[MDS Census]]</f>
        <v>7.0274720728175422E-2</v>
      </c>
      <c r="P123" s="6">
        <v>5.1847826086956523</v>
      </c>
      <c r="Q123" s="6">
        <v>10.80304347826087</v>
      </c>
      <c r="R123" s="6">
        <f>SUM(NonNurse[[#This Row],[Qualified Activities Professional Hours]],NonNurse[[#This Row],[Other Activities Professional Hours]])/NonNurse[[#This Row],[MDS Census]]</f>
        <v>0.12171121224658668</v>
      </c>
      <c r="S123" s="6">
        <v>3.9527173913043483</v>
      </c>
      <c r="T123" s="6">
        <v>8.9331521739130437</v>
      </c>
      <c r="U123" s="6">
        <v>0</v>
      </c>
      <c r="V123" s="6">
        <f>SUM(NonNurse[[#This Row],[Occupational Therapist Hours]],NonNurse[[#This Row],[OT Assistant Hours]],NonNurse[[#This Row],[OT Aide Hours]])/NonNurse[[#This Row],[MDS Census]]</f>
        <v>9.8096814232519661E-2</v>
      </c>
      <c r="W123" s="6">
        <v>2.123478260869565</v>
      </c>
      <c r="X123" s="6">
        <v>11.810108695652175</v>
      </c>
      <c r="Y123" s="6">
        <v>0</v>
      </c>
      <c r="Z123" s="6">
        <f>SUM(NonNurse[[#This Row],[Physical Therapist (PT) Hours]],NonNurse[[#This Row],[PT Assistant Hours]],NonNurse[[#This Row],[PT Aide Hours]])/NonNurse[[#This Row],[MDS Census]]</f>
        <v>0.10607281754240795</v>
      </c>
      <c r="AA123" s="6">
        <v>0</v>
      </c>
      <c r="AB123" s="6">
        <v>0</v>
      </c>
      <c r="AC123" s="6">
        <v>0</v>
      </c>
      <c r="AD123" s="6">
        <v>0</v>
      </c>
      <c r="AE123" s="6">
        <v>0</v>
      </c>
      <c r="AF123" s="6">
        <v>0</v>
      </c>
      <c r="AG123" s="6">
        <v>0</v>
      </c>
      <c r="AH123" s="1">
        <v>495135</v>
      </c>
      <c r="AI123">
        <v>3</v>
      </c>
    </row>
    <row r="124" spans="1:35" x14ac:dyDescent="0.25">
      <c r="A124" t="s">
        <v>329</v>
      </c>
      <c r="B124" t="s">
        <v>208</v>
      </c>
      <c r="C124" t="s">
        <v>575</v>
      </c>
      <c r="D124" t="s">
        <v>335</v>
      </c>
      <c r="E124" s="6">
        <v>120.71739130434783</v>
      </c>
      <c r="F124" s="6">
        <v>4.9565217391304346</v>
      </c>
      <c r="G124" s="6">
        <v>1.1032608695652173</v>
      </c>
      <c r="H124" s="6">
        <v>0.42043478260869571</v>
      </c>
      <c r="I124" s="6">
        <v>0.92391304347826086</v>
      </c>
      <c r="J124" s="6">
        <v>0</v>
      </c>
      <c r="K124" s="6">
        <v>0</v>
      </c>
      <c r="L124" s="6">
        <v>5.0939130434782607</v>
      </c>
      <c r="M124" s="6">
        <v>0</v>
      </c>
      <c r="N124" s="6">
        <v>9.45695652173913</v>
      </c>
      <c r="O124" s="6">
        <f>SUM(NonNurse[[#This Row],[Qualified Social Work Staff Hours]],NonNurse[[#This Row],[Other Social Work Staff Hours]])/NonNurse[[#This Row],[MDS Census]]</f>
        <v>7.8339636232667029E-2</v>
      </c>
      <c r="P124" s="6">
        <v>5.2813043478260866</v>
      </c>
      <c r="Q124" s="6">
        <v>8.9320652173913047</v>
      </c>
      <c r="R124" s="6">
        <f>SUM(NonNurse[[#This Row],[Qualified Activities Professional Hours]],NonNurse[[#This Row],[Other Activities Professional Hours]])/NonNurse[[#This Row],[MDS Census]]</f>
        <v>0.11774086079596614</v>
      </c>
      <c r="S124" s="6">
        <v>4.9129347826086942</v>
      </c>
      <c r="T124" s="6">
        <v>7.3297826086956546</v>
      </c>
      <c r="U124" s="6">
        <v>0</v>
      </c>
      <c r="V124" s="6">
        <f>SUM(NonNurse[[#This Row],[Occupational Therapist Hours]],NonNurse[[#This Row],[OT Assistant Hours]],NonNurse[[#This Row],[OT Aide Hours]])/NonNurse[[#This Row],[MDS Census]]</f>
        <v>0.10141635152169999</v>
      </c>
      <c r="W124" s="6">
        <v>3.285760869565217</v>
      </c>
      <c r="X124" s="6">
        <v>12.984347826086957</v>
      </c>
      <c r="Y124" s="6">
        <v>0</v>
      </c>
      <c r="Z124" s="6">
        <f>SUM(NonNurse[[#This Row],[Physical Therapist (PT) Hours]],NonNurse[[#This Row],[PT Assistant Hours]],NonNurse[[#This Row],[PT Aide Hours]])/NonNurse[[#This Row],[MDS Census]]</f>
        <v>0.1347784981091302</v>
      </c>
      <c r="AA124" s="6">
        <v>0</v>
      </c>
      <c r="AB124" s="6">
        <v>0</v>
      </c>
      <c r="AC124" s="6">
        <v>0</v>
      </c>
      <c r="AD124" s="6">
        <v>0</v>
      </c>
      <c r="AE124" s="6">
        <v>0</v>
      </c>
      <c r="AF124" s="6">
        <v>0</v>
      </c>
      <c r="AG124" s="6">
        <v>0</v>
      </c>
      <c r="AH124" s="1">
        <v>495356</v>
      </c>
      <c r="AI124">
        <v>3</v>
      </c>
    </row>
    <row r="125" spans="1:35" x14ac:dyDescent="0.25">
      <c r="A125" t="s">
        <v>329</v>
      </c>
      <c r="B125" t="s">
        <v>205</v>
      </c>
      <c r="C125" t="s">
        <v>573</v>
      </c>
      <c r="D125" t="s">
        <v>439</v>
      </c>
      <c r="E125" s="6">
        <v>137.56521739130434</v>
      </c>
      <c r="F125" s="6">
        <v>4.9565217391304346</v>
      </c>
      <c r="G125" s="6">
        <v>0</v>
      </c>
      <c r="H125" s="6">
        <v>0.60641304347826097</v>
      </c>
      <c r="I125" s="6">
        <v>0.83695652173913049</v>
      </c>
      <c r="J125" s="6">
        <v>0</v>
      </c>
      <c r="K125" s="6">
        <v>0</v>
      </c>
      <c r="L125" s="6">
        <v>4.9403260869565235</v>
      </c>
      <c r="M125" s="6">
        <v>3.2009782608695652</v>
      </c>
      <c r="N125" s="6">
        <v>0</v>
      </c>
      <c r="O125" s="6">
        <f>SUM(NonNurse[[#This Row],[Qualified Social Work Staff Hours]],NonNurse[[#This Row],[Other Social Work Staff Hours]])/NonNurse[[#This Row],[MDS Census]]</f>
        <v>2.3268805309734512E-2</v>
      </c>
      <c r="P125" s="6">
        <v>5.5617391304347823</v>
      </c>
      <c r="Q125" s="6">
        <v>13.445652173913043</v>
      </c>
      <c r="R125" s="6">
        <f>SUM(NonNurse[[#This Row],[Qualified Activities Professional Hours]],NonNurse[[#This Row],[Other Activities Professional Hours]])/NonNurse[[#This Row],[MDS Census]]</f>
        <v>0.13817003792667509</v>
      </c>
      <c r="S125" s="6">
        <v>4.566739130434784</v>
      </c>
      <c r="T125" s="6">
        <v>5.2931521739130414</v>
      </c>
      <c r="U125" s="6">
        <v>0</v>
      </c>
      <c r="V125" s="6">
        <f>SUM(NonNurse[[#This Row],[Occupational Therapist Hours]],NonNurse[[#This Row],[OT Assistant Hours]],NonNurse[[#This Row],[OT Aide Hours]])/NonNurse[[#This Row],[MDS Census]]</f>
        <v>7.1674304677623271E-2</v>
      </c>
      <c r="W125" s="6">
        <v>5.5581521739130428</v>
      </c>
      <c r="X125" s="6">
        <v>10.794021739130432</v>
      </c>
      <c r="Y125" s="6">
        <v>0</v>
      </c>
      <c r="Z125" s="6">
        <f>SUM(NonNurse[[#This Row],[Physical Therapist (PT) Hours]],NonNurse[[#This Row],[PT Assistant Hours]],NonNurse[[#This Row],[PT Aide Hours]])/NonNurse[[#This Row],[MDS Census]]</f>
        <v>0.11886852085967128</v>
      </c>
      <c r="AA125" s="6">
        <v>0</v>
      </c>
      <c r="AB125" s="6">
        <v>0</v>
      </c>
      <c r="AC125" s="6">
        <v>0</v>
      </c>
      <c r="AD125" s="6">
        <v>0</v>
      </c>
      <c r="AE125" s="6">
        <v>0</v>
      </c>
      <c r="AF125" s="6">
        <v>0</v>
      </c>
      <c r="AG125" s="6">
        <v>0</v>
      </c>
      <c r="AH125" s="1">
        <v>495353</v>
      </c>
      <c r="AI125">
        <v>3</v>
      </c>
    </row>
    <row r="126" spans="1:35" x14ac:dyDescent="0.25">
      <c r="A126" t="s">
        <v>329</v>
      </c>
      <c r="B126" t="s">
        <v>178</v>
      </c>
      <c r="C126" t="s">
        <v>562</v>
      </c>
      <c r="D126" t="s">
        <v>436</v>
      </c>
      <c r="E126" s="6">
        <v>87.119565217391298</v>
      </c>
      <c r="F126" s="6">
        <v>5.2173913043478262</v>
      </c>
      <c r="G126" s="6">
        <v>0.34782608695652173</v>
      </c>
      <c r="H126" s="6">
        <v>0.36576086956521731</v>
      </c>
      <c r="I126" s="6">
        <v>0.2608695652173913</v>
      </c>
      <c r="J126" s="6">
        <v>0</v>
      </c>
      <c r="K126" s="6">
        <v>0</v>
      </c>
      <c r="L126" s="6">
        <v>5.1168478260869561</v>
      </c>
      <c r="M126" s="6">
        <v>5.6882608695652168</v>
      </c>
      <c r="N126" s="6">
        <v>0</v>
      </c>
      <c r="O126" s="6">
        <f>SUM(NonNurse[[#This Row],[Qualified Social Work Staff Hours]],NonNurse[[#This Row],[Other Social Work Staff Hours]])/NonNurse[[#This Row],[MDS Census]]</f>
        <v>6.5292576419213974E-2</v>
      </c>
      <c r="P126" s="6">
        <v>5.6385869565217392</v>
      </c>
      <c r="Q126" s="6">
        <v>5.2309782608695654</v>
      </c>
      <c r="R126" s="6">
        <f>SUM(NonNurse[[#This Row],[Qualified Activities Professional Hours]],NonNurse[[#This Row],[Other Activities Professional Hours]])/NonNurse[[#This Row],[MDS Census]]</f>
        <v>0.12476606363069247</v>
      </c>
      <c r="S126" s="6">
        <v>1.6788043478260866</v>
      </c>
      <c r="T126" s="6">
        <v>9.4107608695652178</v>
      </c>
      <c r="U126" s="6">
        <v>0</v>
      </c>
      <c r="V126" s="6">
        <f>SUM(NonNurse[[#This Row],[Occupational Therapist Hours]],NonNurse[[#This Row],[OT Assistant Hours]],NonNurse[[#This Row],[OT Aide Hours]])/NonNurse[[#This Row],[MDS Census]]</f>
        <v>0.12729132875857765</v>
      </c>
      <c r="W126" s="6">
        <v>2.830326086956521</v>
      </c>
      <c r="X126" s="6">
        <v>5.5171739130434778</v>
      </c>
      <c r="Y126" s="6">
        <v>0</v>
      </c>
      <c r="Z126" s="6">
        <f>SUM(NonNurse[[#This Row],[Physical Therapist (PT) Hours]],NonNurse[[#This Row],[PT Assistant Hours]],NonNurse[[#This Row],[PT Aide Hours]])/NonNurse[[#This Row],[MDS Census]]</f>
        <v>9.5816593886462867E-2</v>
      </c>
      <c r="AA126" s="6">
        <v>0</v>
      </c>
      <c r="AB126" s="6">
        <v>0</v>
      </c>
      <c r="AC126" s="6">
        <v>0</v>
      </c>
      <c r="AD126" s="6">
        <v>0</v>
      </c>
      <c r="AE126" s="6">
        <v>0</v>
      </c>
      <c r="AF126" s="6">
        <v>0</v>
      </c>
      <c r="AG126" s="6">
        <v>0</v>
      </c>
      <c r="AH126" s="1">
        <v>495320</v>
      </c>
      <c r="AI126">
        <v>3</v>
      </c>
    </row>
    <row r="127" spans="1:35" x14ac:dyDescent="0.25">
      <c r="A127" t="s">
        <v>329</v>
      </c>
      <c r="B127" t="s">
        <v>175</v>
      </c>
      <c r="C127" t="s">
        <v>560</v>
      </c>
      <c r="D127" t="s">
        <v>435</v>
      </c>
      <c r="E127" s="6">
        <v>57.326086956521742</v>
      </c>
      <c r="F127" s="6">
        <v>4.6086956521739131</v>
      </c>
      <c r="G127" s="6">
        <v>0.59782608695652173</v>
      </c>
      <c r="H127" s="6">
        <v>0.28663043478260869</v>
      </c>
      <c r="I127" s="6">
        <v>0.32608695652173914</v>
      </c>
      <c r="J127" s="6">
        <v>0</v>
      </c>
      <c r="K127" s="6">
        <v>0</v>
      </c>
      <c r="L127" s="6">
        <v>5.1253260869565214</v>
      </c>
      <c r="M127" s="6">
        <v>4.7371739130434785</v>
      </c>
      <c r="N127" s="6">
        <v>0</v>
      </c>
      <c r="O127" s="6">
        <f>SUM(NonNurse[[#This Row],[Qualified Social Work Staff Hours]],NonNurse[[#This Row],[Other Social Work Staff Hours]])/NonNurse[[#This Row],[MDS Census]]</f>
        <v>8.2635570724307925E-2</v>
      </c>
      <c r="P127" s="6">
        <v>4.9809782608695654</v>
      </c>
      <c r="Q127" s="6">
        <v>0.86684782608695654</v>
      </c>
      <c r="R127" s="6">
        <f>SUM(NonNurse[[#This Row],[Qualified Activities Professional Hours]],NonNurse[[#This Row],[Other Activities Professional Hours]])/NonNurse[[#This Row],[MDS Census]]</f>
        <v>0.10200985968904057</v>
      </c>
      <c r="S127" s="6">
        <v>3.6713043478260876</v>
      </c>
      <c r="T127" s="6">
        <v>4.5434782608695649E-2</v>
      </c>
      <c r="U127" s="6">
        <v>0</v>
      </c>
      <c r="V127" s="6">
        <f>SUM(NonNurse[[#This Row],[Occupational Therapist Hours]],NonNurse[[#This Row],[OT Assistant Hours]],NonNurse[[#This Row],[OT Aide Hours]])/NonNurse[[#This Row],[MDS Census]]</f>
        <v>6.4835039817974977E-2</v>
      </c>
      <c r="W127" s="6">
        <v>0.20782608695652172</v>
      </c>
      <c r="X127" s="6">
        <v>0.31826086956521743</v>
      </c>
      <c r="Y127" s="6">
        <v>0</v>
      </c>
      <c r="Z127" s="6">
        <f>SUM(NonNurse[[#This Row],[Physical Therapist (PT) Hours]],NonNurse[[#This Row],[PT Assistant Hours]],NonNurse[[#This Row],[PT Aide Hours]])/NonNurse[[#This Row],[MDS Census]]</f>
        <v>9.1770951839211228E-3</v>
      </c>
      <c r="AA127" s="6">
        <v>0</v>
      </c>
      <c r="AB127" s="6">
        <v>0</v>
      </c>
      <c r="AC127" s="6">
        <v>0</v>
      </c>
      <c r="AD127" s="6">
        <v>0</v>
      </c>
      <c r="AE127" s="6">
        <v>0</v>
      </c>
      <c r="AF127" s="6">
        <v>0</v>
      </c>
      <c r="AG127" s="6">
        <v>0</v>
      </c>
      <c r="AH127" s="1">
        <v>495317</v>
      </c>
      <c r="AI127">
        <v>3</v>
      </c>
    </row>
    <row r="128" spans="1:35" x14ac:dyDescent="0.25">
      <c r="A128" t="s">
        <v>329</v>
      </c>
      <c r="B128" t="s">
        <v>133</v>
      </c>
      <c r="C128" t="s">
        <v>549</v>
      </c>
      <c r="D128" t="s">
        <v>355</v>
      </c>
      <c r="E128" s="6">
        <v>114.82608695652173</v>
      </c>
      <c r="F128" s="6">
        <v>5.2173913043478262</v>
      </c>
      <c r="G128" s="6">
        <v>0.5</v>
      </c>
      <c r="H128" s="6">
        <v>0.4963043478260869</v>
      </c>
      <c r="I128" s="6">
        <v>0.28260869565217389</v>
      </c>
      <c r="J128" s="6">
        <v>0</v>
      </c>
      <c r="K128" s="6">
        <v>0</v>
      </c>
      <c r="L128" s="6">
        <v>5.6521739130434785</v>
      </c>
      <c r="M128" s="6">
        <v>5.1553260869565225</v>
      </c>
      <c r="N128" s="6">
        <v>0</v>
      </c>
      <c r="O128" s="6">
        <f>SUM(NonNurse[[#This Row],[Qualified Social Work Staff Hours]],NonNurse[[#This Row],[Other Social Work Staff Hours]])/NonNurse[[#This Row],[MDS Census]]</f>
        <v>4.4896819386595996E-2</v>
      </c>
      <c r="P128" s="6">
        <v>5.3668478260869561</v>
      </c>
      <c r="Q128" s="6">
        <v>5.0217391304347823</v>
      </c>
      <c r="R128" s="6">
        <f>SUM(NonNurse[[#This Row],[Qualified Activities Professional Hours]],NonNurse[[#This Row],[Other Activities Professional Hours]])/NonNurse[[#This Row],[MDS Census]]</f>
        <v>9.0472358954941309E-2</v>
      </c>
      <c r="S128" s="6">
        <v>5.0988043478260865</v>
      </c>
      <c r="T128" s="6">
        <v>10.91391304347826</v>
      </c>
      <c r="U128" s="6">
        <v>0</v>
      </c>
      <c r="V128" s="6">
        <f>SUM(NonNurse[[#This Row],[Occupational Therapist Hours]],NonNurse[[#This Row],[OT Assistant Hours]],NonNurse[[#This Row],[OT Aide Hours]])/NonNurse[[#This Row],[MDS Census]]</f>
        <v>0.13945191215448693</v>
      </c>
      <c r="W128" s="6">
        <v>6.6673913043478255</v>
      </c>
      <c r="X128" s="6">
        <v>9.296086956521739</v>
      </c>
      <c r="Y128" s="6">
        <v>0</v>
      </c>
      <c r="Z128" s="6">
        <f>SUM(NonNurse[[#This Row],[Physical Therapist (PT) Hours]],NonNurse[[#This Row],[PT Assistant Hours]],NonNurse[[#This Row],[PT Aide Hours]])/NonNurse[[#This Row],[MDS Census]]</f>
        <v>0.13902309731162438</v>
      </c>
      <c r="AA128" s="6">
        <v>0</v>
      </c>
      <c r="AB128" s="6">
        <v>0</v>
      </c>
      <c r="AC128" s="6">
        <v>0</v>
      </c>
      <c r="AD128" s="6">
        <v>0</v>
      </c>
      <c r="AE128" s="6">
        <v>0</v>
      </c>
      <c r="AF128" s="6">
        <v>0</v>
      </c>
      <c r="AG128" s="6">
        <v>0</v>
      </c>
      <c r="AH128" s="1">
        <v>495259</v>
      </c>
      <c r="AI128">
        <v>3</v>
      </c>
    </row>
    <row r="129" spans="1:35" x14ac:dyDescent="0.25">
      <c r="A129" t="s">
        <v>329</v>
      </c>
      <c r="B129" t="s">
        <v>163</v>
      </c>
      <c r="C129" t="s">
        <v>557</v>
      </c>
      <c r="D129" t="s">
        <v>432</v>
      </c>
      <c r="E129" s="6">
        <v>105.43478260869566</v>
      </c>
      <c r="F129" s="6">
        <v>5.1304347826086953</v>
      </c>
      <c r="G129" s="6">
        <v>0.50543478260869568</v>
      </c>
      <c r="H129" s="6">
        <v>0.61434782608695637</v>
      </c>
      <c r="I129" s="6">
        <v>0.71739130434782605</v>
      </c>
      <c r="J129" s="6">
        <v>0</v>
      </c>
      <c r="K129" s="6">
        <v>0</v>
      </c>
      <c r="L129" s="6">
        <v>5.0156521739130424</v>
      </c>
      <c r="M129" s="6">
        <v>5.2010869565217392</v>
      </c>
      <c r="N129" s="6">
        <v>0</v>
      </c>
      <c r="O129" s="6">
        <f>SUM(NonNurse[[#This Row],[Qualified Social Work Staff Hours]],NonNurse[[#This Row],[Other Social Work Staff Hours]])/NonNurse[[#This Row],[MDS Census]]</f>
        <v>4.9329896907216494E-2</v>
      </c>
      <c r="P129" s="6">
        <v>6.0978260869565215</v>
      </c>
      <c r="Q129" s="6">
        <v>10.005869565217392</v>
      </c>
      <c r="R129" s="6">
        <f>SUM(NonNurse[[#This Row],[Qualified Activities Professional Hours]],NonNurse[[#This Row],[Other Activities Professional Hours]])/NonNurse[[#This Row],[MDS Census]]</f>
        <v>0.15273608247422679</v>
      </c>
      <c r="S129" s="6">
        <v>6.9413043478260885</v>
      </c>
      <c r="T129" s="6">
        <v>4.41</v>
      </c>
      <c r="U129" s="6">
        <v>0</v>
      </c>
      <c r="V129" s="6">
        <f>SUM(NonNurse[[#This Row],[Occupational Therapist Hours]],NonNurse[[#This Row],[OT Assistant Hours]],NonNurse[[#This Row],[OT Aide Hours]])/NonNurse[[#This Row],[MDS Census]]</f>
        <v>0.1076618556701031</v>
      </c>
      <c r="W129" s="6">
        <v>6.2422826086956533</v>
      </c>
      <c r="X129" s="6">
        <v>4.5917391304347834</v>
      </c>
      <c r="Y129" s="6">
        <v>0</v>
      </c>
      <c r="Z129" s="6">
        <f>SUM(NonNurse[[#This Row],[Physical Therapist (PT) Hours]],NonNurse[[#This Row],[PT Assistant Hours]],NonNurse[[#This Row],[PT Aide Hours]])/NonNurse[[#This Row],[MDS Census]]</f>
        <v>0.10275567010309281</v>
      </c>
      <c r="AA129" s="6">
        <v>0</v>
      </c>
      <c r="AB129" s="6">
        <v>0</v>
      </c>
      <c r="AC129" s="6">
        <v>0</v>
      </c>
      <c r="AD129" s="6">
        <v>0</v>
      </c>
      <c r="AE129" s="6">
        <v>0</v>
      </c>
      <c r="AF129" s="6">
        <v>0</v>
      </c>
      <c r="AG129" s="6">
        <v>0</v>
      </c>
      <c r="AH129" s="1">
        <v>495300</v>
      </c>
      <c r="AI129">
        <v>3</v>
      </c>
    </row>
    <row r="130" spans="1:35" x14ac:dyDescent="0.25">
      <c r="A130" t="s">
        <v>329</v>
      </c>
      <c r="B130" t="s">
        <v>135</v>
      </c>
      <c r="C130" t="s">
        <v>462</v>
      </c>
      <c r="D130" t="s">
        <v>409</v>
      </c>
      <c r="E130" s="6">
        <v>144.13043478260869</v>
      </c>
      <c r="F130" s="6">
        <v>4.5217391304347823</v>
      </c>
      <c r="G130" s="6">
        <v>0</v>
      </c>
      <c r="H130" s="6">
        <v>0.78934782608695653</v>
      </c>
      <c r="I130" s="6">
        <v>1.2282608695652173</v>
      </c>
      <c r="J130" s="6">
        <v>0</v>
      </c>
      <c r="K130" s="6">
        <v>0</v>
      </c>
      <c r="L130" s="6">
        <v>11.254891304347824</v>
      </c>
      <c r="M130" s="6">
        <v>5.901630434782609</v>
      </c>
      <c r="N130" s="6">
        <v>4.9945652173913047</v>
      </c>
      <c r="O130" s="6">
        <f>SUM(NonNurse[[#This Row],[Qualified Social Work Staff Hours]],NonNurse[[#This Row],[Other Social Work Staff Hours]])/NonNurse[[#This Row],[MDS Census]]</f>
        <v>7.5599547511312232E-2</v>
      </c>
      <c r="P130" s="6">
        <v>4.9510869565217392</v>
      </c>
      <c r="Q130" s="6">
        <v>10.869565217391305</v>
      </c>
      <c r="R130" s="6">
        <f>SUM(NonNurse[[#This Row],[Qualified Activities Professional Hours]],NonNurse[[#This Row],[Other Activities Professional Hours]])/NonNurse[[#This Row],[MDS Census]]</f>
        <v>0.10976621417797888</v>
      </c>
      <c r="S130" s="6">
        <v>7.4941304347826065</v>
      </c>
      <c r="T130" s="6">
        <v>11.247717391304352</v>
      </c>
      <c r="U130" s="6">
        <v>0</v>
      </c>
      <c r="V130" s="6">
        <f>SUM(NonNurse[[#This Row],[Occupational Therapist Hours]],NonNurse[[#This Row],[OT Assistant Hours]],NonNurse[[#This Row],[OT Aide Hours]])/NonNurse[[#This Row],[MDS Census]]</f>
        <v>0.13003393665158375</v>
      </c>
      <c r="W130" s="6">
        <v>7.3481521739130411</v>
      </c>
      <c r="X130" s="6">
        <v>13.006739130434786</v>
      </c>
      <c r="Y130" s="6">
        <v>0</v>
      </c>
      <c r="Z130" s="6">
        <f>SUM(NonNurse[[#This Row],[Physical Therapist (PT) Hours]],NonNurse[[#This Row],[PT Assistant Hours]],NonNurse[[#This Row],[PT Aide Hours]])/NonNurse[[#This Row],[MDS Census]]</f>
        <v>0.14122549019607844</v>
      </c>
      <c r="AA130" s="6">
        <v>0</v>
      </c>
      <c r="AB130" s="6">
        <v>0</v>
      </c>
      <c r="AC130" s="6">
        <v>0</v>
      </c>
      <c r="AD130" s="6">
        <v>0</v>
      </c>
      <c r="AE130" s="6">
        <v>0</v>
      </c>
      <c r="AF130" s="6">
        <v>0</v>
      </c>
      <c r="AG130" s="6">
        <v>0.42391304347826086</v>
      </c>
      <c r="AH130" s="1">
        <v>495261</v>
      </c>
      <c r="AI130">
        <v>3</v>
      </c>
    </row>
    <row r="131" spans="1:35" x14ac:dyDescent="0.25">
      <c r="A131" t="s">
        <v>329</v>
      </c>
      <c r="B131" t="s">
        <v>179</v>
      </c>
      <c r="C131" t="s">
        <v>563</v>
      </c>
      <c r="D131" t="s">
        <v>382</v>
      </c>
      <c r="E131" s="6">
        <v>58.815217391304351</v>
      </c>
      <c r="F131" s="6">
        <v>5.3043478260869561</v>
      </c>
      <c r="G131" s="6">
        <v>0.39130434782608697</v>
      </c>
      <c r="H131" s="6">
        <v>0.29456521739130437</v>
      </c>
      <c r="I131" s="6">
        <v>0.45652173913043476</v>
      </c>
      <c r="J131" s="6">
        <v>0</v>
      </c>
      <c r="K131" s="6">
        <v>0</v>
      </c>
      <c r="L131" s="6">
        <v>1.6150000000000002</v>
      </c>
      <c r="M131" s="6">
        <v>5.4782608695652177</v>
      </c>
      <c r="N131" s="6">
        <v>0</v>
      </c>
      <c r="O131" s="6">
        <f>SUM(NonNurse[[#This Row],[Qualified Social Work Staff Hours]],NonNurse[[#This Row],[Other Social Work Staff Hours]])/NonNurse[[#This Row],[MDS Census]]</f>
        <v>9.3143596377749036E-2</v>
      </c>
      <c r="P131" s="6">
        <v>4.0964130434782611</v>
      </c>
      <c r="Q131" s="6">
        <v>0</v>
      </c>
      <c r="R131" s="6">
        <f>SUM(NonNurse[[#This Row],[Qualified Activities Professional Hours]],NonNurse[[#This Row],[Other Activities Professional Hours]])/NonNurse[[#This Row],[MDS Census]]</f>
        <v>6.9648863426353722E-2</v>
      </c>
      <c r="S131" s="6">
        <v>3.2635869565217379</v>
      </c>
      <c r="T131" s="6">
        <v>3.2093478260869572</v>
      </c>
      <c r="U131" s="6">
        <v>0</v>
      </c>
      <c r="V131" s="6">
        <f>SUM(NonNurse[[#This Row],[Occupational Therapist Hours]],NonNurse[[#This Row],[OT Assistant Hours]],NonNurse[[#This Row],[OT Aide Hours]])/NonNurse[[#This Row],[MDS Census]]</f>
        <v>0.1100554426168915</v>
      </c>
      <c r="W131" s="6">
        <v>2.9059782608695661</v>
      </c>
      <c r="X131" s="6">
        <v>7.4043478260869557</v>
      </c>
      <c r="Y131" s="6">
        <v>0</v>
      </c>
      <c r="Z131" s="6">
        <f>SUM(NonNurse[[#This Row],[Physical Therapist (PT) Hours]],NonNurse[[#This Row],[PT Assistant Hours]],NonNurse[[#This Row],[PT Aide Hours]])/NonNurse[[#This Row],[MDS Census]]</f>
        <v>0.17530031417482905</v>
      </c>
      <c r="AA131" s="6">
        <v>0</v>
      </c>
      <c r="AB131" s="6">
        <v>0</v>
      </c>
      <c r="AC131" s="6">
        <v>0</v>
      </c>
      <c r="AD131" s="6">
        <v>0</v>
      </c>
      <c r="AE131" s="6">
        <v>0</v>
      </c>
      <c r="AF131" s="6">
        <v>0</v>
      </c>
      <c r="AG131" s="6">
        <v>0</v>
      </c>
      <c r="AH131" s="1">
        <v>495321</v>
      </c>
      <c r="AI131">
        <v>3</v>
      </c>
    </row>
    <row r="132" spans="1:35" x14ac:dyDescent="0.25">
      <c r="A132" t="s">
        <v>329</v>
      </c>
      <c r="B132" t="s">
        <v>57</v>
      </c>
      <c r="C132" t="s">
        <v>511</v>
      </c>
      <c r="D132" t="s">
        <v>352</v>
      </c>
      <c r="E132" s="6">
        <v>138.82608695652175</v>
      </c>
      <c r="F132" s="6">
        <v>5.3913043478260869</v>
      </c>
      <c r="G132" s="6">
        <v>0</v>
      </c>
      <c r="H132" s="6">
        <v>0.50630434782608702</v>
      </c>
      <c r="I132" s="6">
        <v>0.60869565217391308</v>
      </c>
      <c r="J132" s="6">
        <v>0</v>
      </c>
      <c r="K132" s="6">
        <v>0</v>
      </c>
      <c r="L132" s="6">
        <v>5.4465217391304357</v>
      </c>
      <c r="M132" s="6">
        <v>4.4833695652173917</v>
      </c>
      <c r="N132" s="6">
        <v>5.2108695652173909</v>
      </c>
      <c r="O132" s="6">
        <f>SUM(NonNurse[[#This Row],[Qualified Social Work Staff Hours]],NonNurse[[#This Row],[Other Social Work Staff Hours]])/NonNurse[[#This Row],[MDS Census]]</f>
        <v>6.983009708737864E-2</v>
      </c>
      <c r="P132" s="6">
        <v>4.8204347826086957</v>
      </c>
      <c r="Q132" s="6">
        <v>14.117391304347825</v>
      </c>
      <c r="R132" s="6">
        <f>SUM(NonNurse[[#This Row],[Qualified Activities Professional Hours]],NonNurse[[#This Row],[Other Activities Professional Hours]])/NonNurse[[#This Row],[MDS Census]]</f>
        <v>0.13641403069213903</v>
      </c>
      <c r="S132" s="6">
        <v>5.5652173913043477</v>
      </c>
      <c r="T132" s="6">
        <v>12.492717391304344</v>
      </c>
      <c r="U132" s="6">
        <v>0</v>
      </c>
      <c r="V132" s="6">
        <f>SUM(NonNurse[[#This Row],[Occupational Therapist Hours]],NonNurse[[#This Row],[OT Assistant Hours]],NonNurse[[#This Row],[OT Aide Hours]])/NonNurse[[#This Row],[MDS Census]]</f>
        <v>0.13007594738490444</v>
      </c>
      <c r="W132" s="6">
        <v>2.1154347826086957</v>
      </c>
      <c r="X132" s="6">
        <v>11.241956521739128</v>
      </c>
      <c r="Y132" s="6">
        <v>0</v>
      </c>
      <c r="Z132" s="6">
        <f>SUM(NonNurse[[#This Row],[Physical Therapist (PT) Hours]],NonNurse[[#This Row],[PT Assistant Hours]],NonNurse[[#This Row],[PT Aide Hours]])/NonNurse[[#This Row],[MDS Census]]</f>
        <v>9.6216724083933586E-2</v>
      </c>
      <c r="AA132" s="6">
        <v>0</v>
      </c>
      <c r="AB132" s="6">
        <v>0</v>
      </c>
      <c r="AC132" s="6">
        <v>0</v>
      </c>
      <c r="AD132" s="6">
        <v>0</v>
      </c>
      <c r="AE132" s="6">
        <v>0</v>
      </c>
      <c r="AF132" s="6">
        <v>0</v>
      </c>
      <c r="AG132" s="6">
        <v>0</v>
      </c>
      <c r="AH132" s="1">
        <v>495152</v>
      </c>
      <c r="AI132">
        <v>3</v>
      </c>
    </row>
    <row r="133" spans="1:35" x14ac:dyDescent="0.25">
      <c r="A133" t="s">
        <v>329</v>
      </c>
      <c r="B133" t="s">
        <v>203</v>
      </c>
      <c r="C133" t="s">
        <v>571</v>
      </c>
      <c r="D133" t="s">
        <v>398</v>
      </c>
      <c r="E133" s="6">
        <v>89.086956521739125</v>
      </c>
      <c r="F133" s="6">
        <v>4.8695652173913047</v>
      </c>
      <c r="G133" s="6">
        <v>0.2608695652173913</v>
      </c>
      <c r="H133" s="6">
        <v>0.36423913043478268</v>
      </c>
      <c r="I133" s="6">
        <v>0.33695652173913043</v>
      </c>
      <c r="J133" s="6">
        <v>0</v>
      </c>
      <c r="K133" s="6">
        <v>0</v>
      </c>
      <c r="L133" s="6">
        <v>1.0327173913043477</v>
      </c>
      <c r="M133" s="6">
        <v>3.1260869565217395</v>
      </c>
      <c r="N133" s="6">
        <v>0</v>
      </c>
      <c r="O133" s="6">
        <f>SUM(NonNurse[[#This Row],[Qualified Social Work Staff Hours]],NonNurse[[#This Row],[Other Social Work Staff Hours]])/NonNurse[[#This Row],[MDS Census]]</f>
        <v>3.5090287945339194E-2</v>
      </c>
      <c r="P133" s="6">
        <v>5.7853260869565215</v>
      </c>
      <c r="Q133" s="6">
        <v>5.2228260869565215</v>
      </c>
      <c r="R133" s="6">
        <f>SUM(NonNurse[[#This Row],[Qualified Activities Professional Hours]],NonNurse[[#This Row],[Other Activities Professional Hours]])/NonNurse[[#This Row],[MDS Census]]</f>
        <v>0.123566373840898</v>
      </c>
      <c r="S133" s="6">
        <v>2.8177173913043481</v>
      </c>
      <c r="T133" s="6">
        <v>4.2814130434782598</v>
      </c>
      <c r="U133" s="6">
        <v>0</v>
      </c>
      <c r="V133" s="6">
        <f>SUM(NonNurse[[#This Row],[Occupational Therapist Hours]],NonNurse[[#This Row],[OT Assistant Hours]],NonNurse[[#This Row],[OT Aide Hours]])/NonNurse[[#This Row],[MDS Census]]</f>
        <v>7.9687652513421178E-2</v>
      </c>
      <c r="W133" s="6">
        <v>3.7168478260869575</v>
      </c>
      <c r="X133" s="6">
        <v>5.1654347826086964</v>
      </c>
      <c r="Y133" s="6">
        <v>0</v>
      </c>
      <c r="Z133" s="6">
        <f>SUM(NonNurse[[#This Row],[Physical Therapist (PT) Hours]],NonNurse[[#This Row],[PT Assistant Hours]],NonNurse[[#This Row],[PT Aide Hours]])/NonNurse[[#This Row],[MDS Census]]</f>
        <v>9.9703513909224037E-2</v>
      </c>
      <c r="AA133" s="6">
        <v>0</v>
      </c>
      <c r="AB133" s="6">
        <v>0</v>
      </c>
      <c r="AC133" s="6">
        <v>0</v>
      </c>
      <c r="AD133" s="6">
        <v>0</v>
      </c>
      <c r="AE133" s="6">
        <v>0</v>
      </c>
      <c r="AF133" s="6">
        <v>0</v>
      </c>
      <c r="AG133" s="6">
        <v>0</v>
      </c>
      <c r="AH133" s="1">
        <v>495350</v>
      </c>
      <c r="AI133">
        <v>3</v>
      </c>
    </row>
    <row r="134" spans="1:35" x14ac:dyDescent="0.25">
      <c r="A134" t="s">
        <v>329</v>
      </c>
      <c r="B134" t="s">
        <v>222</v>
      </c>
      <c r="C134" t="s">
        <v>576</v>
      </c>
      <c r="D134" t="s">
        <v>376</v>
      </c>
      <c r="E134" s="6">
        <v>110.18478260869566</v>
      </c>
      <c r="F134" s="6">
        <v>5.1304347826086953</v>
      </c>
      <c r="G134" s="6">
        <v>0</v>
      </c>
      <c r="H134" s="6">
        <v>0.38402173913043475</v>
      </c>
      <c r="I134" s="6">
        <v>0.45652173913043476</v>
      </c>
      <c r="J134" s="6">
        <v>0</v>
      </c>
      <c r="K134" s="6">
        <v>0</v>
      </c>
      <c r="L134" s="6">
        <v>5.2004347826086947</v>
      </c>
      <c r="M134" s="6">
        <v>5.0434782608695654</v>
      </c>
      <c r="N134" s="6">
        <v>0</v>
      </c>
      <c r="O134" s="6">
        <f>SUM(NonNurse[[#This Row],[Qualified Social Work Staff Hours]],NonNurse[[#This Row],[Other Social Work Staff Hours]])/NonNurse[[#This Row],[MDS Census]]</f>
        <v>4.5772911117687679E-2</v>
      </c>
      <c r="P134" s="6">
        <v>10.708260869565219</v>
      </c>
      <c r="Q134" s="6">
        <v>14.655652173913042</v>
      </c>
      <c r="R134" s="6">
        <f>SUM(NonNurse[[#This Row],[Qualified Activities Professional Hours]],NonNurse[[#This Row],[Other Activities Professional Hours]])/NonNurse[[#This Row],[MDS Census]]</f>
        <v>0.23019433757521951</v>
      </c>
      <c r="S134" s="6">
        <v>3.119021739130436</v>
      </c>
      <c r="T134" s="6">
        <v>12.047065217391301</v>
      </c>
      <c r="U134" s="6">
        <v>0</v>
      </c>
      <c r="V134" s="6">
        <f>SUM(NonNurse[[#This Row],[Occupational Therapist Hours]],NonNurse[[#This Row],[OT Assistant Hours]],NonNurse[[#This Row],[OT Aide Hours]])/NonNurse[[#This Row],[MDS Census]]</f>
        <v>0.13764230048337772</v>
      </c>
      <c r="W134" s="6">
        <v>2.6676086956521732</v>
      </c>
      <c r="X134" s="6">
        <v>15.047826086956523</v>
      </c>
      <c r="Y134" s="6">
        <v>1.75</v>
      </c>
      <c r="Z134" s="6">
        <f>SUM(NonNurse[[#This Row],[Physical Therapist (PT) Hours]],NonNurse[[#This Row],[PT Assistant Hours]],NonNurse[[#This Row],[PT Aide Hours]])/NonNurse[[#This Row],[MDS Census]]</f>
        <v>0.17666173424089968</v>
      </c>
      <c r="AA134" s="6">
        <v>0</v>
      </c>
      <c r="AB134" s="6">
        <v>0</v>
      </c>
      <c r="AC134" s="6">
        <v>0</v>
      </c>
      <c r="AD134" s="6">
        <v>0</v>
      </c>
      <c r="AE134" s="6">
        <v>0</v>
      </c>
      <c r="AF134" s="6">
        <v>0</v>
      </c>
      <c r="AG134" s="6">
        <v>0</v>
      </c>
      <c r="AH134" s="1">
        <v>495371</v>
      </c>
      <c r="AI134">
        <v>3</v>
      </c>
    </row>
    <row r="135" spans="1:35" x14ac:dyDescent="0.25">
      <c r="A135" t="s">
        <v>329</v>
      </c>
      <c r="B135" t="s">
        <v>189</v>
      </c>
      <c r="C135" t="s">
        <v>465</v>
      </c>
      <c r="D135" t="s">
        <v>343</v>
      </c>
      <c r="E135" s="6">
        <v>114.29347826086956</v>
      </c>
      <c r="F135" s="6">
        <v>5.5652173913043477</v>
      </c>
      <c r="G135" s="6">
        <v>0</v>
      </c>
      <c r="H135" s="6">
        <v>0</v>
      </c>
      <c r="I135" s="6">
        <v>0</v>
      </c>
      <c r="J135" s="6">
        <v>0</v>
      </c>
      <c r="K135" s="6">
        <v>0</v>
      </c>
      <c r="L135" s="6">
        <v>5.6836956521739124</v>
      </c>
      <c r="M135" s="6">
        <v>5.4782608695652177</v>
      </c>
      <c r="N135" s="6">
        <v>2.5217391304347827</v>
      </c>
      <c r="O135" s="6">
        <f>SUM(NonNurse[[#This Row],[Qualified Social Work Staff Hours]],NonNurse[[#This Row],[Other Social Work Staff Hours]])/NonNurse[[#This Row],[MDS Census]]</f>
        <v>6.9995244888254871E-2</v>
      </c>
      <c r="P135" s="6">
        <v>6.1097826086956522</v>
      </c>
      <c r="Q135" s="6">
        <v>16.15978260869564</v>
      </c>
      <c r="R135" s="6">
        <f>SUM(NonNurse[[#This Row],[Qualified Activities Professional Hours]],NonNurse[[#This Row],[Other Activities Professional Hours]])/NonNurse[[#This Row],[MDS Census]]</f>
        <v>0.19484545886828331</v>
      </c>
      <c r="S135" s="6">
        <v>6.2580434782608707</v>
      </c>
      <c r="T135" s="6">
        <v>16.049347826086954</v>
      </c>
      <c r="U135" s="6">
        <v>0</v>
      </c>
      <c r="V135" s="6">
        <f>SUM(NonNurse[[#This Row],[Occupational Therapist Hours]],NonNurse[[#This Row],[OT Assistant Hours]],NonNurse[[#This Row],[OT Aide Hours]])/NonNurse[[#This Row],[MDS Census]]</f>
        <v>0.19517641464574417</v>
      </c>
      <c r="W135" s="6">
        <v>4.9892391304347825</v>
      </c>
      <c r="X135" s="6">
        <v>16.736956521739124</v>
      </c>
      <c r="Y135" s="6">
        <v>0</v>
      </c>
      <c r="Z135" s="6">
        <f>SUM(NonNurse[[#This Row],[Physical Therapist (PT) Hours]],NonNurse[[#This Row],[PT Assistant Hours]],NonNurse[[#This Row],[PT Aide Hours]])/NonNurse[[#This Row],[MDS Census]]</f>
        <v>0.19009129814550638</v>
      </c>
      <c r="AA135" s="6">
        <v>0</v>
      </c>
      <c r="AB135" s="6">
        <v>0</v>
      </c>
      <c r="AC135" s="6">
        <v>0</v>
      </c>
      <c r="AD135" s="6">
        <v>0</v>
      </c>
      <c r="AE135" s="6">
        <v>0</v>
      </c>
      <c r="AF135" s="6">
        <v>0</v>
      </c>
      <c r="AG135" s="6">
        <v>0</v>
      </c>
      <c r="AH135" s="1">
        <v>495333</v>
      </c>
      <c r="AI135">
        <v>3</v>
      </c>
    </row>
    <row r="136" spans="1:35" x14ac:dyDescent="0.25">
      <c r="A136" t="s">
        <v>329</v>
      </c>
      <c r="B136" t="s">
        <v>76</v>
      </c>
      <c r="C136" t="s">
        <v>531</v>
      </c>
      <c r="D136" t="s">
        <v>344</v>
      </c>
      <c r="E136" s="6">
        <v>48.880434782608695</v>
      </c>
      <c r="F136" s="6">
        <v>5.6521739130434785</v>
      </c>
      <c r="G136" s="6">
        <v>6.5217391304347824E-2</v>
      </c>
      <c r="H136" s="6">
        <v>0.17652173913043481</v>
      </c>
      <c r="I136" s="6">
        <v>0.81521739130434778</v>
      </c>
      <c r="J136" s="6">
        <v>0</v>
      </c>
      <c r="K136" s="6">
        <v>0</v>
      </c>
      <c r="L136" s="6">
        <v>2.3125</v>
      </c>
      <c r="M136" s="6">
        <v>0</v>
      </c>
      <c r="N136" s="6">
        <v>4.9565217391304346</v>
      </c>
      <c r="O136" s="6">
        <f>SUM(NonNurse[[#This Row],[Qualified Social Work Staff Hours]],NonNurse[[#This Row],[Other Social Work Staff Hours]])/NonNurse[[#This Row],[MDS Census]]</f>
        <v>0.10140093395597065</v>
      </c>
      <c r="P136" s="6">
        <v>4.9347826086956523</v>
      </c>
      <c r="Q136" s="6">
        <v>2.5570652173913042</v>
      </c>
      <c r="R136" s="6">
        <f>SUM(NonNurse[[#This Row],[Qualified Activities Professional Hours]],NonNurse[[#This Row],[Other Activities Professional Hours]])/NonNurse[[#This Row],[MDS Census]]</f>
        <v>0.15326884589726486</v>
      </c>
      <c r="S136" s="6">
        <v>9.3858695652173907</v>
      </c>
      <c r="T136" s="6">
        <v>4.8478260869565215</v>
      </c>
      <c r="U136" s="6">
        <v>0</v>
      </c>
      <c r="V136" s="6">
        <f>SUM(NonNurse[[#This Row],[Occupational Therapist Hours]],NonNurse[[#This Row],[OT Assistant Hours]],NonNurse[[#This Row],[OT Aide Hours]])/NonNurse[[#This Row],[MDS Census]]</f>
        <v>0.29119412941961303</v>
      </c>
      <c r="W136" s="6">
        <v>3.5244565217391304</v>
      </c>
      <c r="X136" s="6">
        <v>3.9918478260869565</v>
      </c>
      <c r="Y136" s="6">
        <v>0</v>
      </c>
      <c r="Z136" s="6">
        <f>SUM(NonNurse[[#This Row],[Physical Therapist (PT) Hours]],NonNurse[[#This Row],[PT Assistant Hours]],NonNurse[[#This Row],[PT Aide Hours]])/NonNurse[[#This Row],[MDS Census]]</f>
        <v>0.15376917945296864</v>
      </c>
      <c r="AA136" s="6">
        <v>0</v>
      </c>
      <c r="AB136" s="6">
        <v>0</v>
      </c>
      <c r="AC136" s="6">
        <v>0</v>
      </c>
      <c r="AD136" s="6">
        <v>0</v>
      </c>
      <c r="AE136" s="6">
        <v>2.1739130434782608E-2</v>
      </c>
      <c r="AF136" s="6">
        <v>0</v>
      </c>
      <c r="AG136" s="6">
        <v>0</v>
      </c>
      <c r="AH136" s="1">
        <v>495187</v>
      </c>
      <c r="AI136">
        <v>3</v>
      </c>
    </row>
    <row r="137" spans="1:35" x14ac:dyDescent="0.25">
      <c r="A137" t="s">
        <v>329</v>
      </c>
      <c r="B137" t="s">
        <v>33</v>
      </c>
      <c r="C137" t="s">
        <v>482</v>
      </c>
      <c r="D137" t="s">
        <v>394</v>
      </c>
      <c r="E137" s="6">
        <v>48.267605633802816</v>
      </c>
      <c r="F137" s="6">
        <v>5.0661971830985912</v>
      </c>
      <c r="G137" s="6">
        <v>0.54225352112676062</v>
      </c>
      <c r="H137" s="6">
        <v>32.969014084507045</v>
      </c>
      <c r="I137" s="6">
        <v>2.535211267605634</v>
      </c>
      <c r="J137" s="6">
        <v>0</v>
      </c>
      <c r="K137" s="6">
        <v>4.563380281690141</v>
      </c>
      <c r="L137" s="6">
        <v>4.1098591549295778</v>
      </c>
      <c r="M137" s="6">
        <v>6.78169014084507</v>
      </c>
      <c r="N137" s="6">
        <v>0</v>
      </c>
      <c r="O137" s="6">
        <f>SUM(NonNurse[[#This Row],[Qualified Social Work Staff Hours]],NonNurse[[#This Row],[Other Social Work Staff Hours]])/NonNurse[[#This Row],[MDS Census]]</f>
        <v>0.14050189670265537</v>
      </c>
      <c r="P137" s="6">
        <v>0</v>
      </c>
      <c r="Q137" s="6">
        <v>71.761971830985885</v>
      </c>
      <c r="R137" s="6">
        <f>SUM(NonNurse[[#This Row],[Qualified Activities Professional Hours]],NonNurse[[#This Row],[Other Activities Professional Hours]])/NonNurse[[#This Row],[MDS Census]]</f>
        <v>1.4867522614531654</v>
      </c>
      <c r="S137" s="6">
        <v>3.5549295774647893</v>
      </c>
      <c r="T137" s="6">
        <v>4.5746478873239438</v>
      </c>
      <c r="U137" s="6">
        <v>3.1971830985915495</v>
      </c>
      <c r="V137" s="6">
        <f>SUM(NonNurse[[#This Row],[Occupational Therapist Hours]],NonNurse[[#This Row],[OT Assistant Hours]],NonNurse[[#This Row],[OT Aide Hours]])/NonNurse[[#This Row],[MDS Census]]</f>
        <v>0.23466588853224399</v>
      </c>
      <c r="W137" s="6">
        <v>4.6380281690140848</v>
      </c>
      <c r="X137" s="6">
        <v>4.6197183098591559</v>
      </c>
      <c r="Y137" s="6">
        <v>4.267605633802817</v>
      </c>
      <c r="Z137" s="6">
        <f>SUM(NonNurse[[#This Row],[Physical Therapist (PT) Hours]],NonNurse[[#This Row],[PT Assistant Hours]],NonNurse[[#This Row],[PT Aide Hours]])/NonNurse[[#This Row],[MDS Census]]</f>
        <v>0.28021593230230524</v>
      </c>
      <c r="AA137" s="6">
        <v>2.436619718309859</v>
      </c>
      <c r="AB137" s="6">
        <v>4.154929577464789</v>
      </c>
      <c r="AC137" s="6">
        <v>0</v>
      </c>
      <c r="AD137" s="6">
        <v>0</v>
      </c>
      <c r="AE137" s="6">
        <v>4.619718309859155</v>
      </c>
      <c r="AF137" s="6">
        <v>0</v>
      </c>
      <c r="AG137" s="6">
        <v>8.2830985915492956</v>
      </c>
      <c r="AH137" s="1">
        <v>495113</v>
      </c>
      <c r="AI137">
        <v>3</v>
      </c>
    </row>
    <row r="138" spans="1:35" x14ac:dyDescent="0.25">
      <c r="A138" t="s">
        <v>329</v>
      </c>
      <c r="B138" t="s">
        <v>194</v>
      </c>
      <c r="C138" t="s">
        <v>503</v>
      </c>
      <c r="D138" t="s">
        <v>423</v>
      </c>
      <c r="E138" s="6">
        <v>106.69565217391305</v>
      </c>
      <c r="F138" s="6">
        <v>10.176630434782609</v>
      </c>
      <c r="G138" s="6">
        <v>0</v>
      </c>
      <c r="H138" s="6">
        <v>0.2391304347826087</v>
      </c>
      <c r="I138" s="6">
        <v>3.9130434782608696</v>
      </c>
      <c r="J138" s="6">
        <v>0</v>
      </c>
      <c r="K138" s="6">
        <v>0</v>
      </c>
      <c r="L138" s="6">
        <v>6.8104347826086942</v>
      </c>
      <c r="M138" s="6">
        <v>10.736413043478262</v>
      </c>
      <c r="N138" s="6">
        <v>5.3994565217391308</v>
      </c>
      <c r="O138" s="6">
        <f>SUM(NonNurse[[#This Row],[Qualified Social Work Staff Hours]],NonNurse[[#This Row],[Other Social Work Staff Hours]])/NonNurse[[#This Row],[MDS Census]]</f>
        <v>0.15123268133659332</v>
      </c>
      <c r="P138" s="6">
        <v>10.027173913043478</v>
      </c>
      <c r="Q138" s="6">
        <v>9.2119565217391308</v>
      </c>
      <c r="R138" s="6">
        <f>SUM(NonNurse[[#This Row],[Qualified Activities Professional Hours]],NonNurse[[#This Row],[Other Activities Professional Hours]])/NonNurse[[#This Row],[MDS Census]]</f>
        <v>0.18031784841075796</v>
      </c>
      <c r="S138" s="6">
        <v>5.7072826086956514</v>
      </c>
      <c r="T138" s="6">
        <v>15.485760869565215</v>
      </c>
      <c r="U138" s="6">
        <v>0</v>
      </c>
      <c r="V138" s="6">
        <f>SUM(NonNurse[[#This Row],[Occupational Therapist Hours]],NonNurse[[#This Row],[OT Assistant Hours]],NonNurse[[#This Row],[OT Aide Hours]])/NonNurse[[#This Row],[MDS Census]]</f>
        <v>0.19863080684596576</v>
      </c>
      <c r="W138" s="6">
        <v>6.587065217391304</v>
      </c>
      <c r="X138" s="6">
        <v>21.023913043478263</v>
      </c>
      <c r="Y138" s="6">
        <v>0</v>
      </c>
      <c r="Z138" s="6">
        <f>SUM(NonNurse[[#This Row],[Physical Therapist (PT) Hours]],NonNurse[[#This Row],[PT Assistant Hours]],NonNurse[[#This Row],[PT Aide Hours]])/NonNurse[[#This Row],[MDS Census]]</f>
        <v>0.2587825998370008</v>
      </c>
      <c r="AA138" s="6">
        <v>0</v>
      </c>
      <c r="AB138" s="6">
        <v>0</v>
      </c>
      <c r="AC138" s="6">
        <v>0</v>
      </c>
      <c r="AD138" s="6">
        <v>0</v>
      </c>
      <c r="AE138" s="6">
        <v>0</v>
      </c>
      <c r="AF138" s="6">
        <v>0</v>
      </c>
      <c r="AG138" s="6">
        <v>0</v>
      </c>
      <c r="AH138" s="1">
        <v>495339</v>
      </c>
      <c r="AI138">
        <v>3</v>
      </c>
    </row>
    <row r="139" spans="1:35" x14ac:dyDescent="0.25">
      <c r="A139" t="s">
        <v>329</v>
      </c>
      <c r="B139" t="s">
        <v>153</v>
      </c>
      <c r="C139" t="s">
        <v>515</v>
      </c>
      <c r="D139" t="s">
        <v>386</v>
      </c>
      <c r="E139" s="6">
        <v>123.40217391304348</v>
      </c>
      <c r="F139" s="6">
        <v>5.1304347826086953</v>
      </c>
      <c r="G139" s="6">
        <v>0</v>
      </c>
      <c r="H139" s="6">
        <v>0</v>
      </c>
      <c r="I139" s="6">
        <v>0</v>
      </c>
      <c r="J139" s="6">
        <v>0</v>
      </c>
      <c r="K139" s="6">
        <v>0</v>
      </c>
      <c r="L139" s="6">
        <v>7.8043478260869561</v>
      </c>
      <c r="M139" s="6">
        <v>8.6277173913043477</v>
      </c>
      <c r="N139" s="6">
        <v>0</v>
      </c>
      <c r="O139" s="6">
        <f>SUM(NonNurse[[#This Row],[Qualified Social Work Staff Hours]],NonNurse[[#This Row],[Other Social Work Staff Hours]])/NonNurse[[#This Row],[MDS Census]]</f>
        <v>6.9915440852638067E-2</v>
      </c>
      <c r="P139" s="6">
        <v>0</v>
      </c>
      <c r="Q139" s="6">
        <v>15.035326086956522</v>
      </c>
      <c r="R139" s="6">
        <f>SUM(NonNurse[[#This Row],[Qualified Activities Professional Hours]],NonNurse[[#This Row],[Other Activities Professional Hours]])/NonNurse[[#This Row],[MDS Census]]</f>
        <v>0.12184004227957368</v>
      </c>
      <c r="S139" s="6">
        <v>1.7065217391304348</v>
      </c>
      <c r="T139" s="6">
        <v>13.557065217391305</v>
      </c>
      <c r="U139" s="6">
        <v>0</v>
      </c>
      <c r="V139" s="6">
        <f>SUM(NonNurse[[#This Row],[Occupational Therapist Hours]],NonNurse[[#This Row],[OT Assistant Hours]],NonNurse[[#This Row],[OT Aide Hours]])/NonNurse[[#This Row],[MDS Census]]</f>
        <v>0.12368977362811592</v>
      </c>
      <c r="W139" s="6">
        <v>1.6766304347826086</v>
      </c>
      <c r="X139" s="6">
        <v>16.600543478260871</v>
      </c>
      <c r="Y139" s="6">
        <v>3.1847826086956523</v>
      </c>
      <c r="Z139" s="6">
        <f>SUM(NonNurse[[#This Row],[Physical Therapist (PT) Hours]],NonNurse[[#This Row],[PT Assistant Hours]],NonNurse[[#This Row],[PT Aide Hours]])/NonNurse[[#This Row],[MDS Census]]</f>
        <v>0.17391878798555449</v>
      </c>
      <c r="AA139" s="6">
        <v>0</v>
      </c>
      <c r="AB139" s="6">
        <v>0</v>
      </c>
      <c r="AC139" s="6">
        <v>0</v>
      </c>
      <c r="AD139" s="6">
        <v>0</v>
      </c>
      <c r="AE139" s="6">
        <v>0</v>
      </c>
      <c r="AF139" s="6">
        <v>0</v>
      </c>
      <c r="AG139" s="6">
        <v>0</v>
      </c>
      <c r="AH139" s="1">
        <v>495286</v>
      </c>
      <c r="AI139">
        <v>3</v>
      </c>
    </row>
    <row r="140" spans="1:35" x14ac:dyDescent="0.25">
      <c r="A140" t="s">
        <v>329</v>
      </c>
      <c r="B140" t="s">
        <v>172</v>
      </c>
      <c r="C140" t="s">
        <v>559</v>
      </c>
      <c r="D140" t="s">
        <v>409</v>
      </c>
      <c r="E140" s="6">
        <v>32.217391304347828</v>
      </c>
      <c r="F140" s="6">
        <v>5.3913043478260869</v>
      </c>
      <c r="G140" s="6">
        <v>1.0978260869565217</v>
      </c>
      <c r="H140" s="6">
        <v>0.39130434782608697</v>
      </c>
      <c r="I140" s="6">
        <v>1.673913043478261</v>
      </c>
      <c r="J140" s="6">
        <v>0</v>
      </c>
      <c r="K140" s="6">
        <v>4.9565217391304346</v>
      </c>
      <c r="L140" s="6">
        <v>1.6929347826086956</v>
      </c>
      <c r="M140" s="6">
        <v>2.347826086956522</v>
      </c>
      <c r="N140" s="6">
        <v>4.9565217391304346</v>
      </c>
      <c r="O140" s="6">
        <f>SUM(NonNurse[[#This Row],[Qualified Social Work Staff Hours]],NonNurse[[#This Row],[Other Social Work Staff Hours]])/NonNurse[[#This Row],[MDS Census]]</f>
        <v>0.22672064777327935</v>
      </c>
      <c r="P140" s="6">
        <v>4.6086956521739131</v>
      </c>
      <c r="Q140" s="6">
        <v>9.116847826086957</v>
      </c>
      <c r="R140" s="6">
        <f>SUM(NonNurse[[#This Row],[Qualified Activities Professional Hours]],NonNurse[[#This Row],[Other Activities Professional Hours]])/NonNurse[[#This Row],[MDS Census]]</f>
        <v>0.42602901484480432</v>
      </c>
      <c r="S140" s="6">
        <v>5.8668478260869561</v>
      </c>
      <c r="T140" s="6">
        <v>6.5217391304347824E-2</v>
      </c>
      <c r="U140" s="6">
        <v>0</v>
      </c>
      <c r="V140" s="6">
        <f>SUM(NonNurse[[#This Row],[Occupational Therapist Hours]],NonNurse[[#This Row],[OT Assistant Hours]],NonNurse[[#This Row],[OT Aide Hours]])/NonNurse[[#This Row],[MDS Census]]</f>
        <v>0.18412618083670712</v>
      </c>
      <c r="W140" s="6">
        <v>12.486413043478262</v>
      </c>
      <c r="X140" s="6">
        <v>1.9782608695652173</v>
      </c>
      <c r="Y140" s="6">
        <v>0</v>
      </c>
      <c r="Z140" s="6">
        <f>SUM(NonNurse[[#This Row],[Physical Therapist (PT) Hours]],NonNurse[[#This Row],[PT Assistant Hours]],NonNurse[[#This Row],[PT Aide Hours]])/NonNurse[[#This Row],[MDS Census]]</f>
        <v>0.44897098515519568</v>
      </c>
      <c r="AA140" s="6">
        <v>0.44565217391304346</v>
      </c>
      <c r="AB140" s="6">
        <v>0</v>
      </c>
      <c r="AC140" s="6">
        <v>0</v>
      </c>
      <c r="AD140" s="6">
        <v>0</v>
      </c>
      <c r="AE140" s="6">
        <v>0</v>
      </c>
      <c r="AF140" s="6">
        <v>0</v>
      </c>
      <c r="AG140" s="6">
        <v>0.57608695652173914</v>
      </c>
      <c r="AH140" s="1">
        <v>495312</v>
      </c>
      <c r="AI140">
        <v>3</v>
      </c>
    </row>
    <row r="141" spans="1:35" x14ac:dyDescent="0.25">
      <c r="A141" t="s">
        <v>329</v>
      </c>
      <c r="B141" t="s">
        <v>110</v>
      </c>
      <c r="C141" t="s">
        <v>517</v>
      </c>
      <c r="D141" t="s">
        <v>389</v>
      </c>
      <c r="E141" s="6">
        <v>78.826086956521735</v>
      </c>
      <c r="F141" s="6">
        <v>5.4782608695652177</v>
      </c>
      <c r="G141" s="6">
        <v>0</v>
      </c>
      <c r="H141" s="6">
        <v>0</v>
      </c>
      <c r="I141" s="6">
        <v>1.6630434782608696</v>
      </c>
      <c r="J141" s="6">
        <v>0</v>
      </c>
      <c r="K141" s="6">
        <v>0</v>
      </c>
      <c r="L141" s="6">
        <v>3.9483695652173911</v>
      </c>
      <c r="M141" s="6">
        <v>0</v>
      </c>
      <c r="N141" s="6">
        <v>11.366847826086957</v>
      </c>
      <c r="O141" s="6">
        <f>SUM(NonNurse[[#This Row],[Qualified Social Work Staff Hours]],NonNurse[[#This Row],[Other Social Work Staff Hours]])/NonNurse[[#This Row],[MDS Census]]</f>
        <v>0.14420159955874243</v>
      </c>
      <c r="P141" s="6">
        <v>5.5570652173913047</v>
      </c>
      <c r="Q141" s="6">
        <v>0</v>
      </c>
      <c r="R141" s="6">
        <f>SUM(NonNurse[[#This Row],[Qualified Activities Professional Hours]],NonNurse[[#This Row],[Other Activities Professional Hours]])/NonNurse[[#This Row],[MDS Census]]</f>
        <v>7.049779371207944E-2</v>
      </c>
      <c r="S141" s="6">
        <v>10.065217391304348</v>
      </c>
      <c r="T141" s="6">
        <v>4.5461956521739131</v>
      </c>
      <c r="U141" s="6">
        <v>0</v>
      </c>
      <c r="V141" s="6">
        <f>SUM(NonNurse[[#This Row],[Occupational Therapist Hours]],NonNurse[[#This Row],[OT Assistant Hours]],NonNurse[[#This Row],[OT Aide Hours]])/NonNurse[[#This Row],[MDS Census]]</f>
        <v>0.18536265857694431</v>
      </c>
      <c r="W141" s="6">
        <v>11.086956521739131</v>
      </c>
      <c r="X141" s="6">
        <v>8.8614130434782616</v>
      </c>
      <c r="Y141" s="6">
        <v>0</v>
      </c>
      <c r="Z141" s="6">
        <f>SUM(NonNurse[[#This Row],[Physical Therapist (PT) Hours]],NonNurse[[#This Row],[PT Assistant Hours]],NonNurse[[#This Row],[PT Aide Hours]])/NonNurse[[#This Row],[MDS Census]]</f>
        <v>0.25306811913954774</v>
      </c>
      <c r="AA141" s="6">
        <v>0</v>
      </c>
      <c r="AB141" s="6">
        <v>0</v>
      </c>
      <c r="AC141" s="6">
        <v>0</v>
      </c>
      <c r="AD141" s="6">
        <v>0</v>
      </c>
      <c r="AE141" s="6">
        <v>0</v>
      </c>
      <c r="AF141" s="6">
        <v>0</v>
      </c>
      <c r="AG141" s="6">
        <v>0</v>
      </c>
      <c r="AH141" s="1">
        <v>495232</v>
      </c>
      <c r="AI141">
        <v>3</v>
      </c>
    </row>
    <row r="142" spans="1:35" x14ac:dyDescent="0.25">
      <c r="A142" t="s">
        <v>329</v>
      </c>
      <c r="B142" t="s">
        <v>10</v>
      </c>
      <c r="C142" t="s">
        <v>493</v>
      </c>
      <c r="D142" t="s">
        <v>382</v>
      </c>
      <c r="E142" s="6">
        <v>39.967391304347828</v>
      </c>
      <c r="F142" s="6">
        <v>5.3043478260869561</v>
      </c>
      <c r="G142" s="6">
        <v>6.5217391304347824E-2</v>
      </c>
      <c r="H142" s="6">
        <v>1.1086956521739131</v>
      </c>
      <c r="I142" s="6">
        <v>5.5652173913043477</v>
      </c>
      <c r="J142" s="6">
        <v>0</v>
      </c>
      <c r="K142" s="6">
        <v>1.2717391304347827</v>
      </c>
      <c r="L142" s="6">
        <v>1.8127173913043477</v>
      </c>
      <c r="M142" s="6">
        <v>5.4782608695652177</v>
      </c>
      <c r="N142" s="6">
        <v>0</v>
      </c>
      <c r="O142" s="6">
        <f>SUM(NonNurse[[#This Row],[Qualified Social Work Staff Hours]],NonNurse[[#This Row],[Other Social Work Staff Hours]])/NonNurse[[#This Row],[MDS Census]]</f>
        <v>0.13706826217024748</v>
      </c>
      <c r="P142" s="6">
        <v>0</v>
      </c>
      <c r="Q142" s="6">
        <v>17.755434782608699</v>
      </c>
      <c r="R142" s="6">
        <f>SUM(NonNurse[[#This Row],[Qualified Activities Professional Hours]],NonNurse[[#This Row],[Other Activities Professional Hours]])/NonNurse[[#This Row],[MDS Census]]</f>
        <v>0.44424802828392718</v>
      </c>
      <c r="S142" s="6">
        <v>4.6244565217391296</v>
      </c>
      <c r="T142" s="6">
        <v>3.3320652173913032</v>
      </c>
      <c r="U142" s="6">
        <v>0</v>
      </c>
      <c r="V142" s="6">
        <f>SUM(NonNurse[[#This Row],[Occupational Therapist Hours]],NonNurse[[#This Row],[OT Assistant Hours]],NonNurse[[#This Row],[OT Aide Hours]])/NonNurse[[#This Row],[MDS Census]]</f>
        <v>0.19907533315202605</v>
      </c>
      <c r="W142" s="6">
        <v>1.0953260869565218</v>
      </c>
      <c r="X142" s="6">
        <v>4.1370652173913047</v>
      </c>
      <c r="Y142" s="6">
        <v>0</v>
      </c>
      <c r="Z142" s="6">
        <f>SUM(NonNurse[[#This Row],[Physical Therapist (PT) Hours]],NonNurse[[#This Row],[PT Assistant Hours]],NonNurse[[#This Row],[PT Aide Hours]])/NonNurse[[#This Row],[MDS Census]]</f>
        <v>0.13091650802284471</v>
      </c>
      <c r="AA142" s="6">
        <v>0</v>
      </c>
      <c r="AB142" s="6">
        <v>0.86956521739130432</v>
      </c>
      <c r="AC142" s="6">
        <v>0</v>
      </c>
      <c r="AD142" s="6">
        <v>0</v>
      </c>
      <c r="AE142" s="6">
        <v>0</v>
      </c>
      <c r="AF142" s="6">
        <v>0</v>
      </c>
      <c r="AG142" s="6">
        <v>0.34782608695652173</v>
      </c>
      <c r="AH142" s="1">
        <v>495034</v>
      </c>
      <c r="AI142">
        <v>3</v>
      </c>
    </row>
    <row r="143" spans="1:35" x14ac:dyDescent="0.25">
      <c r="A143" t="s">
        <v>329</v>
      </c>
      <c r="B143" t="s">
        <v>198</v>
      </c>
      <c r="C143" t="s">
        <v>479</v>
      </c>
      <c r="D143" t="s">
        <v>422</v>
      </c>
      <c r="E143" s="6">
        <v>112.89130434782609</v>
      </c>
      <c r="F143" s="6">
        <v>5.7391304347826084</v>
      </c>
      <c r="G143" s="6">
        <v>0</v>
      </c>
      <c r="H143" s="6">
        <v>0.24402173913043473</v>
      </c>
      <c r="I143" s="6">
        <v>1.1956521739130435</v>
      </c>
      <c r="J143" s="6">
        <v>0</v>
      </c>
      <c r="K143" s="6">
        <v>0</v>
      </c>
      <c r="L143" s="6">
        <v>4.2431521739130433</v>
      </c>
      <c r="M143" s="6">
        <v>6.1297826086956544</v>
      </c>
      <c r="N143" s="6">
        <v>5.8989130434782622</v>
      </c>
      <c r="O143" s="6">
        <f>SUM(NonNurse[[#This Row],[Qualified Social Work Staff Hours]],NonNurse[[#This Row],[Other Social Work Staff Hours]])/NonNurse[[#This Row],[MDS Census]]</f>
        <v>0.10655112651646449</v>
      </c>
      <c r="P143" s="6">
        <v>4.3171739130434785</v>
      </c>
      <c r="Q143" s="6">
        <v>5.1193478260869556</v>
      </c>
      <c r="R143" s="6">
        <f>SUM(NonNurse[[#This Row],[Qualified Activities Professional Hours]],NonNurse[[#This Row],[Other Activities Professional Hours]])/NonNurse[[#This Row],[MDS Census]]</f>
        <v>8.3589447332948194E-2</v>
      </c>
      <c r="S143" s="6">
        <v>9.784673913043477</v>
      </c>
      <c r="T143" s="6">
        <v>11.414347826086958</v>
      </c>
      <c r="U143" s="6">
        <v>0</v>
      </c>
      <c r="V143" s="6">
        <f>SUM(NonNurse[[#This Row],[Occupational Therapist Hours]],NonNurse[[#This Row],[OT Assistant Hours]],NonNurse[[#This Row],[OT Aide Hours]])/NonNurse[[#This Row],[MDS Census]]</f>
        <v>0.18778259195070288</v>
      </c>
      <c r="W143" s="6">
        <v>8.9680434782608707</v>
      </c>
      <c r="X143" s="6">
        <v>14.145760869565214</v>
      </c>
      <c r="Y143" s="6">
        <v>0</v>
      </c>
      <c r="Z143" s="6">
        <f>SUM(NonNurse[[#This Row],[Physical Therapist (PT) Hours]],NonNurse[[#This Row],[PT Assistant Hours]],NonNurse[[#This Row],[PT Aide Hours]])/NonNurse[[#This Row],[MDS Census]]</f>
        <v>0.20474388600038509</v>
      </c>
      <c r="AA143" s="6">
        <v>0</v>
      </c>
      <c r="AB143" s="6">
        <v>0</v>
      </c>
      <c r="AC143" s="6">
        <v>0</v>
      </c>
      <c r="AD143" s="6">
        <v>0</v>
      </c>
      <c r="AE143" s="6">
        <v>0.5</v>
      </c>
      <c r="AF143" s="6">
        <v>0</v>
      </c>
      <c r="AG143" s="6">
        <v>0</v>
      </c>
      <c r="AH143" s="1">
        <v>495344</v>
      </c>
      <c r="AI143">
        <v>3</v>
      </c>
    </row>
    <row r="144" spans="1:35" x14ac:dyDescent="0.25">
      <c r="A144" t="s">
        <v>329</v>
      </c>
      <c r="B144" t="s">
        <v>257</v>
      </c>
      <c r="C144" t="s">
        <v>486</v>
      </c>
      <c r="D144" t="s">
        <v>401</v>
      </c>
      <c r="E144" s="6">
        <v>26.684782608695652</v>
      </c>
      <c r="F144" s="6">
        <v>5.3913043478260869</v>
      </c>
      <c r="G144" s="6">
        <v>0</v>
      </c>
      <c r="H144" s="6">
        <v>0</v>
      </c>
      <c r="I144" s="6">
        <v>0</v>
      </c>
      <c r="J144" s="6">
        <v>0</v>
      </c>
      <c r="K144" s="6">
        <v>0</v>
      </c>
      <c r="L144" s="6">
        <v>0.57195652173913014</v>
      </c>
      <c r="M144" s="6">
        <v>3.4782608695652173</v>
      </c>
      <c r="N144" s="6">
        <v>0</v>
      </c>
      <c r="O144" s="6">
        <f>SUM(NonNurse[[#This Row],[Qualified Social Work Staff Hours]],NonNurse[[#This Row],[Other Social Work Staff Hours]])/NonNurse[[#This Row],[MDS Census]]</f>
        <v>0.13034623217922606</v>
      </c>
      <c r="P144" s="6">
        <v>5.0434782608695654</v>
      </c>
      <c r="Q144" s="6">
        <v>19.542391304347824</v>
      </c>
      <c r="R144" s="6">
        <f>SUM(NonNurse[[#This Row],[Qualified Activities Professional Hours]],NonNurse[[#This Row],[Other Activities Professional Hours]])/NonNurse[[#This Row],[MDS Census]]</f>
        <v>0.92134419551934821</v>
      </c>
      <c r="S144" s="6">
        <v>0.40532608695652189</v>
      </c>
      <c r="T144" s="6">
        <v>2.3357608695652177</v>
      </c>
      <c r="U144" s="6">
        <v>0</v>
      </c>
      <c r="V144" s="6">
        <f>SUM(NonNurse[[#This Row],[Occupational Therapist Hours]],NonNurse[[#This Row],[OT Assistant Hours]],NonNurse[[#This Row],[OT Aide Hours]])/NonNurse[[#This Row],[MDS Census]]</f>
        <v>0.10272097759674137</v>
      </c>
      <c r="W144" s="6">
        <v>2.6227173913043478</v>
      </c>
      <c r="X144" s="6">
        <v>3.4447826086956526</v>
      </c>
      <c r="Y144" s="6">
        <v>0</v>
      </c>
      <c r="Z144" s="6">
        <f>SUM(NonNurse[[#This Row],[Physical Therapist (PT) Hours]],NonNurse[[#This Row],[PT Assistant Hours]],NonNurse[[#This Row],[PT Aide Hours]])/NonNurse[[#This Row],[MDS Census]]</f>
        <v>0.22737678207739309</v>
      </c>
      <c r="AA144" s="6">
        <v>0</v>
      </c>
      <c r="AB144" s="6">
        <v>0</v>
      </c>
      <c r="AC144" s="6">
        <v>0</v>
      </c>
      <c r="AD144" s="6">
        <v>0</v>
      </c>
      <c r="AE144" s="6">
        <v>0</v>
      </c>
      <c r="AF144" s="6">
        <v>0</v>
      </c>
      <c r="AG144" s="6">
        <v>0</v>
      </c>
      <c r="AH144" s="1">
        <v>495408</v>
      </c>
      <c r="AI144">
        <v>3</v>
      </c>
    </row>
    <row r="145" spans="1:35" x14ac:dyDescent="0.25">
      <c r="A145" t="s">
        <v>329</v>
      </c>
      <c r="B145" t="s">
        <v>271</v>
      </c>
      <c r="C145" t="s">
        <v>460</v>
      </c>
      <c r="D145" t="s">
        <v>428</v>
      </c>
      <c r="E145" s="6">
        <v>113.43661971830986</v>
      </c>
      <c r="F145" s="6">
        <v>5.8540845070422529</v>
      </c>
      <c r="G145" s="6">
        <v>0</v>
      </c>
      <c r="H145" s="6">
        <v>0</v>
      </c>
      <c r="I145" s="6">
        <v>0</v>
      </c>
      <c r="J145" s="6">
        <v>0</v>
      </c>
      <c r="K145" s="6">
        <v>0</v>
      </c>
      <c r="L145" s="6">
        <v>0.28197183098591549</v>
      </c>
      <c r="M145" s="6">
        <v>0.528169014084507</v>
      </c>
      <c r="N145" s="6">
        <v>10.6543661971831</v>
      </c>
      <c r="O145" s="6">
        <f>SUM(NonNurse[[#This Row],[Qualified Social Work Staff Hours]],NonNurse[[#This Row],[Other Social Work Staff Hours]])/NonNurse[[#This Row],[MDS Census]]</f>
        <v>9.8579587782468336E-2</v>
      </c>
      <c r="P145" s="6">
        <v>0.54225352112676062</v>
      </c>
      <c r="Q145" s="6">
        <v>11.796197183098593</v>
      </c>
      <c r="R145" s="6">
        <f>SUM(NonNurse[[#This Row],[Qualified Activities Professional Hours]],NonNurse[[#This Row],[Other Activities Professional Hours]])/NonNurse[[#This Row],[MDS Census]]</f>
        <v>0.1087695555003725</v>
      </c>
      <c r="S145" s="6">
        <v>7.3702816901408443</v>
      </c>
      <c r="T145" s="6">
        <v>13.621690140845072</v>
      </c>
      <c r="U145" s="6">
        <v>0</v>
      </c>
      <c r="V145" s="6">
        <f>SUM(NonNurse[[#This Row],[Occupational Therapist Hours]],NonNurse[[#This Row],[OT Assistant Hours]],NonNurse[[#This Row],[OT Aide Hours]])/NonNurse[[#This Row],[MDS Census]]</f>
        <v>0.18505463123913585</v>
      </c>
      <c r="W145" s="6">
        <v>17.768873239436619</v>
      </c>
      <c r="X145" s="6">
        <v>17.621690140845061</v>
      </c>
      <c r="Y145" s="6">
        <v>0</v>
      </c>
      <c r="Z145" s="6">
        <f>SUM(NonNurse[[#This Row],[Physical Therapist (PT) Hours]],NonNurse[[#This Row],[PT Assistant Hours]],NonNurse[[#This Row],[PT Aide Hours]])/NonNurse[[#This Row],[MDS Census]]</f>
        <v>0.31198534889495894</v>
      </c>
      <c r="AA145" s="6">
        <v>0</v>
      </c>
      <c r="AB145" s="6">
        <v>0.9859154929577465</v>
      </c>
      <c r="AC145" s="6">
        <v>0</v>
      </c>
      <c r="AD145" s="6">
        <v>0</v>
      </c>
      <c r="AE145" s="6">
        <v>0</v>
      </c>
      <c r="AF145" s="6">
        <v>0</v>
      </c>
      <c r="AG145" s="6">
        <v>0</v>
      </c>
      <c r="AH145" s="1">
        <v>495424</v>
      </c>
      <c r="AI145">
        <v>3</v>
      </c>
    </row>
    <row r="146" spans="1:35" x14ac:dyDescent="0.25">
      <c r="A146" t="s">
        <v>329</v>
      </c>
      <c r="B146" t="s">
        <v>218</v>
      </c>
      <c r="C146" t="s">
        <v>539</v>
      </c>
      <c r="D146" t="s">
        <v>415</v>
      </c>
      <c r="E146" s="6">
        <v>21.076086956521738</v>
      </c>
      <c r="F146" s="6">
        <v>10.782608695652174</v>
      </c>
      <c r="G146" s="6">
        <v>0.41304347826086957</v>
      </c>
      <c r="H146" s="6">
        <v>0.17391304347826086</v>
      </c>
      <c r="I146" s="6">
        <v>0.59782608695652173</v>
      </c>
      <c r="J146" s="6">
        <v>0</v>
      </c>
      <c r="K146" s="6">
        <v>0</v>
      </c>
      <c r="L146" s="6">
        <v>0.50326086956521743</v>
      </c>
      <c r="M146" s="6">
        <v>5.6521739130434785</v>
      </c>
      <c r="N146" s="6">
        <v>0</v>
      </c>
      <c r="O146" s="6">
        <f>SUM(NonNurse[[#This Row],[Qualified Social Work Staff Hours]],NonNurse[[#This Row],[Other Social Work Staff Hours]])/NonNurse[[#This Row],[MDS Census]]</f>
        <v>0.26817947395564729</v>
      </c>
      <c r="P146" s="6">
        <v>5.5652173913043477</v>
      </c>
      <c r="Q146" s="6">
        <v>9.5414130434782614</v>
      </c>
      <c r="R146" s="6">
        <f>SUM(NonNurse[[#This Row],[Qualified Activities Professional Hours]],NonNurse[[#This Row],[Other Activities Professional Hours]])/NonNurse[[#This Row],[MDS Census]]</f>
        <v>0.71676637441980406</v>
      </c>
      <c r="S146" s="6">
        <v>0.736304347826087</v>
      </c>
      <c r="T146" s="6">
        <v>3.4291304347826097</v>
      </c>
      <c r="U146" s="6">
        <v>0</v>
      </c>
      <c r="V146" s="6">
        <f>SUM(NonNurse[[#This Row],[Occupational Therapist Hours]],NonNurse[[#This Row],[OT Assistant Hours]],NonNurse[[#This Row],[OT Aide Hours]])/NonNurse[[#This Row],[MDS Census]]</f>
        <v>0.19763795771015991</v>
      </c>
      <c r="W146" s="6">
        <v>3.9536956521739133</v>
      </c>
      <c r="X146" s="6">
        <v>0.69934782608695667</v>
      </c>
      <c r="Y146" s="6">
        <v>0</v>
      </c>
      <c r="Z146" s="6">
        <f>SUM(NonNurse[[#This Row],[Physical Therapist (PT) Hours]],NonNurse[[#This Row],[PT Assistant Hours]],NonNurse[[#This Row],[PT Aide Hours]])/NonNurse[[#This Row],[MDS Census]]</f>
        <v>0.22077359463641055</v>
      </c>
      <c r="AA146" s="6">
        <v>0</v>
      </c>
      <c r="AB146" s="6">
        <v>0</v>
      </c>
      <c r="AC146" s="6">
        <v>0</v>
      </c>
      <c r="AD146" s="6">
        <v>0</v>
      </c>
      <c r="AE146" s="6">
        <v>0</v>
      </c>
      <c r="AF146" s="6">
        <v>0</v>
      </c>
      <c r="AG146" s="6">
        <v>0</v>
      </c>
      <c r="AH146" s="1">
        <v>495366</v>
      </c>
      <c r="AI146">
        <v>3</v>
      </c>
    </row>
    <row r="147" spans="1:35" x14ac:dyDescent="0.25">
      <c r="A147" t="s">
        <v>329</v>
      </c>
      <c r="B147" t="s">
        <v>36</v>
      </c>
      <c r="C147" t="s">
        <v>504</v>
      </c>
      <c r="D147" t="s">
        <v>385</v>
      </c>
      <c r="E147" s="6">
        <v>149.63043478260869</v>
      </c>
      <c r="F147" s="6">
        <v>5.5652173913043477</v>
      </c>
      <c r="G147" s="6">
        <v>0.10869565217391304</v>
      </c>
      <c r="H147" s="6">
        <v>0.88315217391304346</v>
      </c>
      <c r="I147" s="6">
        <v>15.043478260869565</v>
      </c>
      <c r="J147" s="6">
        <v>12.75</v>
      </c>
      <c r="K147" s="6">
        <v>6.3152173913043477</v>
      </c>
      <c r="L147" s="6">
        <v>9.6764130434782629</v>
      </c>
      <c r="M147" s="6">
        <v>25.271739130434781</v>
      </c>
      <c r="N147" s="6">
        <v>0</v>
      </c>
      <c r="O147" s="6">
        <f>SUM(NonNurse[[#This Row],[Qualified Social Work Staff Hours]],NonNurse[[#This Row],[Other Social Work Staff Hours]])/NonNurse[[#This Row],[MDS Census]]</f>
        <v>0.16889437745169258</v>
      </c>
      <c r="P147" s="6">
        <v>0</v>
      </c>
      <c r="Q147" s="6">
        <v>16.288043478260871</v>
      </c>
      <c r="R147" s="6">
        <f>SUM(NonNurse[[#This Row],[Qualified Activities Professional Hours]],NonNurse[[#This Row],[Other Activities Professional Hours]])/NonNurse[[#This Row],[MDS Census]]</f>
        <v>0.10885515037047801</v>
      </c>
      <c r="S147" s="6">
        <v>9.0859782608695649</v>
      </c>
      <c r="T147" s="6">
        <v>26.798913043478255</v>
      </c>
      <c r="U147" s="6">
        <v>0</v>
      </c>
      <c r="V147" s="6">
        <f>SUM(NonNurse[[#This Row],[Occupational Therapist Hours]],NonNurse[[#This Row],[OT Assistant Hours]],NonNurse[[#This Row],[OT Aide Hours]])/NonNurse[[#This Row],[MDS Census]]</f>
        <v>0.23982347813453431</v>
      </c>
      <c r="W147" s="6">
        <v>14.314456521739132</v>
      </c>
      <c r="X147" s="6">
        <v>22.667391304347817</v>
      </c>
      <c r="Y147" s="6">
        <v>0</v>
      </c>
      <c r="Z147" s="6">
        <f>SUM(NonNurse[[#This Row],[Physical Therapist (PT) Hours]],NonNurse[[#This Row],[PT Assistant Hours]],NonNurse[[#This Row],[PT Aide Hours]])/NonNurse[[#This Row],[MDS Census]]</f>
        <v>0.24715458375708263</v>
      </c>
      <c r="AA147" s="6">
        <v>0</v>
      </c>
      <c r="AB147" s="6">
        <v>9.3913043478260878</v>
      </c>
      <c r="AC147" s="6">
        <v>0</v>
      </c>
      <c r="AD147" s="6">
        <v>41.801630434782609</v>
      </c>
      <c r="AE147" s="6">
        <v>0.21739130434782608</v>
      </c>
      <c r="AF147" s="6">
        <v>0</v>
      </c>
      <c r="AG147" s="6">
        <v>16.260869565217391</v>
      </c>
      <c r="AH147" s="1">
        <v>495117</v>
      </c>
      <c r="AI147">
        <v>3</v>
      </c>
    </row>
    <row r="148" spans="1:35" x14ac:dyDescent="0.25">
      <c r="A148" t="s">
        <v>329</v>
      </c>
      <c r="B148" t="s">
        <v>252</v>
      </c>
      <c r="C148" t="s">
        <v>453</v>
      </c>
      <c r="D148" t="s">
        <v>420</v>
      </c>
      <c r="E148" s="6">
        <v>81.369565217391298</v>
      </c>
      <c r="F148" s="6">
        <v>4.8695652173913047</v>
      </c>
      <c r="G148" s="6">
        <v>1.8695652173913044</v>
      </c>
      <c r="H148" s="6">
        <v>0.31521739130434784</v>
      </c>
      <c r="I148" s="6">
        <v>3.9130434782608696</v>
      </c>
      <c r="J148" s="6">
        <v>0</v>
      </c>
      <c r="K148" s="6">
        <v>0</v>
      </c>
      <c r="L148" s="6">
        <v>9.0486956521739117</v>
      </c>
      <c r="M148" s="6">
        <v>15.228260869565217</v>
      </c>
      <c r="N148" s="6">
        <v>0</v>
      </c>
      <c r="O148" s="6">
        <f>SUM(NonNurse[[#This Row],[Qualified Social Work Staff Hours]],NonNurse[[#This Row],[Other Social Work Staff Hours]])/NonNurse[[#This Row],[MDS Census]]</f>
        <v>0.18714934544483036</v>
      </c>
      <c r="P148" s="6">
        <v>5.1630434782608692</v>
      </c>
      <c r="Q148" s="6">
        <v>5.1657608695652177</v>
      </c>
      <c r="R148" s="6">
        <f>SUM(NonNurse[[#This Row],[Qualified Activities Professional Hours]],NonNurse[[#This Row],[Other Activities Professional Hours]])/NonNurse[[#This Row],[MDS Census]]</f>
        <v>0.1269369489714133</v>
      </c>
      <c r="S148" s="6">
        <v>10.866847826086955</v>
      </c>
      <c r="T148" s="6">
        <v>6.7221739130434779</v>
      </c>
      <c r="U148" s="6">
        <v>0</v>
      </c>
      <c r="V148" s="6">
        <f>SUM(NonNurse[[#This Row],[Occupational Therapist Hours]],NonNurse[[#This Row],[OT Assistant Hours]],NonNurse[[#This Row],[OT Aide Hours]])/NonNurse[[#This Row],[MDS Census]]</f>
        <v>0.21616216938284799</v>
      </c>
      <c r="W148" s="6">
        <v>14.443260869565215</v>
      </c>
      <c r="X148" s="6">
        <v>11.054565217391303</v>
      </c>
      <c r="Y148" s="6">
        <v>0</v>
      </c>
      <c r="Z148" s="6">
        <f>SUM(NonNurse[[#This Row],[Physical Therapist (PT) Hours]],NonNurse[[#This Row],[PT Assistant Hours]],NonNurse[[#This Row],[PT Aide Hours]])/NonNurse[[#This Row],[MDS Census]]</f>
        <v>0.31335826876836759</v>
      </c>
      <c r="AA148" s="6">
        <v>0</v>
      </c>
      <c r="AB148" s="6">
        <v>0</v>
      </c>
      <c r="AC148" s="6">
        <v>0</v>
      </c>
      <c r="AD148" s="6">
        <v>0</v>
      </c>
      <c r="AE148" s="6">
        <v>0</v>
      </c>
      <c r="AF148" s="6">
        <v>0</v>
      </c>
      <c r="AG148" s="6">
        <v>0</v>
      </c>
      <c r="AH148" s="1">
        <v>495403</v>
      </c>
      <c r="AI148">
        <v>3</v>
      </c>
    </row>
    <row r="149" spans="1:35" x14ac:dyDescent="0.25">
      <c r="A149" t="s">
        <v>329</v>
      </c>
      <c r="B149" t="s">
        <v>199</v>
      </c>
      <c r="C149" t="s">
        <v>569</v>
      </c>
      <c r="D149" t="s">
        <v>365</v>
      </c>
      <c r="E149" s="6">
        <v>77.326086956521735</v>
      </c>
      <c r="F149" s="6">
        <v>9.8260869565217384</v>
      </c>
      <c r="G149" s="6">
        <v>0</v>
      </c>
      <c r="H149" s="6">
        <v>0</v>
      </c>
      <c r="I149" s="6">
        <v>0</v>
      </c>
      <c r="J149" s="6">
        <v>0</v>
      </c>
      <c r="K149" s="6">
        <v>0</v>
      </c>
      <c r="L149" s="6">
        <v>12.567934782608695</v>
      </c>
      <c r="M149" s="6">
        <v>3.8260869565217392</v>
      </c>
      <c r="N149" s="6">
        <v>0</v>
      </c>
      <c r="O149" s="6">
        <f>SUM(NonNurse[[#This Row],[Qualified Social Work Staff Hours]],NonNurse[[#This Row],[Other Social Work Staff Hours]])/NonNurse[[#This Row],[MDS Census]]</f>
        <v>4.9479898791116111E-2</v>
      </c>
      <c r="P149" s="6">
        <v>0</v>
      </c>
      <c r="Q149" s="6">
        <v>5.1304347826086953</v>
      </c>
      <c r="R149" s="6">
        <f>SUM(NonNurse[[#This Row],[Qualified Activities Professional Hours]],NonNurse[[#This Row],[Other Activities Professional Hours]])/NonNurse[[#This Row],[MDS Census]]</f>
        <v>6.6348046106269334E-2</v>
      </c>
      <c r="S149" s="6">
        <v>0.39945652173913043</v>
      </c>
      <c r="T149" s="6">
        <v>5.2771739130434785</v>
      </c>
      <c r="U149" s="6">
        <v>0</v>
      </c>
      <c r="V149" s="6">
        <f>SUM(NonNurse[[#This Row],[Occupational Therapist Hours]],NonNurse[[#This Row],[OT Assistant Hours]],NonNurse[[#This Row],[OT Aide Hours]])/NonNurse[[#This Row],[MDS Census]]</f>
        <v>7.3411582794489755E-2</v>
      </c>
      <c r="W149" s="6">
        <v>0.3125</v>
      </c>
      <c r="X149" s="6">
        <v>6.1440217391304346</v>
      </c>
      <c r="Y149" s="6">
        <v>0</v>
      </c>
      <c r="Z149" s="6">
        <f>SUM(NonNurse[[#This Row],[Physical Therapist (PT) Hours]],NonNurse[[#This Row],[PT Assistant Hours]],NonNurse[[#This Row],[PT Aide Hours]])/NonNurse[[#This Row],[MDS Census]]</f>
        <v>8.3497329210008436E-2</v>
      </c>
      <c r="AA149" s="6">
        <v>0</v>
      </c>
      <c r="AB149" s="6">
        <v>0</v>
      </c>
      <c r="AC149" s="6">
        <v>0</v>
      </c>
      <c r="AD149" s="6">
        <v>0</v>
      </c>
      <c r="AE149" s="6">
        <v>0</v>
      </c>
      <c r="AF149" s="6">
        <v>0</v>
      </c>
      <c r="AG149" s="6">
        <v>0</v>
      </c>
      <c r="AH149" s="1">
        <v>495345</v>
      </c>
      <c r="AI149">
        <v>3</v>
      </c>
    </row>
    <row r="150" spans="1:35" x14ac:dyDescent="0.25">
      <c r="A150" t="s">
        <v>329</v>
      </c>
      <c r="B150" t="s">
        <v>204</v>
      </c>
      <c r="C150" t="s">
        <v>572</v>
      </c>
      <c r="D150" t="s">
        <v>340</v>
      </c>
      <c r="E150" s="6">
        <v>102.28260869565217</v>
      </c>
      <c r="F150" s="6">
        <v>4.9565217391304346</v>
      </c>
      <c r="G150" s="6">
        <v>0.4891304347826087</v>
      </c>
      <c r="H150" s="6">
        <v>0.56521739130434778</v>
      </c>
      <c r="I150" s="6">
        <v>1.3369565217391304</v>
      </c>
      <c r="J150" s="6">
        <v>0</v>
      </c>
      <c r="K150" s="6">
        <v>0</v>
      </c>
      <c r="L150" s="6">
        <v>4.5298913043478253</v>
      </c>
      <c r="M150" s="6">
        <v>4.9103260869565215</v>
      </c>
      <c r="N150" s="6">
        <v>0</v>
      </c>
      <c r="O150" s="6">
        <f>SUM(NonNurse[[#This Row],[Qualified Social Work Staff Hours]],NonNurse[[#This Row],[Other Social Work Staff Hours]])/NonNurse[[#This Row],[MDS Census]]</f>
        <v>4.8007438894792774E-2</v>
      </c>
      <c r="P150" s="6">
        <v>5.7635869565217392</v>
      </c>
      <c r="Q150" s="6">
        <v>5.2472826086956523</v>
      </c>
      <c r="R150" s="6">
        <f>SUM(NonNurse[[#This Row],[Qualified Activities Professional Hours]],NonNurse[[#This Row],[Other Activities Professional Hours]])/NonNurse[[#This Row],[MDS Census]]</f>
        <v>0.10765143464399575</v>
      </c>
      <c r="S150" s="6">
        <v>4.3853260869565194</v>
      </c>
      <c r="T150" s="6">
        <v>5.7942391304347822</v>
      </c>
      <c r="U150" s="6">
        <v>0</v>
      </c>
      <c r="V150" s="6">
        <f>SUM(NonNurse[[#This Row],[Occupational Therapist Hours]],NonNurse[[#This Row],[OT Assistant Hours]],NonNurse[[#This Row],[OT Aide Hours]])/NonNurse[[#This Row],[MDS Census]]</f>
        <v>9.9523910733262458E-2</v>
      </c>
      <c r="W150" s="6">
        <v>5.1344565217391303</v>
      </c>
      <c r="X150" s="6">
        <v>7.963043478260869</v>
      </c>
      <c r="Y150" s="6">
        <v>0</v>
      </c>
      <c r="Z150" s="6">
        <f>SUM(NonNurse[[#This Row],[Physical Therapist (PT) Hours]],NonNurse[[#This Row],[PT Assistant Hours]],NonNurse[[#This Row],[PT Aide Hours]])/NonNurse[[#This Row],[MDS Census]]</f>
        <v>0.12805207226354942</v>
      </c>
      <c r="AA150" s="6">
        <v>0</v>
      </c>
      <c r="AB150" s="6">
        <v>0</v>
      </c>
      <c r="AC150" s="6">
        <v>0</v>
      </c>
      <c r="AD150" s="6">
        <v>0</v>
      </c>
      <c r="AE150" s="6">
        <v>0</v>
      </c>
      <c r="AF150" s="6">
        <v>0</v>
      </c>
      <c r="AG150" s="6">
        <v>0</v>
      </c>
      <c r="AH150" s="1">
        <v>495352</v>
      </c>
      <c r="AI150">
        <v>3</v>
      </c>
    </row>
    <row r="151" spans="1:35" x14ac:dyDescent="0.25">
      <c r="A151" t="s">
        <v>329</v>
      </c>
      <c r="B151" t="s">
        <v>260</v>
      </c>
      <c r="C151" t="s">
        <v>512</v>
      </c>
      <c r="D151" t="s">
        <v>387</v>
      </c>
      <c r="E151" s="6">
        <v>68.554347826086953</v>
      </c>
      <c r="F151" s="6">
        <v>5.2173913043478262</v>
      </c>
      <c r="G151" s="6">
        <v>3.2608695652173912E-2</v>
      </c>
      <c r="H151" s="6">
        <v>0.20195652173913042</v>
      </c>
      <c r="I151" s="6">
        <v>3.347826086956522</v>
      </c>
      <c r="J151" s="6">
        <v>0</v>
      </c>
      <c r="K151" s="6">
        <v>0</v>
      </c>
      <c r="L151" s="6">
        <v>2.1005434782608696</v>
      </c>
      <c r="M151" s="6">
        <v>0</v>
      </c>
      <c r="N151" s="6">
        <v>6.8043478260869561</v>
      </c>
      <c r="O151" s="6">
        <f>SUM(NonNurse[[#This Row],[Qualified Social Work Staff Hours]],NonNurse[[#This Row],[Other Social Work Staff Hours]])/NonNurse[[#This Row],[MDS Census]]</f>
        <v>9.9254796258125888E-2</v>
      </c>
      <c r="P151" s="6">
        <v>5.8641304347826084</v>
      </c>
      <c r="Q151" s="6">
        <v>5.0869565217391308</v>
      </c>
      <c r="R151" s="6">
        <f>SUM(NonNurse[[#This Row],[Qualified Activities Professional Hours]],NonNurse[[#This Row],[Other Activities Professional Hours]])/NonNurse[[#This Row],[MDS Census]]</f>
        <v>0.15974314254003488</v>
      </c>
      <c r="S151" s="6">
        <v>9.1983695652173907</v>
      </c>
      <c r="T151" s="6">
        <v>5.1902173913043477</v>
      </c>
      <c r="U151" s="6">
        <v>0</v>
      </c>
      <c r="V151" s="6">
        <f>SUM(NonNurse[[#This Row],[Occupational Therapist Hours]],NonNurse[[#This Row],[OT Assistant Hours]],NonNurse[[#This Row],[OT Aide Hours]])/NonNurse[[#This Row],[MDS Census]]</f>
        <v>0.20988584112890438</v>
      </c>
      <c r="W151" s="6">
        <v>9.6277173913043477</v>
      </c>
      <c r="X151" s="6">
        <v>9.4972826086956523</v>
      </c>
      <c r="Y151" s="6">
        <v>0</v>
      </c>
      <c r="Z151" s="6">
        <f>SUM(NonNurse[[#This Row],[Physical Therapist (PT) Hours]],NonNurse[[#This Row],[PT Assistant Hours]],NonNurse[[#This Row],[PT Aide Hours]])/NonNurse[[#This Row],[MDS Census]]</f>
        <v>0.27897574123989222</v>
      </c>
      <c r="AA151" s="6">
        <v>0</v>
      </c>
      <c r="AB151" s="6">
        <v>0</v>
      </c>
      <c r="AC151" s="6">
        <v>0</v>
      </c>
      <c r="AD151" s="6">
        <v>0</v>
      </c>
      <c r="AE151" s="6">
        <v>1.0869565217391304E-2</v>
      </c>
      <c r="AF151" s="6">
        <v>0</v>
      </c>
      <c r="AG151" s="6">
        <v>0</v>
      </c>
      <c r="AH151" s="1">
        <v>495411</v>
      </c>
      <c r="AI151">
        <v>3</v>
      </c>
    </row>
    <row r="152" spans="1:35" x14ac:dyDescent="0.25">
      <c r="A152" t="s">
        <v>329</v>
      </c>
      <c r="B152" t="s">
        <v>47</v>
      </c>
      <c r="C152" t="s">
        <v>524</v>
      </c>
      <c r="D152" t="s">
        <v>399</v>
      </c>
      <c r="E152" s="6">
        <v>91.782608695652172</v>
      </c>
      <c r="F152" s="6">
        <v>51.291413043478258</v>
      </c>
      <c r="G152" s="6">
        <v>0.375</v>
      </c>
      <c r="H152" s="6">
        <v>0.48989130434782607</v>
      </c>
      <c r="I152" s="6">
        <v>0.64130434782608692</v>
      </c>
      <c r="J152" s="6">
        <v>0</v>
      </c>
      <c r="K152" s="6">
        <v>0</v>
      </c>
      <c r="L152" s="6">
        <v>3.9963043478260887</v>
      </c>
      <c r="M152" s="6">
        <v>4.358586956521739</v>
      </c>
      <c r="N152" s="6">
        <v>5.1081521739130418</v>
      </c>
      <c r="O152" s="6">
        <f>SUM(NonNurse[[#This Row],[Qualified Social Work Staff Hours]],NonNurse[[#This Row],[Other Social Work Staff Hours]])/NonNurse[[#This Row],[MDS Census]]</f>
        <v>0.1031430601610611</v>
      </c>
      <c r="P152" s="6">
        <v>8.8488043478260821</v>
      </c>
      <c r="Q152" s="6">
        <v>1.9154347826086959</v>
      </c>
      <c r="R152" s="6">
        <f>SUM(NonNurse[[#This Row],[Qualified Activities Professional Hours]],NonNurse[[#This Row],[Other Activities Professional Hours]])/NonNurse[[#This Row],[MDS Census]]</f>
        <v>0.11727972524869724</v>
      </c>
      <c r="S152" s="6">
        <v>16.510108695652171</v>
      </c>
      <c r="T152" s="6">
        <v>1.3177173913043481</v>
      </c>
      <c r="U152" s="6">
        <v>0</v>
      </c>
      <c r="V152" s="6">
        <f>SUM(NonNurse[[#This Row],[Occupational Therapist Hours]],NonNurse[[#This Row],[OT Assistant Hours]],NonNurse[[#This Row],[OT Aide Hours]])/NonNurse[[#This Row],[MDS Census]]</f>
        <v>0.19423969682614872</v>
      </c>
      <c r="W152" s="6">
        <v>7.7782608695652167</v>
      </c>
      <c r="X152" s="6">
        <v>7.6940217391304317</v>
      </c>
      <c r="Y152" s="6">
        <v>0</v>
      </c>
      <c r="Z152" s="6">
        <f>SUM(NonNurse[[#This Row],[Physical Therapist (PT) Hours]],NonNurse[[#This Row],[PT Assistant Hours]],NonNurse[[#This Row],[PT Aide Hours]])/NonNurse[[#This Row],[MDS Census]]</f>
        <v>0.16857531975367121</v>
      </c>
      <c r="AA152" s="6">
        <v>0</v>
      </c>
      <c r="AB152" s="6">
        <v>0</v>
      </c>
      <c r="AC152" s="6">
        <v>0</v>
      </c>
      <c r="AD152" s="6">
        <v>0</v>
      </c>
      <c r="AE152" s="6">
        <v>0</v>
      </c>
      <c r="AF152" s="6">
        <v>0</v>
      </c>
      <c r="AG152" s="6">
        <v>9.7826086956521743E-2</v>
      </c>
      <c r="AH152" s="1">
        <v>495139</v>
      </c>
      <c r="AI152">
        <v>3</v>
      </c>
    </row>
    <row r="153" spans="1:35" x14ac:dyDescent="0.25">
      <c r="A153" t="s">
        <v>329</v>
      </c>
      <c r="B153" t="s">
        <v>146</v>
      </c>
      <c r="C153" t="s">
        <v>462</v>
      </c>
      <c r="D153" t="s">
        <v>409</v>
      </c>
      <c r="E153" s="6">
        <v>109.56521739130434</v>
      </c>
      <c r="F153" s="6">
        <v>35.358695652173914</v>
      </c>
      <c r="G153" s="6">
        <v>1.7717391304347827</v>
      </c>
      <c r="H153" s="6">
        <v>0.125</v>
      </c>
      <c r="I153" s="6">
        <v>5.0434782608695654</v>
      </c>
      <c r="J153" s="6">
        <v>0</v>
      </c>
      <c r="K153" s="6">
        <v>0</v>
      </c>
      <c r="L153" s="6">
        <v>0.46195652173913043</v>
      </c>
      <c r="M153" s="6">
        <v>9.3913043478260878</v>
      </c>
      <c r="N153" s="6">
        <v>0</v>
      </c>
      <c r="O153" s="6">
        <f>SUM(NonNurse[[#This Row],[Qualified Social Work Staff Hours]],NonNurse[[#This Row],[Other Social Work Staff Hours]])/NonNurse[[#This Row],[MDS Census]]</f>
        <v>8.5714285714285729E-2</v>
      </c>
      <c r="P153" s="6">
        <v>5.5652173913043477</v>
      </c>
      <c r="Q153" s="6">
        <v>7.3478260869565215</v>
      </c>
      <c r="R153" s="6">
        <f>SUM(NonNurse[[#This Row],[Qualified Activities Professional Hours]],NonNurse[[#This Row],[Other Activities Professional Hours]])/NonNurse[[#This Row],[MDS Census]]</f>
        <v>0.11785714285714285</v>
      </c>
      <c r="S153" s="6">
        <v>23.733695652173914</v>
      </c>
      <c r="T153" s="6">
        <v>0</v>
      </c>
      <c r="U153" s="6">
        <v>0</v>
      </c>
      <c r="V153" s="6">
        <f>SUM(NonNurse[[#This Row],[Occupational Therapist Hours]],NonNurse[[#This Row],[OT Assistant Hours]],NonNurse[[#This Row],[OT Aide Hours]])/NonNurse[[#This Row],[MDS Census]]</f>
        <v>0.2166170634920635</v>
      </c>
      <c r="W153" s="6">
        <v>26.190217391304348</v>
      </c>
      <c r="X153" s="6">
        <v>8.8423913043478262</v>
      </c>
      <c r="Y153" s="6">
        <v>0</v>
      </c>
      <c r="Z153" s="6">
        <f>SUM(NonNurse[[#This Row],[Physical Therapist (PT) Hours]],NonNurse[[#This Row],[PT Assistant Hours]],NonNurse[[#This Row],[PT Aide Hours]])/NonNurse[[#This Row],[MDS Census]]</f>
        <v>0.31974206349206347</v>
      </c>
      <c r="AA153" s="6">
        <v>0</v>
      </c>
      <c r="AB153" s="6">
        <v>0</v>
      </c>
      <c r="AC153" s="6">
        <v>0</v>
      </c>
      <c r="AD153" s="6">
        <v>0</v>
      </c>
      <c r="AE153" s="6">
        <v>0</v>
      </c>
      <c r="AF153" s="6">
        <v>0</v>
      </c>
      <c r="AG153" s="6">
        <v>0</v>
      </c>
      <c r="AH153" s="1">
        <v>495275</v>
      </c>
      <c r="AI153">
        <v>3</v>
      </c>
    </row>
    <row r="154" spans="1:35" x14ac:dyDescent="0.25">
      <c r="A154" t="s">
        <v>329</v>
      </c>
      <c r="B154" t="s">
        <v>151</v>
      </c>
      <c r="C154" t="s">
        <v>494</v>
      </c>
      <c r="D154" t="s">
        <v>356</v>
      </c>
      <c r="E154" s="6">
        <v>74.507042253521121</v>
      </c>
      <c r="F154" s="6">
        <v>7.3043661971830991</v>
      </c>
      <c r="G154" s="6">
        <v>0</v>
      </c>
      <c r="H154" s="6">
        <v>0</v>
      </c>
      <c r="I154" s="6">
        <v>0</v>
      </c>
      <c r="J154" s="6">
        <v>0</v>
      </c>
      <c r="K154" s="6">
        <v>0</v>
      </c>
      <c r="L154" s="6">
        <v>0</v>
      </c>
      <c r="M154" s="6">
        <v>0</v>
      </c>
      <c r="N154" s="6">
        <v>1.9032394366197178</v>
      </c>
      <c r="O154" s="6">
        <f>SUM(NonNurse[[#This Row],[Qualified Social Work Staff Hours]],NonNurse[[#This Row],[Other Social Work Staff Hours]])/NonNurse[[#This Row],[MDS Census]]</f>
        <v>2.5544423440453681E-2</v>
      </c>
      <c r="P154" s="6">
        <v>0.59859154929577463</v>
      </c>
      <c r="Q154" s="6">
        <v>5.6874647887323952</v>
      </c>
      <c r="R154" s="6">
        <f>SUM(NonNurse[[#This Row],[Qualified Activities Professional Hours]],NonNurse[[#This Row],[Other Activities Professional Hours]])/NonNurse[[#This Row],[MDS Census]]</f>
        <v>8.4368620037807207E-2</v>
      </c>
      <c r="S154" s="6">
        <v>10.016338028169011</v>
      </c>
      <c r="T154" s="6">
        <v>6.0974647887323945</v>
      </c>
      <c r="U154" s="6">
        <v>0</v>
      </c>
      <c r="V154" s="6">
        <f>SUM(NonNurse[[#This Row],[Occupational Therapist Hours]],NonNurse[[#This Row],[OT Assistant Hours]],NonNurse[[#This Row],[OT Aide Hours]])/NonNurse[[#This Row],[MDS Census]]</f>
        <v>0.21627221172022681</v>
      </c>
      <c r="W154" s="6">
        <v>11.168028169014086</v>
      </c>
      <c r="X154" s="6">
        <v>4.9999999999999973</v>
      </c>
      <c r="Y154" s="6">
        <v>0</v>
      </c>
      <c r="Z154" s="6">
        <f>SUM(NonNurse[[#This Row],[Physical Therapist (PT) Hours]],NonNurse[[#This Row],[PT Assistant Hours]],NonNurse[[#This Row],[PT Aide Hours]])/NonNurse[[#This Row],[MDS Census]]</f>
        <v>0.217</v>
      </c>
      <c r="AA154" s="6">
        <v>0</v>
      </c>
      <c r="AB154" s="6">
        <v>0</v>
      </c>
      <c r="AC154" s="6">
        <v>0</v>
      </c>
      <c r="AD154" s="6">
        <v>0</v>
      </c>
      <c r="AE154" s="6">
        <v>0</v>
      </c>
      <c r="AF154" s="6">
        <v>0</v>
      </c>
      <c r="AG154" s="6">
        <v>0</v>
      </c>
      <c r="AH154" s="1">
        <v>495282</v>
      </c>
      <c r="AI154">
        <v>3</v>
      </c>
    </row>
    <row r="155" spans="1:35" x14ac:dyDescent="0.25">
      <c r="A155" t="s">
        <v>329</v>
      </c>
      <c r="B155" t="s">
        <v>28</v>
      </c>
      <c r="C155" t="s">
        <v>512</v>
      </c>
      <c r="D155" t="s">
        <v>387</v>
      </c>
      <c r="E155" s="6">
        <v>134.07042253521126</v>
      </c>
      <c r="F155" s="6">
        <v>5.9728169014084509</v>
      </c>
      <c r="G155" s="6">
        <v>0</v>
      </c>
      <c r="H155" s="6">
        <v>0</v>
      </c>
      <c r="I155" s="6">
        <v>0</v>
      </c>
      <c r="J155" s="6">
        <v>0</v>
      </c>
      <c r="K155" s="6">
        <v>0</v>
      </c>
      <c r="L155" s="6">
        <v>0.30169014084507045</v>
      </c>
      <c r="M155" s="6">
        <v>0.50704225352112675</v>
      </c>
      <c r="N155" s="6">
        <v>0.528169014084507</v>
      </c>
      <c r="O155" s="6">
        <f>SUM(NonNurse[[#This Row],[Qualified Social Work Staff Hours]],NonNurse[[#This Row],[Other Social Work Staff Hours]])/NonNurse[[#This Row],[MDS Census]]</f>
        <v>7.7213993066498577E-3</v>
      </c>
      <c r="P155" s="6">
        <v>0.528169014084507</v>
      </c>
      <c r="Q155" s="6">
        <v>0.40140845070422537</v>
      </c>
      <c r="R155" s="6">
        <f>SUM(NonNurse[[#This Row],[Qualified Activities Professional Hours]],NonNurse[[#This Row],[Other Activities Professional Hours]])/NonNurse[[#This Row],[MDS Census]]</f>
        <v>6.9335014182161994E-3</v>
      </c>
      <c r="S155" s="6">
        <v>9.0652112676056298</v>
      </c>
      <c r="T155" s="6">
        <v>13.756619718309862</v>
      </c>
      <c r="U155" s="6">
        <v>0</v>
      </c>
      <c r="V155" s="6">
        <f>SUM(NonNurse[[#This Row],[Occupational Therapist Hours]],NonNurse[[#This Row],[OT Assistant Hours]],NonNurse[[#This Row],[OT Aide Hours]])/NonNurse[[#This Row],[MDS Census]]</f>
        <v>0.17022271246979723</v>
      </c>
      <c r="W155" s="6">
        <v>12.092253521126761</v>
      </c>
      <c r="X155" s="6">
        <v>11.609718309859147</v>
      </c>
      <c r="Y155" s="6">
        <v>0</v>
      </c>
      <c r="Z155" s="6">
        <f>SUM(NonNurse[[#This Row],[Physical Therapist (PT) Hours]],NonNurse[[#This Row],[PT Assistant Hours]],NonNurse[[#This Row],[PT Aide Hours]])/NonNurse[[#This Row],[MDS Census]]</f>
        <v>0.17678747767622643</v>
      </c>
      <c r="AA155" s="6">
        <v>0</v>
      </c>
      <c r="AB155" s="6">
        <v>0</v>
      </c>
      <c r="AC155" s="6">
        <v>0</v>
      </c>
      <c r="AD155" s="6">
        <v>0</v>
      </c>
      <c r="AE155" s="6">
        <v>0</v>
      </c>
      <c r="AF155" s="6">
        <v>0</v>
      </c>
      <c r="AG155" s="6">
        <v>0</v>
      </c>
      <c r="AH155" s="1">
        <v>495105</v>
      </c>
      <c r="AI155">
        <v>3</v>
      </c>
    </row>
    <row r="156" spans="1:35" x14ac:dyDescent="0.25">
      <c r="A156" t="s">
        <v>329</v>
      </c>
      <c r="B156" t="s">
        <v>174</v>
      </c>
      <c r="C156" t="s">
        <v>558</v>
      </c>
      <c r="D156" t="s">
        <v>351</v>
      </c>
      <c r="E156" s="6">
        <v>89.141304347826093</v>
      </c>
      <c r="F156" s="6">
        <v>5.9402173913043477</v>
      </c>
      <c r="G156" s="6">
        <v>0</v>
      </c>
      <c r="H156" s="6">
        <v>2.2043478260869565</v>
      </c>
      <c r="I156" s="6">
        <v>0</v>
      </c>
      <c r="J156" s="6">
        <v>0</v>
      </c>
      <c r="K156" s="6">
        <v>0</v>
      </c>
      <c r="L156" s="6">
        <v>3.6942391304347826</v>
      </c>
      <c r="M156" s="6">
        <v>3.4347826086956523</v>
      </c>
      <c r="N156" s="6">
        <v>0</v>
      </c>
      <c r="O156" s="6">
        <f>SUM(NonNurse[[#This Row],[Qualified Social Work Staff Hours]],NonNurse[[#This Row],[Other Social Work Staff Hours]])/NonNurse[[#This Row],[MDS Census]]</f>
        <v>3.8531886355322523E-2</v>
      </c>
      <c r="P156" s="6">
        <v>10.652173913043478</v>
      </c>
      <c r="Q156" s="6">
        <v>0</v>
      </c>
      <c r="R156" s="6">
        <f>SUM(NonNurse[[#This Row],[Qualified Activities Professional Hours]],NonNurse[[#This Row],[Other Activities Professional Hours]])/NonNurse[[#This Row],[MDS Census]]</f>
        <v>0.11949762224119009</v>
      </c>
      <c r="S156" s="6">
        <v>14.706521739130435</v>
      </c>
      <c r="T156" s="6">
        <v>4.0548913043478256</v>
      </c>
      <c r="U156" s="6">
        <v>0</v>
      </c>
      <c r="V156" s="6">
        <f>SUM(NonNurse[[#This Row],[Occupational Therapist Hours]],NonNurse[[#This Row],[OT Assistant Hours]],NonNurse[[#This Row],[OT Aide Hours]])/NonNurse[[#This Row],[MDS Census]]</f>
        <v>0.21046823558102667</v>
      </c>
      <c r="W156" s="6">
        <v>7.5104347826086997</v>
      </c>
      <c r="X156" s="6">
        <v>2.5990217391304342</v>
      </c>
      <c r="Y156" s="6">
        <v>0</v>
      </c>
      <c r="Z156" s="6">
        <f>SUM(NonNurse[[#This Row],[Physical Therapist (PT) Hours]],NonNurse[[#This Row],[PT Assistant Hours]],NonNurse[[#This Row],[PT Aide Hours]])/NonNurse[[#This Row],[MDS Census]]</f>
        <v>0.11340934032435071</v>
      </c>
      <c r="AA156" s="6">
        <v>0</v>
      </c>
      <c r="AB156" s="6">
        <v>0</v>
      </c>
      <c r="AC156" s="6">
        <v>0</v>
      </c>
      <c r="AD156" s="6">
        <v>0</v>
      </c>
      <c r="AE156" s="6">
        <v>0</v>
      </c>
      <c r="AF156" s="6">
        <v>0</v>
      </c>
      <c r="AG156" s="6">
        <v>0</v>
      </c>
      <c r="AH156" s="1">
        <v>495316</v>
      </c>
      <c r="AI156">
        <v>3</v>
      </c>
    </row>
    <row r="157" spans="1:35" x14ac:dyDescent="0.25">
      <c r="A157" t="s">
        <v>329</v>
      </c>
      <c r="B157" t="s">
        <v>11</v>
      </c>
      <c r="C157" t="s">
        <v>514</v>
      </c>
      <c r="D157" t="s">
        <v>383</v>
      </c>
      <c r="E157" s="6">
        <v>109</v>
      </c>
      <c r="F157" s="6">
        <v>4.6956521739130439</v>
      </c>
      <c r="G157" s="6">
        <v>0.52173913043478259</v>
      </c>
      <c r="H157" s="6">
        <v>0.60597826086956519</v>
      </c>
      <c r="I157" s="6">
        <v>5.2173913043478262</v>
      </c>
      <c r="J157" s="6">
        <v>0</v>
      </c>
      <c r="K157" s="6">
        <v>0</v>
      </c>
      <c r="L157" s="6">
        <v>3.9802173913043486</v>
      </c>
      <c r="M157" s="6">
        <v>6.4483695652173916</v>
      </c>
      <c r="N157" s="6">
        <v>0</v>
      </c>
      <c r="O157" s="6">
        <f>SUM(NonNurse[[#This Row],[Qualified Social Work Staff Hours]],NonNurse[[#This Row],[Other Social Work Staff Hours]])/NonNurse[[#This Row],[MDS Census]]</f>
        <v>5.9159353809333869E-2</v>
      </c>
      <c r="P157" s="6">
        <v>0</v>
      </c>
      <c r="Q157" s="6">
        <v>5.6195652173913047</v>
      </c>
      <c r="R157" s="6">
        <f>SUM(NonNurse[[#This Row],[Qualified Activities Professional Hours]],NonNurse[[#This Row],[Other Activities Professional Hours]])/NonNurse[[#This Row],[MDS Census]]</f>
        <v>5.15556441962505E-2</v>
      </c>
      <c r="S157" s="6">
        <v>5.1730434782608681</v>
      </c>
      <c r="T157" s="6">
        <v>6.0638043478260846</v>
      </c>
      <c r="U157" s="6">
        <v>0</v>
      </c>
      <c r="V157" s="6">
        <f>SUM(NonNurse[[#This Row],[Occupational Therapist Hours]],NonNurse[[#This Row],[OT Assistant Hours]],NonNurse[[#This Row],[OT Aide Hours]])/NonNurse[[#This Row],[MDS Census]]</f>
        <v>0.10309034702832066</v>
      </c>
      <c r="W157" s="6">
        <v>5.5738043478260879</v>
      </c>
      <c r="X157" s="6">
        <v>10.275326086956523</v>
      </c>
      <c r="Y157" s="6">
        <v>0</v>
      </c>
      <c r="Z157" s="6">
        <f>SUM(NonNurse[[#This Row],[Physical Therapist (PT) Hours]],NonNurse[[#This Row],[PT Assistant Hours]],NonNurse[[#This Row],[PT Aide Hours]])/NonNurse[[#This Row],[MDS Census]]</f>
        <v>0.1454048663741524</v>
      </c>
      <c r="AA157" s="6">
        <v>0</v>
      </c>
      <c r="AB157" s="6">
        <v>10.054347826086957</v>
      </c>
      <c r="AC157" s="6">
        <v>0</v>
      </c>
      <c r="AD157" s="6">
        <v>0</v>
      </c>
      <c r="AE157" s="6">
        <v>0</v>
      </c>
      <c r="AF157" s="6">
        <v>0</v>
      </c>
      <c r="AG157" s="6">
        <v>0</v>
      </c>
      <c r="AH157" s="1">
        <v>495038</v>
      </c>
      <c r="AI157">
        <v>3</v>
      </c>
    </row>
    <row r="158" spans="1:35" x14ac:dyDescent="0.25">
      <c r="A158" t="s">
        <v>329</v>
      </c>
      <c r="B158" t="s">
        <v>217</v>
      </c>
      <c r="C158" t="s">
        <v>480</v>
      </c>
      <c r="D158" t="s">
        <v>338</v>
      </c>
      <c r="E158" s="6">
        <v>48.923913043478258</v>
      </c>
      <c r="F158" s="6">
        <v>5.3043478260869561</v>
      </c>
      <c r="G158" s="6">
        <v>0.30434782608695654</v>
      </c>
      <c r="H158" s="6">
        <v>0.27510869565217405</v>
      </c>
      <c r="I158" s="6">
        <v>1.2065217391304348</v>
      </c>
      <c r="J158" s="6">
        <v>0</v>
      </c>
      <c r="K158" s="6">
        <v>0</v>
      </c>
      <c r="L158" s="6">
        <v>5.7222826086956511</v>
      </c>
      <c r="M158" s="6">
        <v>5.3043478260869561</v>
      </c>
      <c r="N158" s="6">
        <v>0</v>
      </c>
      <c r="O158" s="6">
        <f>SUM(NonNurse[[#This Row],[Qualified Social Work Staff Hours]],NonNurse[[#This Row],[Other Social Work Staff Hours]])/NonNurse[[#This Row],[MDS Census]]</f>
        <v>0.10842035103310375</v>
      </c>
      <c r="P158" s="6">
        <v>3.9511956521739129</v>
      </c>
      <c r="Q158" s="6">
        <v>4.786847826086956</v>
      </c>
      <c r="R158" s="6">
        <f>SUM(NonNurse[[#This Row],[Qualified Activities Professional Hours]],NonNurse[[#This Row],[Other Activities Professional Hours]])/NonNurse[[#This Row],[MDS Census]]</f>
        <v>0.17860475449900021</v>
      </c>
      <c r="S158" s="6">
        <v>3.3715217391304351</v>
      </c>
      <c r="T158" s="6">
        <v>11.960978260869563</v>
      </c>
      <c r="U158" s="6">
        <v>0</v>
      </c>
      <c r="V158" s="6">
        <f>SUM(NonNurse[[#This Row],[Occupational Therapist Hours]],NonNurse[[#This Row],[OT Assistant Hours]],NonNurse[[#This Row],[OT Aide Hours]])/NonNurse[[#This Row],[MDS Census]]</f>
        <v>0.31339480115529877</v>
      </c>
      <c r="W158" s="6">
        <v>4.415978260869565</v>
      </c>
      <c r="X158" s="6">
        <v>12.712717391304352</v>
      </c>
      <c r="Y158" s="6">
        <v>0</v>
      </c>
      <c r="Z158" s="6">
        <f>SUM(NonNurse[[#This Row],[Physical Therapist (PT) Hours]],NonNurse[[#This Row],[PT Assistant Hours]],NonNurse[[#This Row],[PT Aide Hours]])/NonNurse[[#This Row],[MDS Census]]</f>
        <v>0.35010886469673413</v>
      </c>
      <c r="AA158" s="6">
        <v>0</v>
      </c>
      <c r="AB158" s="6">
        <v>0</v>
      </c>
      <c r="AC158" s="6">
        <v>0</v>
      </c>
      <c r="AD158" s="6">
        <v>0</v>
      </c>
      <c r="AE158" s="6">
        <v>0</v>
      </c>
      <c r="AF158" s="6">
        <v>0</v>
      </c>
      <c r="AG158" s="6">
        <v>0</v>
      </c>
      <c r="AH158" s="1">
        <v>495365</v>
      </c>
      <c r="AI158">
        <v>3</v>
      </c>
    </row>
    <row r="159" spans="1:35" x14ac:dyDescent="0.25">
      <c r="A159" t="s">
        <v>329</v>
      </c>
      <c r="B159" t="s">
        <v>51</v>
      </c>
      <c r="C159" t="s">
        <v>486</v>
      </c>
      <c r="D159" t="s">
        <v>401</v>
      </c>
      <c r="E159" s="6">
        <v>88.619565217391298</v>
      </c>
      <c r="F159" s="6">
        <v>5.4782608695652177</v>
      </c>
      <c r="G159" s="6">
        <v>0.31260869565217392</v>
      </c>
      <c r="H159" s="6">
        <v>0.35152173913043483</v>
      </c>
      <c r="I159" s="6">
        <v>0.69565217391304346</v>
      </c>
      <c r="J159" s="6">
        <v>0</v>
      </c>
      <c r="K159" s="6">
        <v>1.4659782608695655</v>
      </c>
      <c r="L159" s="6">
        <v>1.4817391304347824</v>
      </c>
      <c r="M159" s="6">
        <v>0</v>
      </c>
      <c r="N159" s="6">
        <v>5.3553260869565218</v>
      </c>
      <c r="O159" s="6">
        <f>SUM(NonNurse[[#This Row],[Qualified Social Work Staff Hours]],NonNurse[[#This Row],[Other Social Work Staff Hours]])/NonNurse[[#This Row],[MDS Census]]</f>
        <v>6.0430516374340736E-2</v>
      </c>
      <c r="P159" s="6">
        <v>5.5832608695652155</v>
      </c>
      <c r="Q159" s="6">
        <v>4.6928260869565213</v>
      </c>
      <c r="R159" s="6">
        <f>SUM(NonNurse[[#This Row],[Qualified Activities Professional Hours]],NonNurse[[#This Row],[Other Activities Professional Hours]])/NonNurse[[#This Row],[MDS Census]]</f>
        <v>0.11595731632527903</v>
      </c>
      <c r="S159" s="6">
        <v>1.3586956521739131</v>
      </c>
      <c r="T159" s="6">
        <v>3.0621739130434786</v>
      </c>
      <c r="U159" s="6">
        <v>0</v>
      </c>
      <c r="V159" s="6">
        <f>SUM(NonNurse[[#This Row],[Occupational Therapist Hours]],NonNurse[[#This Row],[OT Assistant Hours]],NonNurse[[#This Row],[OT Aide Hours]])/NonNurse[[#This Row],[MDS Census]]</f>
        <v>4.9885931558935372E-2</v>
      </c>
      <c r="W159" s="6">
        <v>1.753586956521739</v>
      </c>
      <c r="X159" s="6">
        <v>1.5217391304347827</v>
      </c>
      <c r="Y159" s="6">
        <v>0</v>
      </c>
      <c r="Z159" s="6">
        <f>SUM(NonNurse[[#This Row],[Physical Therapist (PT) Hours]],NonNurse[[#This Row],[PT Assistant Hours]],NonNurse[[#This Row],[PT Aide Hours]])/NonNurse[[#This Row],[MDS Census]]</f>
        <v>3.695940144732001E-2</v>
      </c>
      <c r="AA159" s="6">
        <v>0.45652173913043476</v>
      </c>
      <c r="AB159" s="6">
        <v>0</v>
      </c>
      <c r="AC159" s="6">
        <v>0</v>
      </c>
      <c r="AD159" s="6">
        <v>0</v>
      </c>
      <c r="AE159" s="6">
        <v>0</v>
      </c>
      <c r="AF159" s="6">
        <v>0</v>
      </c>
      <c r="AG159" s="6">
        <v>0.12358695652173914</v>
      </c>
      <c r="AH159" s="1">
        <v>495143</v>
      </c>
      <c r="AI159">
        <v>3</v>
      </c>
    </row>
    <row r="160" spans="1:35" x14ac:dyDescent="0.25">
      <c r="A160" t="s">
        <v>329</v>
      </c>
      <c r="B160" t="s">
        <v>183</v>
      </c>
      <c r="C160" t="s">
        <v>526</v>
      </c>
      <c r="D160" t="s">
        <v>408</v>
      </c>
      <c r="E160" s="6">
        <v>115.69565217391305</v>
      </c>
      <c r="F160" s="6">
        <v>5.7391304347826084</v>
      </c>
      <c r="G160" s="6">
        <v>0.45652173913043476</v>
      </c>
      <c r="H160" s="6">
        <v>0.46326086956521734</v>
      </c>
      <c r="I160" s="6">
        <v>5.3913043478260869</v>
      </c>
      <c r="J160" s="6">
        <v>0</v>
      </c>
      <c r="K160" s="6">
        <v>0</v>
      </c>
      <c r="L160" s="6">
        <v>5.7391304347826084</v>
      </c>
      <c r="M160" s="6">
        <v>6.2798913043478262</v>
      </c>
      <c r="N160" s="6">
        <v>5.4701086956521738</v>
      </c>
      <c r="O160" s="6">
        <f>SUM(NonNurse[[#This Row],[Qualified Social Work Staff Hours]],NonNurse[[#This Row],[Other Social Work Staff Hours]])/NonNurse[[#This Row],[MDS Census]]</f>
        <v>0.10155956407365652</v>
      </c>
      <c r="P160" s="6">
        <v>5.4157608695652177</v>
      </c>
      <c r="Q160" s="6">
        <v>9.0135869565217384</v>
      </c>
      <c r="R160" s="6">
        <f>SUM(NonNurse[[#This Row],[Qualified Activities Professional Hours]],NonNurse[[#This Row],[Other Activities Professional Hours]])/NonNurse[[#This Row],[MDS Census]]</f>
        <v>0.12471815107102593</v>
      </c>
      <c r="S160" s="6">
        <v>4.7038043478260869</v>
      </c>
      <c r="T160" s="6">
        <v>3.9347826086956523</v>
      </c>
      <c r="U160" s="6">
        <v>0</v>
      </c>
      <c r="V160" s="6">
        <f>SUM(NonNurse[[#This Row],[Occupational Therapist Hours]],NonNurse[[#This Row],[OT Assistant Hours]],NonNurse[[#This Row],[OT Aide Hours]])/NonNurse[[#This Row],[MDS Census]]</f>
        <v>7.4666478767380681E-2</v>
      </c>
      <c r="W160" s="6">
        <v>3.7934782608695654</v>
      </c>
      <c r="X160" s="6">
        <v>4.0461956521739131</v>
      </c>
      <c r="Y160" s="6">
        <v>0</v>
      </c>
      <c r="Z160" s="6">
        <f>SUM(NonNurse[[#This Row],[Physical Therapist (PT) Hours]],NonNurse[[#This Row],[PT Assistant Hours]],NonNurse[[#This Row],[PT Aide Hours]])/NonNurse[[#This Row],[MDS Census]]</f>
        <v>6.7761180007515978E-2</v>
      </c>
      <c r="AA160" s="6">
        <v>0</v>
      </c>
      <c r="AB160" s="6">
        <v>0</v>
      </c>
      <c r="AC160" s="6">
        <v>0</v>
      </c>
      <c r="AD160" s="6">
        <v>0</v>
      </c>
      <c r="AE160" s="6">
        <v>0</v>
      </c>
      <c r="AF160" s="6">
        <v>0</v>
      </c>
      <c r="AG160" s="6">
        <v>0</v>
      </c>
      <c r="AH160" s="1">
        <v>495326</v>
      </c>
      <c r="AI160">
        <v>3</v>
      </c>
    </row>
    <row r="161" spans="1:35" x14ac:dyDescent="0.25">
      <c r="A161" t="s">
        <v>329</v>
      </c>
      <c r="B161" t="s">
        <v>97</v>
      </c>
      <c r="C161" t="s">
        <v>488</v>
      </c>
      <c r="D161" t="s">
        <v>378</v>
      </c>
      <c r="E161" s="6">
        <v>106.21739130434783</v>
      </c>
      <c r="F161" s="6">
        <v>5.4782608695652177</v>
      </c>
      <c r="G161" s="6">
        <v>0.52173913043478259</v>
      </c>
      <c r="H161" s="6">
        <v>0.28260869565217389</v>
      </c>
      <c r="I161" s="6">
        <v>6.7826086956521738</v>
      </c>
      <c r="J161" s="6">
        <v>0</v>
      </c>
      <c r="K161" s="6">
        <v>0</v>
      </c>
      <c r="L161" s="6">
        <v>2.4368478260869564</v>
      </c>
      <c r="M161" s="6">
        <v>1.4782608695652173</v>
      </c>
      <c r="N161" s="6">
        <v>0</v>
      </c>
      <c r="O161" s="6">
        <f>SUM(NonNurse[[#This Row],[Qualified Social Work Staff Hours]],NonNurse[[#This Row],[Other Social Work Staff Hours]])/NonNurse[[#This Row],[MDS Census]]</f>
        <v>1.3917314776913629E-2</v>
      </c>
      <c r="P161" s="6">
        <v>5.3043478260869561</v>
      </c>
      <c r="Q161" s="6">
        <v>14.398804347826088</v>
      </c>
      <c r="R161" s="6">
        <f>SUM(NonNurse[[#This Row],[Qualified Activities Professional Hours]],NonNurse[[#This Row],[Other Activities Professional Hours]])/NonNurse[[#This Row],[MDS Census]]</f>
        <v>0.18549836266884978</v>
      </c>
      <c r="S161" s="6">
        <v>9.440760869565219</v>
      </c>
      <c r="T161" s="6">
        <v>5.0182608695652178</v>
      </c>
      <c r="U161" s="6">
        <v>0</v>
      </c>
      <c r="V161" s="6">
        <f>SUM(NonNurse[[#This Row],[Occupational Therapist Hours]],NonNurse[[#This Row],[OT Assistant Hours]],NonNurse[[#This Row],[OT Aide Hours]])/NonNurse[[#This Row],[MDS Census]]</f>
        <v>0.1361266884977487</v>
      </c>
      <c r="W161" s="6">
        <v>5.8898913043478265</v>
      </c>
      <c r="X161" s="6">
        <v>11.553586956521739</v>
      </c>
      <c r="Y161" s="6">
        <v>0</v>
      </c>
      <c r="Z161" s="6">
        <f>SUM(NonNurse[[#This Row],[Physical Therapist (PT) Hours]],NonNurse[[#This Row],[PT Assistant Hours]],NonNurse[[#This Row],[PT Aide Hours]])/NonNurse[[#This Row],[MDS Census]]</f>
        <v>0.16422431436758084</v>
      </c>
      <c r="AA161" s="6">
        <v>0</v>
      </c>
      <c r="AB161" s="6">
        <v>0</v>
      </c>
      <c r="AC161" s="6">
        <v>0</v>
      </c>
      <c r="AD161" s="6">
        <v>0</v>
      </c>
      <c r="AE161" s="6">
        <v>0</v>
      </c>
      <c r="AF161" s="6">
        <v>0</v>
      </c>
      <c r="AG161" s="6">
        <v>0</v>
      </c>
      <c r="AH161" s="1">
        <v>495211</v>
      </c>
      <c r="AI161">
        <v>3</v>
      </c>
    </row>
    <row r="162" spans="1:35" x14ac:dyDescent="0.25">
      <c r="A162" t="s">
        <v>329</v>
      </c>
      <c r="B162" t="s">
        <v>277</v>
      </c>
      <c r="C162" t="s">
        <v>584</v>
      </c>
      <c r="D162" t="s">
        <v>336</v>
      </c>
      <c r="E162" s="6">
        <v>37.641304347826086</v>
      </c>
      <c r="F162" s="6">
        <v>14.579239130434782</v>
      </c>
      <c r="G162" s="6">
        <v>0.19565217391304349</v>
      </c>
      <c r="H162" s="6">
        <v>0.18206521739130435</v>
      </c>
      <c r="I162" s="6">
        <v>8.6956521739130432E-2</v>
      </c>
      <c r="J162" s="6">
        <v>0</v>
      </c>
      <c r="K162" s="6">
        <v>0</v>
      </c>
      <c r="L162" s="6">
        <v>0</v>
      </c>
      <c r="M162" s="6">
        <v>0</v>
      </c>
      <c r="N162" s="6">
        <v>4.3378260869565217</v>
      </c>
      <c r="O162" s="6">
        <f>SUM(NonNurse[[#This Row],[Qualified Social Work Staff Hours]],NonNurse[[#This Row],[Other Social Work Staff Hours]])/NonNurse[[#This Row],[MDS Census]]</f>
        <v>0.11524112041582443</v>
      </c>
      <c r="P162" s="6">
        <v>2.9802173913043477</v>
      </c>
      <c r="Q162" s="6">
        <v>6.4534782608695656</v>
      </c>
      <c r="R162" s="6">
        <f>SUM(NonNurse[[#This Row],[Qualified Activities Professional Hours]],NonNurse[[#This Row],[Other Activities Professional Hours]])/NonNurse[[#This Row],[MDS Census]]</f>
        <v>0.2506208489748773</v>
      </c>
      <c r="S162" s="6">
        <v>0</v>
      </c>
      <c r="T162" s="6">
        <v>0</v>
      </c>
      <c r="U162" s="6">
        <v>0</v>
      </c>
      <c r="V162" s="6">
        <f>SUM(NonNurse[[#This Row],[Occupational Therapist Hours]],NonNurse[[#This Row],[OT Assistant Hours]],NonNurse[[#This Row],[OT Aide Hours]])/NonNurse[[#This Row],[MDS Census]]</f>
        <v>0</v>
      </c>
      <c r="W162" s="6">
        <v>0</v>
      </c>
      <c r="X162" s="6">
        <v>0</v>
      </c>
      <c r="Y162" s="6">
        <v>0</v>
      </c>
      <c r="Z162" s="6">
        <f>SUM(NonNurse[[#This Row],[Physical Therapist (PT) Hours]],NonNurse[[#This Row],[PT Assistant Hours]],NonNurse[[#This Row],[PT Aide Hours]])/NonNurse[[#This Row],[MDS Census]]</f>
        <v>0</v>
      </c>
      <c r="AA162" s="6">
        <v>0</v>
      </c>
      <c r="AB162" s="6">
        <v>0</v>
      </c>
      <c r="AC162" s="6">
        <v>0</v>
      </c>
      <c r="AD162" s="6">
        <v>1.0879347826086958</v>
      </c>
      <c r="AE162" s="6">
        <v>0</v>
      </c>
      <c r="AF162" s="6">
        <v>0</v>
      </c>
      <c r="AG162" s="6">
        <v>0</v>
      </c>
      <c r="AH162" s="7">
        <v>4.8999999999999998E+51</v>
      </c>
      <c r="AI162">
        <v>3</v>
      </c>
    </row>
    <row r="163" spans="1:35" x14ac:dyDescent="0.25">
      <c r="A163" t="s">
        <v>329</v>
      </c>
      <c r="B163" t="s">
        <v>225</v>
      </c>
      <c r="C163" t="s">
        <v>491</v>
      </c>
      <c r="D163" t="s">
        <v>398</v>
      </c>
      <c r="E163" s="6">
        <v>24.934782608695652</v>
      </c>
      <c r="F163" s="6">
        <v>0</v>
      </c>
      <c r="G163" s="6">
        <v>0</v>
      </c>
      <c r="H163" s="6">
        <v>0</v>
      </c>
      <c r="I163" s="6">
        <v>0</v>
      </c>
      <c r="J163" s="6">
        <v>0</v>
      </c>
      <c r="K163" s="6">
        <v>0</v>
      </c>
      <c r="L163" s="6">
        <v>0</v>
      </c>
      <c r="M163" s="6">
        <v>5.0434782608695654</v>
      </c>
      <c r="N163" s="6">
        <v>0</v>
      </c>
      <c r="O163" s="6">
        <f>SUM(NonNurse[[#This Row],[Qualified Social Work Staff Hours]],NonNurse[[#This Row],[Other Social Work Staff Hours]])/NonNurse[[#This Row],[MDS Census]]</f>
        <v>0.20226678291194422</v>
      </c>
      <c r="P163" s="6">
        <v>4.8668478260869561</v>
      </c>
      <c r="Q163" s="6">
        <v>0</v>
      </c>
      <c r="R163" s="6">
        <f>SUM(NonNurse[[#This Row],[Qualified Activities Professional Hours]],NonNurse[[#This Row],[Other Activities Professional Hours]])/NonNurse[[#This Row],[MDS Census]]</f>
        <v>0.19518308631211856</v>
      </c>
      <c r="S163" s="6">
        <v>0.52173913043478259</v>
      </c>
      <c r="T163" s="6">
        <v>8.0788043478260878</v>
      </c>
      <c r="U163" s="6">
        <v>0</v>
      </c>
      <c r="V163" s="6">
        <f>SUM(NonNurse[[#This Row],[Occupational Therapist Hours]],NonNurse[[#This Row],[OT Assistant Hours]],NonNurse[[#This Row],[OT Aide Hours]])/NonNurse[[#This Row],[MDS Census]]</f>
        <v>0.34492153443766355</v>
      </c>
      <c r="W163" s="6">
        <v>2.7284782608695655</v>
      </c>
      <c r="X163" s="6">
        <v>5.4918478260869561</v>
      </c>
      <c r="Y163" s="6">
        <v>0</v>
      </c>
      <c r="Z163" s="6">
        <f>SUM(NonNurse[[#This Row],[Physical Therapist (PT) Hours]],NonNurse[[#This Row],[PT Assistant Hours]],NonNurse[[#This Row],[PT Aide Hours]])/NonNurse[[#This Row],[MDS Census]]</f>
        <v>0.32967306015693115</v>
      </c>
      <c r="AA163" s="6">
        <v>0</v>
      </c>
      <c r="AB163" s="6">
        <v>0</v>
      </c>
      <c r="AC163" s="6">
        <v>0</v>
      </c>
      <c r="AD163" s="6">
        <v>0</v>
      </c>
      <c r="AE163" s="6">
        <v>0</v>
      </c>
      <c r="AF163" s="6">
        <v>0</v>
      </c>
      <c r="AG163" s="6">
        <v>0</v>
      </c>
      <c r="AH163" s="1">
        <v>495374</v>
      </c>
      <c r="AI163">
        <v>3</v>
      </c>
    </row>
    <row r="164" spans="1:35" x14ac:dyDescent="0.25">
      <c r="A164" t="s">
        <v>329</v>
      </c>
      <c r="B164" t="s">
        <v>273</v>
      </c>
      <c r="C164" t="s">
        <v>486</v>
      </c>
      <c r="D164" t="s">
        <v>401</v>
      </c>
      <c r="E164" s="6">
        <v>160.04347826086956</v>
      </c>
      <c r="F164" s="6">
        <v>5.5652173913043477</v>
      </c>
      <c r="G164" s="6">
        <v>0.28260869565217389</v>
      </c>
      <c r="H164" s="6">
        <v>0.63717391304347859</v>
      </c>
      <c r="I164" s="6">
        <v>1.173913043478261</v>
      </c>
      <c r="J164" s="6">
        <v>0</v>
      </c>
      <c r="K164" s="6">
        <v>0</v>
      </c>
      <c r="L164" s="6">
        <v>4.6049999999999995</v>
      </c>
      <c r="M164" s="6">
        <v>5.4782608695652177</v>
      </c>
      <c r="N164" s="6">
        <v>10.342391304347828</v>
      </c>
      <c r="O164" s="6">
        <f>SUM(NonNurse[[#This Row],[Qualified Social Work Staff Hours]],NonNurse[[#This Row],[Other Social Work Staff Hours]])/NonNurse[[#This Row],[MDS Census]]</f>
        <v>9.8852214072262995E-2</v>
      </c>
      <c r="P164" s="6">
        <v>5.7638043478260865</v>
      </c>
      <c r="Q164" s="6">
        <v>8.4161956521739132</v>
      </c>
      <c r="R164" s="6">
        <f>SUM(NonNurse[[#This Row],[Qualified Activities Professional Hours]],NonNurse[[#This Row],[Other Activities Professional Hours]])/NonNurse[[#This Row],[MDS Census]]</f>
        <v>8.8600923662048359E-2</v>
      </c>
      <c r="S164" s="6">
        <v>16.132500000000004</v>
      </c>
      <c r="T164" s="6">
        <v>9.7177173913043475</v>
      </c>
      <c r="U164" s="6">
        <v>0</v>
      </c>
      <c r="V164" s="6">
        <f>SUM(NonNurse[[#This Row],[Occupational Therapist Hours]],NonNurse[[#This Row],[OT Assistant Hours]],NonNurse[[#This Row],[OT Aide Hours]])/NonNurse[[#This Row],[MDS Census]]</f>
        <v>0.16151996740016303</v>
      </c>
      <c r="W164" s="6">
        <v>5.2409782608695652</v>
      </c>
      <c r="X164" s="6">
        <v>10.073478260869569</v>
      </c>
      <c r="Y164" s="6">
        <v>0</v>
      </c>
      <c r="Z164" s="6">
        <f>SUM(NonNurse[[#This Row],[Physical Therapist (PT) Hours]],NonNurse[[#This Row],[PT Assistant Hours]],NonNurse[[#This Row],[PT Aide Hours]])/NonNurse[[#This Row],[MDS Census]]</f>
        <v>9.5689350719913094E-2</v>
      </c>
      <c r="AA164" s="6">
        <v>0</v>
      </c>
      <c r="AB164" s="6">
        <v>0</v>
      </c>
      <c r="AC164" s="6">
        <v>0</v>
      </c>
      <c r="AD164" s="6">
        <v>0</v>
      </c>
      <c r="AE164" s="6">
        <v>0</v>
      </c>
      <c r="AF164" s="6">
        <v>0</v>
      </c>
      <c r="AG164" s="6">
        <v>0</v>
      </c>
      <c r="AH164" s="1">
        <v>495426</v>
      </c>
      <c r="AI164">
        <v>3</v>
      </c>
    </row>
    <row r="165" spans="1:35" x14ac:dyDescent="0.25">
      <c r="A165" t="s">
        <v>329</v>
      </c>
      <c r="B165" t="s">
        <v>122</v>
      </c>
      <c r="C165" t="s">
        <v>539</v>
      </c>
      <c r="D165" t="s">
        <v>415</v>
      </c>
      <c r="E165" s="6">
        <v>114.15217391304348</v>
      </c>
      <c r="F165" s="6">
        <v>5.6141304347826084</v>
      </c>
      <c r="G165" s="6">
        <v>0</v>
      </c>
      <c r="H165" s="6">
        <v>0</v>
      </c>
      <c r="I165" s="6">
        <v>0</v>
      </c>
      <c r="J165" s="6">
        <v>0</v>
      </c>
      <c r="K165" s="6">
        <v>0</v>
      </c>
      <c r="L165" s="6">
        <v>4.9252173913043489</v>
      </c>
      <c r="M165" s="6">
        <v>1.9413043478260872</v>
      </c>
      <c r="N165" s="6">
        <v>4.8695652173913047</v>
      </c>
      <c r="O165" s="6">
        <f>SUM(NonNurse[[#This Row],[Qualified Social Work Staff Hours]],NonNurse[[#This Row],[Other Social Work Staff Hours]])/NonNurse[[#This Row],[MDS Census]]</f>
        <v>5.9664825747476669E-2</v>
      </c>
      <c r="P165" s="6">
        <v>3.9793478260869581</v>
      </c>
      <c r="Q165" s="6">
        <v>8.2195652173913043</v>
      </c>
      <c r="R165" s="6">
        <f>SUM(NonNurse[[#This Row],[Qualified Activities Professional Hours]],NonNurse[[#This Row],[Other Activities Professional Hours]])/NonNurse[[#This Row],[MDS Census]]</f>
        <v>0.10686535897924206</v>
      </c>
      <c r="S165" s="6">
        <v>3.675652173913043</v>
      </c>
      <c r="T165" s="6">
        <v>10.559891304347826</v>
      </c>
      <c r="U165" s="6">
        <v>0</v>
      </c>
      <c r="V165" s="6">
        <f>SUM(NonNurse[[#This Row],[Occupational Therapist Hours]],NonNurse[[#This Row],[OT Assistant Hours]],NonNurse[[#This Row],[OT Aide Hours]])/NonNurse[[#This Row],[MDS Census]]</f>
        <v>0.12470672252904208</v>
      </c>
      <c r="W165" s="6">
        <v>5.0419565217391291</v>
      </c>
      <c r="X165" s="6">
        <v>13.652717391304348</v>
      </c>
      <c r="Y165" s="6">
        <v>0</v>
      </c>
      <c r="Z165" s="6">
        <f>SUM(NonNurse[[#This Row],[Physical Therapist (PT) Hours]],NonNurse[[#This Row],[PT Assistant Hours]],NonNurse[[#This Row],[PT Aide Hours]])/NonNurse[[#This Row],[MDS Census]]</f>
        <v>0.1637697581413064</v>
      </c>
      <c r="AA165" s="6">
        <v>0</v>
      </c>
      <c r="AB165" s="6">
        <v>0</v>
      </c>
      <c r="AC165" s="6">
        <v>0</v>
      </c>
      <c r="AD165" s="6">
        <v>0</v>
      </c>
      <c r="AE165" s="6">
        <v>3.1304347826086958</v>
      </c>
      <c r="AF165" s="6">
        <v>0</v>
      </c>
      <c r="AG165" s="6">
        <v>0</v>
      </c>
      <c r="AH165" s="1">
        <v>495247</v>
      </c>
      <c r="AI165">
        <v>3</v>
      </c>
    </row>
    <row r="166" spans="1:35" x14ac:dyDescent="0.25">
      <c r="A166" t="s">
        <v>329</v>
      </c>
      <c r="B166" t="s">
        <v>148</v>
      </c>
      <c r="C166" t="s">
        <v>552</v>
      </c>
      <c r="D166" t="s">
        <v>372</v>
      </c>
      <c r="E166" s="6">
        <v>97.619565217391298</v>
      </c>
      <c r="F166" s="6">
        <v>5.6141304347826084</v>
      </c>
      <c r="G166" s="6">
        <v>0</v>
      </c>
      <c r="H166" s="6">
        <v>0</v>
      </c>
      <c r="I166" s="6">
        <v>0</v>
      </c>
      <c r="J166" s="6">
        <v>0</v>
      </c>
      <c r="K166" s="6">
        <v>0</v>
      </c>
      <c r="L166" s="6">
        <v>5.1150000000000002</v>
      </c>
      <c r="M166" s="6">
        <v>3.1576086956521738</v>
      </c>
      <c r="N166" s="6">
        <v>0</v>
      </c>
      <c r="O166" s="6">
        <f>SUM(NonNurse[[#This Row],[Qualified Social Work Staff Hours]],NonNurse[[#This Row],[Other Social Work Staff Hours]])/NonNurse[[#This Row],[MDS Census]]</f>
        <v>3.2346063912704601E-2</v>
      </c>
      <c r="P166" s="6">
        <v>5.855434782608695</v>
      </c>
      <c r="Q166" s="6">
        <v>7.4282608695652197</v>
      </c>
      <c r="R166" s="6">
        <f>SUM(NonNurse[[#This Row],[Qualified Activities Professional Hours]],NonNurse[[#This Row],[Other Activities Professional Hours]])/NonNurse[[#This Row],[MDS Census]]</f>
        <v>0.1360761607838771</v>
      </c>
      <c r="S166" s="6">
        <v>1.0485869565217389</v>
      </c>
      <c r="T166" s="6">
        <v>7.203913043478261</v>
      </c>
      <c r="U166" s="6">
        <v>0</v>
      </c>
      <c r="V166" s="6">
        <f>SUM(NonNurse[[#This Row],[Occupational Therapist Hours]],NonNurse[[#This Row],[OT Assistant Hours]],NonNurse[[#This Row],[OT Aide Hours]])/NonNurse[[#This Row],[MDS Census]]</f>
        <v>8.4537356641799358E-2</v>
      </c>
      <c r="W166" s="6">
        <v>3.4282608695652184</v>
      </c>
      <c r="X166" s="6">
        <v>10.302717391304345</v>
      </c>
      <c r="Y166" s="6">
        <v>0</v>
      </c>
      <c r="Z166" s="6">
        <f>SUM(NonNurse[[#This Row],[Physical Therapist (PT) Hours]],NonNurse[[#This Row],[PT Assistant Hours]],NonNurse[[#This Row],[PT Aide Hours]])/NonNurse[[#This Row],[MDS Census]]</f>
        <v>0.14065805589577995</v>
      </c>
      <c r="AA166" s="6">
        <v>0</v>
      </c>
      <c r="AB166" s="6">
        <v>0</v>
      </c>
      <c r="AC166" s="6">
        <v>0</v>
      </c>
      <c r="AD166" s="6">
        <v>0</v>
      </c>
      <c r="AE166" s="6">
        <v>0</v>
      </c>
      <c r="AF166" s="6">
        <v>0</v>
      </c>
      <c r="AG166" s="6">
        <v>0</v>
      </c>
      <c r="AH166" s="1">
        <v>495277</v>
      </c>
      <c r="AI166">
        <v>3</v>
      </c>
    </row>
    <row r="167" spans="1:35" x14ac:dyDescent="0.25">
      <c r="A167" t="s">
        <v>329</v>
      </c>
      <c r="B167" t="s">
        <v>195</v>
      </c>
      <c r="C167" t="s">
        <v>515</v>
      </c>
      <c r="D167" t="s">
        <v>386</v>
      </c>
      <c r="E167" s="6">
        <v>99.315217391304344</v>
      </c>
      <c r="F167" s="6">
        <v>5.4782608695652177</v>
      </c>
      <c r="G167" s="6">
        <v>8.4782608695652156E-2</v>
      </c>
      <c r="H167" s="6">
        <v>0.17565217391304347</v>
      </c>
      <c r="I167" s="6">
        <v>1.3586956521739131</v>
      </c>
      <c r="J167" s="6">
        <v>0</v>
      </c>
      <c r="K167" s="6">
        <v>0</v>
      </c>
      <c r="L167" s="6">
        <v>4.9688043478260875</v>
      </c>
      <c r="M167" s="6">
        <v>2.0869565217391304</v>
      </c>
      <c r="N167" s="6">
        <v>4.6803260869565229</v>
      </c>
      <c r="O167" s="6">
        <f>SUM(NonNurse[[#This Row],[Qualified Social Work Staff Hours]],NonNurse[[#This Row],[Other Social Work Staff Hours]])/NonNurse[[#This Row],[MDS Census]]</f>
        <v>6.8139433074313249E-2</v>
      </c>
      <c r="P167" s="6">
        <v>4.4673913043478262</v>
      </c>
      <c r="Q167" s="6">
        <v>5.6139130434782611</v>
      </c>
      <c r="R167" s="6">
        <f>SUM(NonNurse[[#This Row],[Qualified Activities Professional Hours]],NonNurse[[#This Row],[Other Activities Professional Hours]])/NonNurse[[#This Row],[MDS Census]]</f>
        <v>0.10150815366093904</v>
      </c>
      <c r="S167" s="6">
        <v>3.5756521739130438</v>
      </c>
      <c r="T167" s="6">
        <v>3.8523913043478255</v>
      </c>
      <c r="U167" s="6">
        <v>0</v>
      </c>
      <c r="V167" s="6">
        <f>SUM(NonNurse[[#This Row],[Occupational Therapist Hours]],NonNurse[[#This Row],[OT Assistant Hours]],NonNurse[[#This Row],[OT Aide Hours]])/NonNurse[[#This Row],[MDS Census]]</f>
        <v>7.4792601510342574E-2</v>
      </c>
      <c r="W167" s="6">
        <v>7.9052173913043475</v>
      </c>
      <c r="X167" s="6">
        <v>4.2325000000000008</v>
      </c>
      <c r="Y167" s="6">
        <v>0</v>
      </c>
      <c r="Z167" s="6">
        <f>SUM(NonNurse[[#This Row],[Physical Therapist (PT) Hours]],NonNurse[[#This Row],[PT Assistant Hours]],NonNurse[[#This Row],[PT Aide Hours]])/NonNurse[[#This Row],[MDS Census]]</f>
        <v>0.12221407464156728</v>
      </c>
      <c r="AA167" s="6">
        <v>0</v>
      </c>
      <c r="AB167" s="6">
        <v>0</v>
      </c>
      <c r="AC167" s="6">
        <v>0</v>
      </c>
      <c r="AD167" s="6">
        <v>0</v>
      </c>
      <c r="AE167" s="6">
        <v>2.1739130434782608E-2</v>
      </c>
      <c r="AF167" s="6">
        <v>0</v>
      </c>
      <c r="AG167" s="6">
        <v>0</v>
      </c>
      <c r="AH167" s="1">
        <v>495340</v>
      </c>
      <c r="AI167">
        <v>3</v>
      </c>
    </row>
    <row r="168" spans="1:35" x14ac:dyDescent="0.25">
      <c r="A168" t="s">
        <v>329</v>
      </c>
      <c r="B168" t="s">
        <v>43</v>
      </c>
      <c r="C168" t="s">
        <v>458</v>
      </c>
      <c r="D168" t="s">
        <v>396</v>
      </c>
      <c r="E168" s="6">
        <v>103.52173913043478</v>
      </c>
      <c r="F168" s="6">
        <v>5.2173913043478262</v>
      </c>
      <c r="G168" s="6">
        <v>0.11684782608695653</v>
      </c>
      <c r="H168" s="6">
        <v>0.48369565217391303</v>
      </c>
      <c r="I168" s="6">
        <v>5.3043478260869561</v>
      </c>
      <c r="J168" s="6">
        <v>0</v>
      </c>
      <c r="K168" s="6">
        <v>0</v>
      </c>
      <c r="L168" s="6">
        <v>2.9945652173913042</v>
      </c>
      <c r="M168" s="6">
        <v>18.103260869565219</v>
      </c>
      <c r="N168" s="6">
        <v>0</v>
      </c>
      <c r="O168" s="6">
        <f>SUM(NonNurse[[#This Row],[Qualified Social Work Staff Hours]],NonNurse[[#This Row],[Other Social Work Staff Hours]])/NonNurse[[#This Row],[MDS Census]]</f>
        <v>0.17487400251994961</v>
      </c>
      <c r="P168" s="6">
        <v>5.4429347826086953</v>
      </c>
      <c r="Q168" s="6">
        <v>5.1141304347826084</v>
      </c>
      <c r="R168" s="6">
        <f>SUM(NonNurse[[#This Row],[Qualified Activities Professional Hours]],NonNurse[[#This Row],[Other Activities Professional Hours]])/NonNurse[[#This Row],[MDS Census]]</f>
        <v>0.10197921041579169</v>
      </c>
      <c r="S168" s="6">
        <v>10.019021739130435</v>
      </c>
      <c r="T168" s="6">
        <v>8.3233695652173907</v>
      </c>
      <c r="U168" s="6">
        <v>0</v>
      </c>
      <c r="V168" s="6">
        <f>SUM(NonNurse[[#This Row],[Occupational Therapist Hours]],NonNurse[[#This Row],[OT Assistant Hours]],NonNurse[[#This Row],[OT Aide Hours]])/NonNurse[[#This Row],[MDS Census]]</f>
        <v>0.17718395632087361</v>
      </c>
      <c r="W168" s="6">
        <v>13.138586956521738</v>
      </c>
      <c r="X168" s="6">
        <v>8.5679347826086953</v>
      </c>
      <c r="Y168" s="6">
        <v>0</v>
      </c>
      <c r="Z168" s="6">
        <f>SUM(NonNurse[[#This Row],[Physical Therapist (PT) Hours]],NonNurse[[#This Row],[PT Assistant Hours]],NonNurse[[#This Row],[PT Aide Hours]])/NonNurse[[#This Row],[MDS Census]]</f>
        <v>0.20968080638387232</v>
      </c>
      <c r="AA168" s="6">
        <v>0</v>
      </c>
      <c r="AB168" s="6">
        <v>0</v>
      </c>
      <c r="AC168" s="6">
        <v>0</v>
      </c>
      <c r="AD168" s="6">
        <v>0</v>
      </c>
      <c r="AE168" s="6">
        <v>0</v>
      </c>
      <c r="AF168" s="6">
        <v>0</v>
      </c>
      <c r="AG168" s="6">
        <v>0</v>
      </c>
      <c r="AH168" s="1">
        <v>495131</v>
      </c>
      <c r="AI168">
        <v>3</v>
      </c>
    </row>
    <row r="169" spans="1:35" x14ac:dyDescent="0.25">
      <c r="A169" t="s">
        <v>329</v>
      </c>
      <c r="B169" t="s">
        <v>96</v>
      </c>
      <c r="C169" t="s">
        <v>504</v>
      </c>
      <c r="D169" t="s">
        <v>385</v>
      </c>
      <c r="E169" s="6">
        <v>145.95774647887325</v>
      </c>
      <c r="F169" s="6">
        <v>5.2359154929577461</v>
      </c>
      <c r="G169" s="6">
        <v>0</v>
      </c>
      <c r="H169" s="6">
        <v>0</v>
      </c>
      <c r="I169" s="6">
        <v>0</v>
      </c>
      <c r="J169" s="6">
        <v>0</v>
      </c>
      <c r="K169" s="6">
        <v>0</v>
      </c>
      <c r="L169" s="6">
        <v>0.49591549295774651</v>
      </c>
      <c r="M169" s="6">
        <v>0.56338028169014087</v>
      </c>
      <c r="N169" s="6">
        <v>11.457605633802817</v>
      </c>
      <c r="O169" s="6">
        <f>SUM(NonNurse[[#This Row],[Qualified Social Work Staff Hours]],NonNurse[[#This Row],[Other Social Work Staff Hours]])/NonNurse[[#This Row],[MDS Census]]</f>
        <v>8.2359355399015718E-2</v>
      </c>
      <c r="P169" s="6">
        <v>0.56338028169014087</v>
      </c>
      <c r="Q169" s="6">
        <v>9.9235211267605585</v>
      </c>
      <c r="R169" s="6">
        <f>SUM(NonNurse[[#This Row],[Qualified Activities Professional Hours]],NonNurse[[#This Row],[Other Activities Professional Hours]])/NonNurse[[#This Row],[MDS Census]]</f>
        <v>7.1848885457878944E-2</v>
      </c>
      <c r="S169" s="6">
        <v>4.1856338028169011</v>
      </c>
      <c r="T169" s="6">
        <v>13.360140845070417</v>
      </c>
      <c r="U169" s="6">
        <v>0</v>
      </c>
      <c r="V169" s="6">
        <f>SUM(NonNurse[[#This Row],[Occupational Therapist Hours]],NonNurse[[#This Row],[OT Assistant Hours]],NonNurse[[#This Row],[OT Aide Hours]])/NonNurse[[#This Row],[MDS Census]]</f>
        <v>0.12021132876580136</v>
      </c>
      <c r="W169" s="6">
        <v>8.0121126760563435</v>
      </c>
      <c r="X169" s="6">
        <v>15.543521126760568</v>
      </c>
      <c r="Y169" s="6">
        <v>0</v>
      </c>
      <c r="Z169" s="6">
        <f>SUM(NonNurse[[#This Row],[Physical Therapist (PT) Hours]],NonNurse[[#This Row],[PT Assistant Hours]],NonNurse[[#This Row],[PT Aide Hours]])/NonNurse[[#This Row],[MDS Census]]</f>
        <v>0.16138666409340932</v>
      </c>
      <c r="AA169" s="6">
        <v>0</v>
      </c>
      <c r="AB169" s="6">
        <v>0.54929577464788737</v>
      </c>
      <c r="AC169" s="6">
        <v>0</v>
      </c>
      <c r="AD169" s="6">
        <v>0</v>
      </c>
      <c r="AE169" s="6">
        <v>0</v>
      </c>
      <c r="AF169" s="6">
        <v>0</v>
      </c>
      <c r="AG169" s="6">
        <v>0</v>
      </c>
      <c r="AH169" s="1">
        <v>495210</v>
      </c>
      <c r="AI169">
        <v>3</v>
      </c>
    </row>
    <row r="170" spans="1:35" x14ac:dyDescent="0.25">
      <c r="A170" t="s">
        <v>329</v>
      </c>
      <c r="B170" t="s">
        <v>3</v>
      </c>
      <c r="C170" t="s">
        <v>474</v>
      </c>
      <c r="D170" t="s">
        <v>429</v>
      </c>
      <c r="E170" s="6">
        <v>49.010869565217391</v>
      </c>
      <c r="F170" s="6">
        <v>10.173913043478262</v>
      </c>
      <c r="G170" s="6">
        <v>0</v>
      </c>
      <c r="H170" s="6">
        <v>0</v>
      </c>
      <c r="I170" s="6">
        <v>0</v>
      </c>
      <c r="J170" s="6">
        <v>0</v>
      </c>
      <c r="K170" s="6">
        <v>0</v>
      </c>
      <c r="L170" s="6">
        <v>12.755434782608695</v>
      </c>
      <c r="M170" s="6">
        <v>3.6793478260869565</v>
      </c>
      <c r="N170" s="6">
        <v>0</v>
      </c>
      <c r="O170" s="6">
        <f>SUM(NonNurse[[#This Row],[Qualified Social Work Staff Hours]],NonNurse[[#This Row],[Other Social Work Staff Hours]])/NonNurse[[#This Row],[MDS Census]]</f>
        <v>7.5072078066090037E-2</v>
      </c>
      <c r="P170" s="6">
        <v>0</v>
      </c>
      <c r="Q170" s="6">
        <v>4.8695652173913047</v>
      </c>
      <c r="R170" s="6">
        <f>SUM(NonNurse[[#This Row],[Qualified Activities Professional Hours]],NonNurse[[#This Row],[Other Activities Professional Hours]])/NonNurse[[#This Row],[MDS Census]]</f>
        <v>9.9356841871811943E-2</v>
      </c>
      <c r="S170" s="6">
        <v>1.8396739130434783</v>
      </c>
      <c r="T170" s="6">
        <v>9.0815217391304355</v>
      </c>
      <c r="U170" s="6">
        <v>0</v>
      </c>
      <c r="V170" s="6">
        <f>SUM(NonNurse[[#This Row],[Occupational Therapist Hours]],NonNurse[[#This Row],[OT Assistant Hours]],NonNurse[[#This Row],[OT Aide Hours]])/NonNurse[[#This Row],[MDS Census]]</f>
        <v>0.22283211355067645</v>
      </c>
      <c r="W170" s="6">
        <v>0.90489130434782605</v>
      </c>
      <c r="X170" s="6">
        <v>10.288043478260869</v>
      </c>
      <c r="Y170" s="6">
        <v>1.576086956521739</v>
      </c>
      <c r="Z170" s="6">
        <f>SUM(NonNurse[[#This Row],[Physical Therapist (PT) Hours]],NonNurse[[#This Row],[PT Assistant Hours]],NonNurse[[#This Row],[PT Aide Hours]])/NonNurse[[#This Row],[MDS Census]]</f>
        <v>0.26053448658239076</v>
      </c>
      <c r="AA170" s="6">
        <v>0</v>
      </c>
      <c r="AB170" s="6">
        <v>0</v>
      </c>
      <c r="AC170" s="6">
        <v>0</v>
      </c>
      <c r="AD170" s="6">
        <v>0</v>
      </c>
      <c r="AE170" s="6">
        <v>0</v>
      </c>
      <c r="AF170" s="6">
        <v>0</v>
      </c>
      <c r="AG170" s="6">
        <v>0</v>
      </c>
      <c r="AH170" s="1">
        <v>495367</v>
      </c>
      <c r="AI170">
        <v>3</v>
      </c>
    </row>
    <row r="171" spans="1:35" x14ac:dyDescent="0.25">
      <c r="A171" t="s">
        <v>329</v>
      </c>
      <c r="B171" t="s">
        <v>93</v>
      </c>
      <c r="C171" t="s">
        <v>539</v>
      </c>
      <c r="D171" t="s">
        <v>415</v>
      </c>
      <c r="E171" s="6">
        <v>77.010869565217391</v>
      </c>
      <c r="F171" s="6">
        <v>9.0054347826086953</v>
      </c>
      <c r="G171" s="6">
        <v>0.13043478260869565</v>
      </c>
      <c r="H171" s="6">
        <v>0</v>
      </c>
      <c r="I171" s="6">
        <v>0.5</v>
      </c>
      <c r="J171" s="6">
        <v>0</v>
      </c>
      <c r="K171" s="6">
        <v>0</v>
      </c>
      <c r="L171" s="6">
        <v>0.85869565217391319</v>
      </c>
      <c r="M171" s="6">
        <v>5.4913043478260866</v>
      </c>
      <c r="N171" s="6">
        <v>0</v>
      </c>
      <c r="O171" s="6">
        <f>SUM(NonNurse[[#This Row],[Qualified Social Work Staff Hours]],NonNurse[[#This Row],[Other Social Work Staff Hours]])/NonNurse[[#This Row],[MDS Census]]</f>
        <v>7.1305575158786161E-2</v>
      </c>
      <c r="P171" s="6">
        <v>1.5521739130434784</v>
      </c>
      <c r="Q171" s="6">
        <v>8.3032608695652161</v>
      </c>
      <c r="R171" s="6">
        <f>SUM(NonNurse[[#This Row],[Qualified Activities Professional Hours]],NonNurse[[#This Row],[Other Activities Professional Hours]])/NonNurse[[#This Row],[MDS Census]]</f>
        <v>0.12797459421312632</v>
      </c>
      <c r="S171" s="6">
        <v>1.6426086956521746</v>
      </c>
      <c r="T171" s="6">
        <v>10.478586956521738</v>
      </c>
      <c r="U171" s="6">
        <v>0</v>
      </c>
      <c r="V171" s="6">
        <f>SUM(NonNurse[[#This Row],[Occupational Therapist Hours]],NonNurse[[#This Row],[OT Assistant Hours]],NonNurse[[#This Row],[OT Aide Hours]])/NonNurse[[#This Row],[MDS Census]]</f>
        <v>0.15739590684544813</v>
      </c>
      <c r="W171" s="6">
        <v>1.7111956521739129</v>
      </c>
      <c r="X171" s="6">
        <v>8.7027173913043452</v>
      </c>
      <c r="Y171" s="6">
        <v>0</v>
      </c>
      <c r="Z171" s="6">
        <f>SUM(NonNurse[[#This Row],[Physical Therapist (PT) Hours]],NonNurse[[#This Row],[PT Assistant Hours]],NonNurse[[#This Row],[PT Aide Hours]])/NonNurse[[#This Row],[MDS Census]]</f>
        <v>0.13522653493295692</v>
      </c>
      <c r="AA171" s="6">
        <v>0</v>
      </c>
      <c r="AB171" s="6">
        <v>0</v>
      </c>
      <c r="AC171" s="6">
        <v>0</v>
      </c>
      <c r="AD171" s="6">
        <v>0</v>
      </c>
      <c r="AE171" s="6">
        <v>0</v>
      </c>
      <c r="AF171" s="6">
        <v>0</v>
      </c>
      <c r="AG171" s="6">
        <v>0</v>
      </c>
      <c r="AH171" s="1">
        <v>495206</v>
      </c>
      <c r="AI171">
        <v>3</v>
      </c>
    </row>
    <row r="172" spans="1:35" x14ac:dyDescent="0.25">
      <c r="A172" t="s">
        <v>329</v>
      </c>
      <c r="B172" t="s">
        <v>216</v>
      </c>
      <c r="C172" t="s">
        <v>484</v>
      </c>
      <c r="D172" t="s">
        <v>349</v>
      </c>
      <c r="E172" s="6">
        <v>74.293478260869563</v>
      </c>
      <c r="F172" s="6">
        <v>5.6521739130434785</v>
      </c>
      <c r="G172" s="6">
        <v>0</v>
      </c>
      <c r="H172" s="6">
        <v>0</v>
      </c>
      <c r="I172" s="6">
        <v>0</v>
      </c>
      <c r="J172" s="6">
        <v>0</v>
      </c>
      <c r="K172" s="6">
        <v>0</v>
      </c>
      <c r="L172" s="6">
        <v>0</v>
      </c>
      <c r="M172" s="6">
        <v>4.9565217391304346</v>
      </c>
      <c r="N172" s="6">
        <v>0</v>
      </c>
      <c r="O172" s="6">
        <f>SUM(NonNurse[[#This Row],[Qualified Social Work Staff Hours]],NonNurse[[#This Row],[Other Social Work Staff Hours]])/NonNurse[[#This Row],[MDS Census]]</f>
        <v>6.6715435259692757E-2</v>
      </c>
      <c r="P172" s="6">
        <v>3.652173913043478</v>
      </c>
      <c r="Q172" s="6">
        <v>13.081521739130435</v>
      </c>
      <c r="R172" s="6">
        <f>SUM(NonNurse[[#This Row],[Qualified Activities Professional Hours]],NonNurse[[#This Row],[Other Activities Professional Hours]])/NonNurse[[#This Row],[MDS Census]]</f>
        <v>0.22523774689100221</v>
      </c>
      <c r="S172" s="6">
        <v>0</v>
      </c>
      <c r="T172" s="6">
        <v>0</v>
      </c>
      <c r="U172" s="6">
        <v>0</v>
      </c>
      <c r="V172" s="6">
        <f>SUM(NonNurse[[#This Row],[Occupational Therapist Hours]],NonNurse[[#This Row],[OT Assistant Hours]],NonNurse[[#This Row],[OT Aide Hours]])/NonNurse[[#This Row],[MDS Census]]</f>
        <v>0</v>
      </c>
      <c r="W172" s="6">
        <v>0</v>
      </c>
      <c r="X172" s="6">
        <v>0</v>
      </c>
      <c r="Y172" s="6">
        <v>0</v>
      </c>
      <c r="Z172" s="6">
        <f>SUM(NonNurse[[#This Row],[Physical Therapist (PT) Hours]],NonNurse[[#This Row],[PT Assistant Hours]],NonNurse[[#This Row],[PT Aide Hours]])/NonNurse[[#This Row],[MDS Census]]</f>
        <v>0</v>
      </c>
      <c r="AA172" s="6">
        <v>0</v>
      </c>
      <c r="AB172" s="6">
        <v>0</v>
      </c>
      <c r="AC172" s="6">
        <v>0</v>
      </c>
      <c r="AD172" s="6">
        <v>0</v>
      </c>
      <c r="AE172" s="6">
        <v>0</v>
      </c>
      <c r="AF172" s="6">
        <v>0</v>
      </c>
      <c r="AG172" s="6">
        <v>0</v>
      </c>
      <c r="AH172" s="1">
        <v>495364</v>
      </c>
      <c r="AI172">
        <v>3</v>
      </c>
    </row>
    <row r="173" spans="1:35" x14ac:dyDescent="0.25">
      <c r="A173" t="s">
        <v>329</v>
      </c>
      <c r="B173" t="s">
        <v>170</v>
      </c>
      <c r="C173" t="s">
        <v>504</v>
      </c>
      <c r="D173" t="s">
        <v>385</v>
      </c>
      <c r="E173" s="6">
        <v>46</v>
      </c>
      <c r="F173" s="6">
        <v>5.8532608695652177</v>
      </c>
      <c r="G173" s="6">
        <v>0</v>
      </c>
      <c r="H173" s="6">
        <v>0</v>
      </c>
      <c r="I173" s="6">
        <v>0</v>
      </c>
      <c r="J173" s="6">
        <v>0</v>
      </c>
      <c r="K173" s="6">
        <v>0</v>
      </c>
      <c r="L173" s="6">
        <v>2.7770652173913049</v>
      </c>
      <c r="M173" s="6">
        <v>5.1217391304347828</v>
      </c>
      <c r="N173" s="6">
        <v>0</v>
      </c>
      <c r="O173" s="6">
        <f>SUM(NonNurse[[#This Row],[Qualified Social Work Staff Hours]],NonNurse[[#This Row],[Other Social Work Staff Hours]])/NonNurse[[#This Row],[MDS Census]]</f>
        <v>0.1113421550094518</v>
      </c>
      <c r="P173" s="6">
        <v>5.0510869565217398</v>
      </c>
      <c r="Q173" s="6">
        <v>0</v>
      </c>
      <c r="R173" s="6">
        <f>SUM(NonNurse[[#This Row],[Qualified Activities Professional Hours]],NonNurse[[#This Row],[Other Activities Professional Hours]])/NonNurse[[#This Row],[MDS Census]]</f>
        <v>0.10980623818525521</v>
      </c>
      <c r="S173" s="6">
        <v>2.0521739130434784</v>
      </c>
      <c r="T173" s="6">
        <v>5.9767391304347823</v>
      </c>
      <c r="U173" s="6">
        <v>0</v>
      </c>
      <c r="V173" s="6">
        <f>SUM(NonNurse[[#This Row],[Occupational Therapist Hours]],NonNurse[[#This Row],[OT Assistant Hours]],NonNurse[[#This Row],[OT Aide Hours]])/NonNurse[[#This Row],[MDS Census]]</f>
        <v>0.17454158790170132</v>
      </c>
      <c r="W173" s="6">
        <v>1.4711956521739129</v>
      </c>
      <c r="X173" s="6">
        <v>3.8326086956521754</v>
      </c>
      <c r="Y173" s="6">
        <v>0</v>
      </c>
      <c r="Z173" s="6">
        <f>SUM(NonNurse[[#This Row],[Physical Therapist (PT) Hours]],NonNurse[[#This Row],[PT Assistant Hours]],NonNurse[[#This Row],[PT Aide Hours]])/NonNurse[[#This Row],[MDS Census]]</f>
        <v>0.11530009451795845</v>
      </c>
      <c r="AA173" s="6">
        <v>0</v>
      </c>
      <c r="AB173" s="6">
        <v>0</v>
      </c>
      <c r="AC173" s="6">
        <v>0</v>
      </c>
      <c r="AD173" s="6">
        <v>0</v>
      </c>
      <c r="AE173" s="6">
        <v>0</v>
      </c>
      <c r="AF173" s="6">
        <v>0</v>
      </c>
      <c r="AG173" s="6">
        <v>0</v>
      </c>
      <c r="AH173" s="1">
        <v>495309</v>
      </c>
      <c r="AI173">
        <v>3</v>
      </c>
    </row>
    <row r="174" spans="1:35" x14ac:dyDescent="0.25">
      <c r="A174" t="s">
        <v>329</v>
      </c>
      <c r="B174" t="s">
        <v>261</v>
      </c>
      <c r="C174" t="s">
        <v>581</v>
      </c>
      <c r="D174" t="s">
        <v>353</v>
      </c>
      <c r="E174" s="6">
        <v>75.684782608695656</v>
      </c>
      <c r="F174" s="6">
        <v>4.6086956521739131</v>
      </c>
      <c r="G174" s="6">
        <v>6.5217391304347824E-2</v>
      </c>
      <c r="H174" s="6">
        <v>0.34782608695652173</v>
      </c>
      <c r="I174" s="6">
        <v>0.91304347826086951</v>
      </c>
      <c r="J174" s="6">
        <v>0</v>
      </c>
      <c r="K174" s="6">
        <v>0</v>
      </c>
      <c r="L174" s="6">
        <v>4.0407608695652177</v>
      </c>
      <c r="M174" s="6">
        <v>0</v>
      </c>
      <c r="N174" s="6">
        <v>10.059782608695652</v>
      </c>
      <c r="O174" s="6">
        <f>SUM(NonNurse[[#This Row],[Qualified Social Work Staff Hours]],NonNurse[[#This Row],[Other Social Work Staff Hours]])/NonNurse[[#This Row],[MDS Census]]</f>
        <v>0.13291684618698837</v>
      </c>
      <c r="P174" s="6">
        <v>4.9211956521739131</v>
      </c>
      <c r="Q174" s="6">
        <v>5.0516304347826084</v>
      </c>
      <c r="R174" s="6">
        <f>SUM(NonNurse[[#This Row],[Qualified Activities Professional Hours]],NonNurse[[#This Row],[Other Activities Professional Hours]])/NonNurse[[#This Row],[MDS Census]]</f>
        <v>0.13176791612810571</v>
      </c>
      <c r="S174" s="6">
        <v>1.9076086956521738</v>
      </c>
      <c r="T174" s="6">
        <v>6.0869565217391308</v>
      </c>
      <c r="U174" s="6">
        <v>0</v>
      </c>
      <c r="V174" s="6">
        <f>SUM(NonNurse[[#This Row],[Occupational Therapist Hours]],NonNurse[[#This Row],[OT Assistant Hours]],NonNurse[[#This Row],[OT Aide Hours]])/NonNurse[[#This Row],[MDS Census]]</f>
        <v>0.10562975728852506</v>
      </c>
      <c r="W174" s="6">
        <v>5.0652173913043477</v>
      </c>
      <c r="X174" s="6">
        <v>5.0923913043478262</v>
      </c>
      <c r="Y174" s="6">
        <v>0</v>
      </c>
      <c r="Z174" s="6">
        <f>SUM(NonNurse[[#This Row],[Physical Therapist (PT) Hours]],NonNurse[[#This Row],[PT Assistant Hours]],NonNurse[[#This Row],[PT Aide Hours]])/NonNurse[[#This Row],[MDS Census]]</f>
        <v>0.13420939250323136</v>
      </c>
      <c r="AA174" s="6">
        <v>0</v>
      </c>
      <c r="AB174" s="6">
        <v>0</v>
      </c>
      <c r="AC174" s="6">
        <v>0</v>
      </c>
      <c r="AD174" s="6">
        <v>0</v>
      </c>
      <c r="AE174" s="6">
        <v>0</v>
      </c>
      <c r="AF174" s="6">
        <v>0</v>
      </c>
      <c r="AG174" s="6">
        <v>0</v>
      </c>
      <c r="AH174" s="1">
        <v>495412</v>
      </c>
      <c r="AI174">
        <v>3</v>
      </c>
    </row>
    <row r="175" spans="1:35" x14ac:dyDescent="0.25">
      <c r="A175" t="s">
        <v>329</v>
      </c>
      <c r="B175" t="s">
        <v>100</v>
      </c>
      <c r="C175" t="s">
        <v>519</v>
      </c>
      <c r="D175" t="s">
        <v>393</v>
      </c>
      <c r="E175" s="6">
        <v>100.6304347826087</v>
      </c>
      <c r="F175" s="6">
        <v>4.8695652173913047</v>
      </c>
      <c r="G175" s="6">
        <v>0.26902173913043476</v>
      </c>
      <c r="H175" s="6">
        <v>0.30434782608695654</v>
      </c>
      <c r="I175" s="6">
        <v>0</v>
      </c>
      <c r="J175" s="6">
        <v>0</v>
      </c>
      <c r="K175" s="6">
        <v>0</v>
      </c>
      <c r="L175" s="6">
        <v>9.9130434782608692</v>
      </c>
      <c r="M175" s="6">
        <v>0</v>
      </c>
      <c r="N175" s="6">
        <v>10.619565217391305</v>
      </c>
      <c r="O175" s="6">
        <f>SUM(NonNurse[[#This Row],[Qualified Social Work Staff Hours]],NonNurse[[#This Row],[Other Social Work Staff Hours]])/NonNurse[[#This Row],[MDS Census]]</f>
        <v>0.10553035212788939</v>
      </c>
      <c r="P175" s="6">
        <v>4.4809782608695654</v>
      </c>
      <c r="Q175" s="6">
        <v>10.728260869565217</v>
      </c>
      <c r="R175" s="6">
        <f>SUM(NonNurse[[#This Row],[Qualified Activities Professional Hours]],NonNurse[[#This Row],[Other Activities Professional Hours]])/NonNurse[[#This Row],[MDS Census]]</f>
        <v>0.15113955497947718</v>
      </c>
      <c r="S175" s="6">
        <v>8.1603260869565215</v>
      </c>
      <c r="T175" s="6">
        <v>4.2554347826086953</v>
      </c>
      <c r="U175" s="6">
        <v>0</v>
      </c>
      <c r="V175" s="6">
        <f>SUM(NonNurse[[#This Row],[Occupational Therapist Hours]],NonNurse[[#This Row],[OT Assistant Hours]],NonNurse[[#This Row],[OT Aide Hours]])/NonNurse[[#This Row],[MDS Census]]</f>
        <v>0.12337977965003238</v>
      </c>
      <c r="W175" s="6">
        <v>4.8586956521739131</v>
      </c>
      <c r="X175" s="6">
        <v>6.7038043478260869</v>
      </c>
      <c r="Y175" s="6">
        <v>0</v>
      </c>
      <c r="Z175" s="6">
        <f>SUM(NonNurse[[#This Row],[Physical Therapist (PT) Hours]],NonNurse[[#This Row],[PT Assistant Hours]],NonNurse[[#This Row],[PT Aide Hours]])/NonNurse[[#This Row],[MDS Census]]</f>
        <v>0.11490062648520198</v>
      </c>
      <c r="AA175" s="6">
        <v>0</v>
      </c>
      <c r="AB175" s="6">
        <v>0</v>
      </c>
      <c r="AC175" s="6">
        <v>0</v>
      </c>
      <c r="AD175" s="6">
        <v>0</v>
      </c>
      <c r="AE175" s="6">
        <v>0</v>
      </c>
      <c r="AF175" s="6">
        <v>0</v>
      </c>
      <c r="AG175" s="6">
        <v>0</v>
      </c>
      <c r="AH175" s="1">
        <v>495215</v>
      </c>
      <c r="AI175">
        <v>3</v>
      </c>
    </row>
    <row r="176" spans="1:35" x14ac:dyDescent="0.25">
      <c r="A176" t="s">
        <v>329</v>
      </c>
      <c r="B176" t="s">
        <v>13</v>
      </c>
      <c r="C176" t="s">
        <v>472</v>
      </c>
      <c r="D176" t="s">
        <v>374</v>
      </c>
      <c r="E176" s="6">
        <v>72.543478260869563</v>
      </c>
      <c r="F176" s="6">
        <v>6.0482608695652171</v>
      </c>
      <c r="G176" s="6">
        <v>1.1521739130434783</v>
      </c>
      <c r="H176" s="6">
        <v>0</v>
      </c>
      <c r="I176" s="6">
        <v>1.9130434782608696</v>
      </c>
      <c r="J176" s="6">
        <v>0</v>
      </c>
      <c r="K176" s="6">
        <v>0</v>
      </c>
      <c r="L176" s="6">
        <v>0</v>
      </c>
      <c r="M176" s="6">
        <v>9.2872826086956497</v>
      </c>
      <c r="N176" s="6">
        <v>1.4867391304347826</v>
      </c>
      <c r="O176" s="6">
        <f>SUM(NonNurse[[#This Row],[Qualified Social Work Staff Hours]],NonNurse[[#This Row],[Other Social Work Staff Hours]])/NonNurse[[#This Row],[MDS Census]]</f>
        <v>0.14851813005693734</v>
      </c>
      <c r="P176" s="6">
        <v>6.6018478260869564</v>
      </c>
      <c r="Q176" s="6">
        <v>3.4340217391304355</v>
      </c>
      <c r="R176" s="6">
        <f>SUM(NonNurse[[#This Row],[Qualified Activities Professional Hours]],NonNurse[[#This Row],[Other Activities Professional Hours]])/NonNurse[[#This Row],[MDS Census]]</f>
        <v>0.13834282289481573</v>
      </c>
      <c r="S176" s="6">
        <v>0</v>
      </c>
      <c r="T176" s="6">
        <v>0</v>
      </c>
      <c r="U176" s="6">
        <v>0</v>
      </c>
      <c r="V176" s="6">
        <f>SUM(NonNurse[[#This Row],[Occupational Therapist Hours]],NonNurse[[#This Row],[OT Assistant Hours]],NonNurse[[#This Row],[OT Aide Hours]])/NonNurse[[#This Row],[MDS Census]]</f>
        <v>0</v>
      </c>
      <c r="W176" s="6">
        <v>0</v>
      </c>
      <c r="X176" s="6">
        <v>0</v>
      </c>
      <c r="Y176" s="6">
        <v>0</v>
      </c>
      <c r="Z176" s="6">
        <f>SUM(NonNurse[[#This Row],[Physical Therapist (PT) Hours]],NonNurse[[#This Row],[PT Assistant Hours]],NonNurse[[#This Row],[PT Aide Hours]])/NonNurse[[#This Row],[MDS Census]]</f>
        <v>0</v>
      </c>
      <c r="AA176" s="6">
        <v>0</v>
      </c>
      <c r="AB176" s="6">
        <v>0</v>
      </c>
      <c r="AC176" s="6">
        <v>0</v>
      </c>
      <c r="AD176" s="6">
        <v>0</v>
      </c>
      <c r="AE176" s="6">
        <v>0</v>
      </c>
      <c r="AF176" s="6">
        <v>0</v>
      </c>
      <c r="AG176" s="6">
        <v>0</v>
      </c>
      <c r="AH176" s="1">
        <v>495046</v>
      </c>
      <c r="AI176">
        <v>3</v>
      </c>
    </row>
    <row r="177" spans="1:35" x14ac:dyDescent="0.25">
      <c r="A177" t="s">
        <v>329</v>
      </c>
      <c r="B177" t="s">
        <v>91</v>
      </c>
      <c r="C177" t="s">
        <v>515</v>
      </c>
      <c r="D177" t="s">
        <v>386</v>
      </c>
      <c r="E177" s="6">
        <v>63.076086956521742</v>
      </c>
      <c r="F177" s="6">
        <v>2.7826086956521738</v>
      </c>
      <c r="G177" s="6">
        <v>0</v>
      </c>
      <c r="H177" s="6">
        <v>0</v>
      </c>
      <c r="I177" s="6">
        <v>0</v>
      </c>
      <c r="J177" s="6">
        <v>0</v>
      </c>
      <c r="K177" s="6">
        <v>0</v>
      </c>
      <c r="L177" s="6">
        <v>1.0178260869565217</v>
      </c>
      <c r="M177" s="6">
        <v>11.491304347826087</v>
      </c>
      <c r="N177" s="6">
        <v>0</v>
      </c>
      <c r="O177" s="6">
        <f>SUM(NonNurse[[#This Row],[Qualified Social Work Staff Hours]],NonNurse[[#This Row],[Other Social Work Staff Hours]])/NonNurse[[#This Row],[MDS Census]]</f>
        <v>0.18218163019128036</v>
      </c>
      <c r="P177" s="6">
        <v>1.3</v>
      </c>
      <c r="Q177" s="6">
        <v>8.4521739130434757</v>
      </c>
      <c r="R177" s="6">
        <f>SUM(NonNurse[[#This Row],[Qualified Activities Professional Hours]],NonNurse[[#This Row],[Other Activities Professional Hours]])/NonNurse[[#This Row],[MDS Census]]</f>
        <v>0.1546096846458728</v>
      </c>
      <c r="S177" s="6">
        <v>2.3096739130434782</v>
      </c>
      <c r="T177" s="6">
        <v>6.2374999999999989</v>
      </c>
      <c r="U177" s="6">
        <v>0</v>
      </c>
      <c r="V177" s="6">
        <f>SUM(NonNurse[[#This Row],[Occupational Therapist Hours]],NonNurse[[#This Row],[OT Assistant Hours]],NonNurse[[#This Row],[OT Aide Hours]])/NonNurse[[#This Row],[MDS Census]]</f>
        <v>0.13550577287609852</v>
      </c>
      <c r="W177" s="6">
        <v>4.0527173913043466</v>
      </c>
      <c r="X177" s="6">
        <v>8.5881521739130431</v>
      </c>
      <c r="Y177" s="6">
        <v>0</v>
      </c>
      <c r="Z177" s="6">
        <f>SUM(NonNurse[[#This Row],[Physical Therapist (PT) Hours]],NonNurse[[#This Row],[PT Assistant Hours]],NonNurse[[#This Row],[PT Aide Hours]])/NonNurse[[#This Row],[MDS Census]]</f>
        <v>0.20040668619679472</v>
      </c>
      <c r="AA177" s="6">
        <v>0</v>
      </c>
      <c r="AB177" s="6">
        <v>0</v>
      </c>
      <c r="AC177" s="6">
        <v>0</v>
      </c>
      <c r="AD177" s="6">
        <v>0</v>
      </c>
      <c r="AE177" s="6">
        <v>0</v>
      </c>
      <c r="AF177" s="6">
        <v>0</v>
      </c>
      <c r="AG177" s="6">
        <v>0</v>
      </c>
      <c r="AH177" s="1">
        <v>495204</v>
      </c>
      <c r="AI177">
        <v>3</v>
      </c>
    </row>
    <row r="178" spans="1:35" x14ac:dyDescent="0.25">
      <c r="A178" t="s">
        <v>329</v>
      </c>
      <c r="B178" t="s">
        <v>171</v>
      </c>
      <c r="C178" t="s">
        <v>453</v>
      </c>
      <c r="D178" t="s">
        <v>384</v>
      </c>
      <c r="E178" s="6">
        <v>62.304347826086953</v>
      </c>
      <c r="F178" s="6">
        <v>9.9842391304347817</v>
      </c>
      <c r="G178" s="6">
        <v>9.7826086956521743E-2</v>
      </c>
      <c r="H178" s="6">
        <v>0.45891304347826106</v>
      </c>
      <c r="I178" s="6">
        <v>0.78260869565217395</v>
      </c>
      <c r="J178" s="6">
        <v>0</v>
      </c>
      <c r="K178" s="6">
        <v>0</v>
      </c>
      <c r="L178" s="6">
        <v>0</v>
      </c>
      <c r="M178" s="6">
        <v>5.3708695652173919</v>
      </c>
      <c r="N178" s="6">
        <v>0</v>
      </c>
      <c r="O178" s="6">
        <f>SUM(NonNurse[[#This Row],[Qualified Social Work Staff Hours]],NonNurse[[#This Row],[Other Social Work Staff Hours]])/NonNurse[[#This Row],[MDS Census]]</f>
        <v>8.6203768318213553E-2</v>
      </c>
      <c r="P178" s="6">
        <v>0</v>
      </c>
      <c r="Q178" s="6">
        <v>16.377499999999994</v>
      </c>
      <c r="R178" s="6">
        <f>SUM(NonNurse[[#This Row],[Qualified Activities Professional Hours]],NonNurse[[#This Row],[Other Activities Professional Hours]])/NonNurse[[#This Row],[MDS Census]]</f>
        <v>0.2628628750872295</v>
      </c>
      <c r="S178" s="6">
        <v>0</v>
      </c>
      <c r="T178" s="6">
        <v>0</v>
      </c>
      <c r="U178" s="6">
        <v>0</v>
      </c>
      <c r="V178" s="6">
        <f>SUM(NonNurse[[#This Row],[Occupational Therapist Hours]],NonNurse[[#This Row],[OT Assistant Hours]],NonNurse[[#This Row],[OT Aide Hours]])/NonNurse[[#This Row],[MDS Census]]</f>
        <v>0</v>
      </c>
      <c r="W178" s="6">
        <v>0</v>
      </c>
      <c r="X178" s="6">
        <v>0</v>
      </c>
      <c r="Y178" s="6">
        <v>0</v>
      </c>
      <c r="Z178" s="6">
        <f>SUM(NonNurse[[#This Row],[Physical Therapist (PT) Hours]],NonNurse[[#This Row],[PT Assistant Hours]],NonNurse[[#This Row],[PT Aide Hours]])/NonNurse[[#This Row],[MDS Census]]</f>
        <v>0</v>
      </c>
      <c r="AA178" s="6">
        <v>0</v>
      </c>
      <c r="AB178" s="6">
        <v>0</v>
      </c>
      <c r="AC178" s="6">
        <v>0</v>
      </c>
      <c r="AD178" s="6">
        <v>0</v>
      </c>
      <c r="AE178" s="6">
        <v>0</v>
      </c>
      <c r="AF178" s="6">
        <v>0</v>
      </c>
      <c r="AG178" s="6">
        <v>0</v>
      </c>
      <c r="AH178" s="1">
        <v>495311</v>
      </c>
      <c r="AI178">
        <v>3</v>
      </c>
    </row>
    <row r="179" spans="1:35" x14ac:dyDescent="0.25">
      <c r="A179" t="s">
        <v>329</v>
      </c>
      <c r="B179" t="s">
        <v>274</v>
      </c>
      <c r="C179" t="s">
        <v>526</v>
      </c>
      <c r="D179" t="s">
        <v>408</v>
      </c>
      <c r="E179" s="6">
        <v>29.217391304347824</v>
      </c>
      <c r="F179" s="6">
        <v>4.6306521739130435</v>
      </c>
      <c r="G179" s="6">
        <v>0.13043478260869565</v>
      </c>
      <c r="H179" s="6">
        <v>0.10239130434782609</v>
      </c>
      <c r="I179" s="6">
        <v>0.21739130434782608</v>
      </c>
      <c r="J179" s="6">
        <v>0</v>
      </c>
      <c r="K179" s="6">
        <v>0</v>
      </c>
      <c r="L179" s="6">
        <v>0</v>
      </c>
      <c r="M179" s="6">
        <v>5.4317391304347824</v>
      </c>
      <c r="N179" s="6">
        <v>0</v>
      </c>
      <c r="O179" s="6">
        <f>SUM(NonNurse[[#This Row],[Qualified Social Work Staff Hours]],NonNurse[[#This Row],[Other Social Work Staff Hours]])/NonNurse[[#This Row],[MDS Census]]</f>
        <v>0.18590773809523811</v>
      </c>
      <c r="P179" s="6">
        <v>6.7702173913043469</v>
      </c>
      <c r="Q179" s="6">
        <v>1.8344565217391307</v>
      </c>
      <c r="R179" s="6">
        <f>SUM(NonNurse[[#This Row],[Qualified Activities Professional Hours]],NonNurse[[#This Row],[Other Activities Professional Hours]])/NonNurse[[#This Row],[MDS Census]]</f>
        <v>0.29450520833333332</v>
      </c>
      <c r="S179" s="6">
        <v>0</v>
      </c>
      <c r="T179" s="6">
        <v>0</v>
      </c>
      <c r="U179" s="6">
        <v>0</v>
      </c>
      <c r="V179" s="6">
        <f>SUM(NonNurse[[#This Row],[Occupational Therapist Hours]],NonNurse[[#This Row],[OT Assistant Hours]],NonNurse[[#This Row],[OT Aide Hours]])/NonNurse[[#This Row],[MDS Census]]</f>
        <v>0</v>
      </c>
      <c r="W179" s="6">
        <v>0</v>
      </c>
      <c r="X179" s="6">
        <v>0</v>
      </c>
      <c r="Y179" s="6">
        <v>0</v>
      </c>
      <c r="Z179" s="6">
        <f>SUM(NonNurse[[#This Row],[Physical Therapist (PT) Hours]],NonNurse[[#This Row],[PT Assistant Hours]],NonNurse[[#This Row],[PT Aide Hours]])/NonNurse[[#This Row],[MDS Census]]</f>
        <v>0</v>
      </c>
      <c r="AA179" s="6">
        <v>0</v>
      </c>
      <c r="AB179" s="6">
        <v>0</v>
      </c>
      <c r="AC179" s="6">
        <v>0</v>
      </c>
      <c r="AD179" s="6">
        <v>0</v>
      </c>
      <c r="AE179" s="6">
        <v>0</v>
      </c>
      <c r="AF179" s="6">
        <v>0</v>
      </c>
      <c r="AG179" s="6">
        <v>0</v>
      </c>
      <c r="AH179" t="s">
        <v>0</v>
      </c>
      <c r="AI179">
        <v>3</v>
      </c>
    </row>
    <row r="180" spans="1:35" x14ac:dyDescent="0.25">
      <c r="A180" t="s">
        <v>329</v>
      </c>
      <c r="B180" t="s">
        <v>282</v>
      </c>
      <c r="C180" t="s">
        <v>517</v>
      </c>
      <c r="D180" t="s">
        <v>389</v>
      </c>
      <c r="E180" s="6">
        <v>25.956521739130434</v>
      </c>
      <c r="F180" s="6">
        <v>6.9621739130434772</v>
      </c>
      <c r="G180" s="6">
        <v>5.434782608695652E-2</v>
      </c>
      <c r="H180" s="6">
        <v>0.16250000000000001</v>
      </c>
      <c r="I180" s="6">
        <v>0.2608695652173913</v>
      </c>
      <c r="J180" s="6">
        <v>0</v>
      </c>
      <c r="K180" s="6">
        <v>0</v>
      </c>
      <c r="L180" s="6">
        <v>0</v>
      </c>
      <c r="M180" s="6">
        <v>5.7013043478260865</v>
      </c>
      <c r="N180" s="6">
        <v>0</v>
      </c>
      <c r="O180" s="6">
        <f>SUM(NonNurse[[#This Row],[Qualified Social Work Staff Hours]],NonNurse[[#This Row],[Other Social Work Staff Hours]])/NonNurse[[#This Row],[MDS Census]]</f>
        <v>0.21964824120603013</v>
      </c>
      <c r="P180" s="6">
        <v>0</v>
      </c>
      <c r="Q180" s="6">
        <v>7.5032608695652181</v>
      </c>
      <c r="R180" s="6">
        <f>SUM(NonNurse[[#This Row],[Qualified Activities Professional Hours]],NonNurse[[#This Row],[Other Activities Professional Hours]])/NonNurse[[#This Row],[MDS Census]]</f>
        <v>0.28907035175879403</v>
      </c>
      <c r="S180" s="6">
        <v>0</v>
      </c>
      <c r="T180" s="6">
        <v>0</v>
      </c>
      <c r="U180" s="6">
        <v>0</v>
      </c>
      <c r="V180" s="6">
        <f>SUM(NonNurse[[#This Row],[Occupational Therapist Hours]],NonNurse[[#This Row],[OT Assistant Hours]],NonNurse[[#This Row],[OT Aide Hours]])/NonNurse[[#This Row],[MDS Census]]</f>
        <v>0</v>
      </c>
      <c r="W180" s="6">
        <v>0</v>
      </c>
      <c r="X180" s="6">
        <v>0</v>
      </c>
      <c r="Y180" s="6">
        <v>0</v>
      </c>
      <c r="Z180" s="6">
        <f>SUM(NonNurse[[#This Row],[Physical Therapist (PT) Hours]],NonNurse[[#This Row],[PT Assistant Hours]],NonNurse[[#This Row],[PT Aide Hours]])/NonNurse[[#This Row],[MDS Census]]</f>
        <v>0</v>
      </c>
      <c r="AA180" s="6">
        <v>0</v>
      </c>
      <c r="AB180" s="6">
        <v>4.2282608695652177</v>
      </c>
      <c r="AC180" s="6">
        <v>0</v>
      </c>
      <c r="AD180" s="6">
        <v>0</v>
      </c>
      <c r="AE180" s="6">
        <v>0</v>
      </c>
      <c r="AF180" s="6">
        <v>0</v>
      </c>
      <c r="AG180" s="6">
        <v>0</v>
      </c>
      <c r="AH180" s="7">
        <v>4.9000000000000002E+257</v>
      </c>
      <c r="AI180">
        <v>3</v>
      </c>
    </row>
    <row r="181" spans="1:35" x14ac:dyDescent="0.25">
      <c r="A181" t="s">
        <v>329</v>
      </c>
      <c r="B181" t="s">
        <v>209</v>
      </c>
      <c r="C181" t="s">
        <v>445</v>
      </c>
      <c r="D181" t="s">
        <v>377</v>
      </c>
      <c r="E181" s="6">
        <v>60.510869565217391</v>
      </c>
      <c r="F181" s="6">
        <v>6.1381521739130465</v>
      </c>
      <c r="G181" s="6">
        <v>0.32608695652173914</v>
      </c>
      <c r="H181" s="6">
        <v>0</v>
      </c>
      <c r="I181" s="6">
        <v>0</v>
      </c>
      <c r="J181" s="6">
        <v>0</v>
      </c>
      <c r="K181" s="6">
        <v>1.7554347826086956</v>
      </c>
      <c r="L181" s="6">
        <v>4.6120652173913044</v>
      </c>
      <c r="M181" s="6">
        <v>5.1861956521739119</v>
      </c>
      <c r="N181" s="6">
        <v>0</v>
      </c>
      <c r="O181" s="6">
        <f>SUM(NonNurse[[#This Row],[Qualified Social Work Staff Hours]],NonNurse[[#This Row],[Other Social Work Staff Hours]])/NonNurse[[#This Row],[MDS Census]]</f>
        <v>8.570684390156276E-2</v>
      </c>
      <c r="P181" s="6">
        <v>0</v>
      </c>
      <c r="Q181" s="6">
        <v>14.365869565217382</v>
      </c>
      <c r="R181" s="6">
        <f>SUM(NonNurse[[#This Row],[Qualified Activities Professional Hours]],NonNurse[[#This Row],[Other Activities Professional Hours]])/NonNurse[[#This Row],[MDS Census]]</f>
        <v>0.23740973594395531</v>
      </c>
      <c r="S181" s="6">
        <v>5.7330434782608704</v>
      </c>
      <c r="T181" s="6">
        <v>7.1931521739130444</v>
      </c>
      <c r="U181" s="6">
        <v>0</v>
      </c>
      <c r="V181" s="6">
        <f>SUM(NonNurse[[#This Row],[Occupational Therapist Hours]],NonNurse[[#This Row],[OT Assistant Hours]],NonNurse[[#This Row],[OT Aide Hours]])/NonNurse[[#This Row],[MDS Census]]</f>
        <v>0.21361774744027306</v>
      </c>
      <c r="W181" s="6">
        <v>3.9261956521739134</v>
      </c>
      <c r="X181" s="6">
        <v>5.0188043478260882</v>
      </c>
      <c r="Y181" s="6">
        <v>0</v>
      </c>
      <c r="Z181" s="6">
        <f>SUM(NonNurse[[#This Row],[Physical Therapist (PT) Hours]],NonNurse[[#This Row],[PT Assistant Hours]],NonNurse[[#This Row],[PT Aide Hours]])/NonNurse[[#This Row],[MDS Census]]</f>
        <v>0.14782468115681699</v>
      </c>
      <c r="AA181" s="6">
        <v>0</v>
      </c>
      <c r="AB181" s="6">
        <v>5.1086956521739131</v>
      </c>
      <c r="AC181" s="6">
        <v>0</v>
      </c>
      <c r="AD181" s="6">
        <v>0</v>
      </c>
      <c r="AE181" s="6">
        <v>0</v>
      </c>
      <c r="AF181" s="6">
        <v>0</v>
      </c>
      <c r="AG181" s="6">
        <v>0</v>
      </c>
      <c r="AH181" s="1">
        <v>495357</v>
      </c>
      <c r="AI181">
        <v>3</v>
      </c>
    </row>
    <row r="182" spans="1:35" x14ac:dyDescent="0.25">
      <c r="A182" t="s">
        <v>329</v>
      </c>
      <c r="B182" t="s">
        <v>25</v>
      </c>
      <c r="C182" t="s">
        <v>453</v>
      </c>
      <c r="D182" t="s">
        <v>384</v>
      </c>
      <c r="E182" s="6">
        <v>155.2608695652174</v>
      </c>
      <c r="F182" s="6">
        <v>1.6521739130434783</v>
      </c>
      <c r="G182" s="6">
        <v>0</v>
      </c>
      <c r="H182" s="6">
        <v>0</v>
      </c>
      <c r="I182" s="6">
        <v>0</v>
      </c>
      <c r="J182" s="6">
        <v>0</v>
      </c>
      <c r="K182" s="6">
        <v>0</v>
      </c>
      <c r="L182" s="6">
        <v>1.8403260869565214</v>
      </c>
      <c r="M182" s="6">
        <v>0</v>
      </c>
      <c r="N182" s="6">
        <v>2.8739130434782605</v>
      </c>
      <c r="O182" s="6">
        <f>SUM(NonNurse[[#This Row],[Qualified Social Work Staff Hours]],NonNurse[[#This Row],[Other Social Work Staff Hours]])/NonNurse[[#This Row],[MDS Census]]</f>
        <v>1.8510221226547181E-2</v>
      </c>
      <c r="P182" s="6">
        <v>1.6134782608695653</v>
      </c>
      <c r="Q182" s="6">
        <v>3.9442391304347812</v>
      </c>
      <c r="R182" s="6">
        <f>SUM(NonNurse[[#This Row],[Qualified Activities Professional Hours]],NonNurse[[#This Row],[Other Activities Professional Hours]])/NonNurse[[#This Row],[MDS Census]]</f>
        <v>3.5795995519462324E-2</v>
      </c>
      <c r="S182" s="6">
        <v>2.8473913043478261</v>
      </c>
      <c r="T182" s="6">
        <v>4.5180434782608696</v>
      </c>
      <c r="U182" s="6">
        <v>0</v>
      </c>
      <c r="V182" s="6">
        <f>SUM(NonNurse[[#This Row],[Occupational Therapist Hours]],NonNurse[[#This Row],[OT Assistant Hours]],NonNurse[[#This Row],[OT Aide Hours]])/NonNurse[[#This Row],[MDS Census]]</f>
        <v>4.7439092691122932E-2</v>
      </c>
      <c r="W182" s="6">
        <v>4.5333695652173915</v>
      </c>
      <c r="X182" s="6">
        <v>5.1202173913043474</v>
      </c>
      <c r="Y182" s="6">
        <v>0</v>
      </c>
      <c r="Z182" s="6">
        <f>SUM(NonNurse[[#This Row],[Physical Therapist (PT) Hours]],NonNurse[[#This Row],[PT Assistant Hours]],NonNurse[[#This Row],[PT Aide Hours]])/NonNurse[[#This Row],[MDS Census]]</f>
        <v>6.2176561187342473E-2</v>
      </c>
      <c r="AA182" s="6">
        <v>0</v>
      </c>
      <c r="AB182" s="6">
        <v>1.0217391304347827</v>
      </c>
      <c r="AC182" s="6">
        <v>0</v>
      </c>
      <c r="AD182" s="6">
        <v>0</v>
      </c>
      <c r="AE182" s="6">
        <v>0</v>
      </c>
      <c r="AF182" s="6">
        <v>0</v>
      </c>
      <c r="AG182" s="6">
        <v>0</v>
      </c>
      <c r="AH182" s="1">
        <v>495097</v>
      </c>
      <c r="AI182">
        <v>3</v>
      </c>
    </row>
    <row r="183" spans="1:35" x14ac:dyDescent="0.25">
      <c r="A183" t="s">
        <v>329</v>
      </c>
      <c r="B183" t="s">
        <v>52</v>
      </c>
      <c r="C183" t="s">
        <v>482</v>
      </c>
      <c r="D183" t="s">
        <v>394</v>
      </c>
      <c r="E183" s="6">
        <v>103.01086956521739</v>
      </c>
      <c r="F183" s="6">
        <v>4.9565217391304346</v>
      </c>
      <c r="G183" s="6">
        <v>0.67391304347826086</v>
      </c>
      <c r="H183" s="6">
        <v>0.13043478260869565</v>
      </c>
      <c r="I183" s="6">
        <v>2.097826086956522</v>
      </c>
      <c r="J183" s="6">
        <v>0</v>
      </c>
      <c r="K183" s="6">
        <v>0</v>
      </c>
      <c r="L183" s="6">
        <v>9.3779347826086958</v>
      </c>
      <c r="M183" s="6">
        <v>6.7108695652173909</v>
      </c>
      <c r="N183" s="6">
        <v>0</v>
      </c>
      <c r="O183" s="6">
        <f>SUM(NonNurse[[#This Row],[Qualified Social Work Staff Hours]],NonNurse[[#This Row],[Other Social Work Staff Hours]])/NonNurse[[#This Row],[MDS Census]]</f>
        <v>6.5147198480531812E-2</v>
      </c>
      <c r="P183" s="6">
        <v>4.8532608695652177</v>
      </c>
      <c r="Q183" s="6">
        <v>11.348913043478261</v>
      </c>
      <c r="R183" s="6">
        <f>SUM(NonNurse[[#This Row],[Qualified Activities Professional Hours]],NonNurse[[#This Row],[Other Activities Professional Hours]])/NonNurse[[#This Row],[MDS Census]]</f>
        <v>0.15728606098976469</v>
      </c>
      <c r="S183" s="6">
        <v>3.8917391304347833</v>
      </c>
      <c r="T183" s="6">
        <v>5.3756521739130445</v>
      </c>
      <c r="U183" s="6">
        <v>0</v>
      </c>
      <c r="V183" s="6">
        <f>SUM(NonNurse[[#This Row],[Occupational Therapist Hours]],NonNurse[[#This Row],[OT Assistant Hours]],NonNurse[[#This Row],[OT Aide Hours]])/NonNurse[[#This Row],[MDS Census]]</f>
        <v>8.9965178854067768E-2</v>
      </c>
      <c r="W183" s="6">
        <v>3.4163043478260864</v>
      </c>
      <c r="X183" s="6">
        <v>10.478695652173911</v>
      </c>
      <c r="Y183" s="6">
        <v>0</v>
      </c>
      <c r="Z183" s="6">
        <f>SUM(NonNurse[[#This Row],[Physical Therapist (PT) Hours]],NonNurse[[#This Row],[PT Assistant Hours]],NonNurse[[#This Row],[PT Aide Hours]])/NonNurse[[#This Row],[MDS Census]]</f>
        <v>0.1348886778516408</v>
      </c>
      <c r="AA183" s="6">
        <v>0</v>
      </c>
      <c r="AB183" s="6">
        <v>0</v>
      </c>
      <c r="AC183" s="6">
        <v>0</v>
      </c>
      <c r="AD183" s="6">
        <v>0</v>
      </c>
      <c r="AE183" s="6">
        <v>0</v>
      </c>
      <c r="AF183" s="6">
        <v>0</v>
      </c>
      <c r="AG183" s="6">
        <v>0</v>
      </c>
      <c r="AH183" s="1">
        <v>495144</v>
      </c>
      <c r="AI183">
        <v>3</v>
      </c>
    </row>
    <row r="184" spans="1:35" x14ac:dyDescent="0.25">
      <c r="A184" t="s">
        <v>329</v>
      </c>
      <c r="B184" t="s">
        <v>182</v>
      </c>
      <c r="C184" t="s">
        <v>445</v>
      </c>
      <c r="D184" t="s">
        <v>377</v>
      </c>
      <c r="E184" s="6">
        <v>92.630434782608702</v>
      </c>
      <c r="F184" s="6">
        <v>5.7391304347826084</v>
      </c>
      <c r="G184" s="6">
        <v>1.1478260869565204</v>
      </c>
      <c r="H184" s="6">
        <v>0.12195652173913044</v>
      </c>
      <c r="I184" s="6">
        <v>0.98913043478260865</v>
      </c>
      <c r="J184" s="6">
        <v>0</v>
      </c>
      <c r="K184" s="6">
        <v>0</v>
      </c>
      <c r="L184" s="6">
        <v>4.5736956521739129</v>
      </c>
      <c r="M184" s="6">
        <v>0</v>
      </c>
      <c r="N184" s="6">
        <v>8.7506521739130427</v>
      </c>
      <c r="O184" s="6">
        <f>SUM(NonNurse[[#This Row],[Qualified Social Work Staff Hours]],NonNurse[[#This Row],[Other Social Work Staff Hours]])/NonNurse[[#This Row],[MDS Census]]</f>
        <v>9.4468434639755905E-2</v>
      </c>
      <c r="P184" s="6">
        <v>5.6521739130434785</v>
      </c>
      <c r="Q184" s="6">
        <v>3.1066304347826081</v>
      </c>
      <c r="R184" s="6">
        <f>SUM(NonNurse[[#This Row],[Qualified Activities Professional Hours]],NonNurse[[#This Row],[Other Activities Professional Hours]])/NonNurse[[#This Row],[MDS Census]]</f>
        <v>9.4556442149730094E-2</v>
      </c>
      <c r="S184" s="6">
        <v>4.7374999999999989</v>
      </c>
      <c r="T184" s="6">
        <v>9.8254347826086956</v>
      </c>
      <c r="U184" s="6">
        <v>0</v>
      </c>
      <c r="V184" s="6">
        <f>SUM(NonNurse[[#This Row],[Occupational Therapist Hours]],NonNurse[[#This Row],[OT Assistant Hours]],NonNurse[[#This Row],[OT Aide Hours]])/NonNurse[[#This Row],[MDS Census]]</f>
        <v>0.15721544238441679</v>
      </c>
      <c r="W184" s="6">
        <v>3.1985869565217384</v>
      </c>
      <c r="X184" s="6">
        <v>8.4709782608695647</v>
      </c>
      <c r="Y184" s="6">
        <v>0</v>
      </c>
      <c r="Z184" s="6">
        <f>SUM(NonNurse[[#This Row],[Physical Therapist (PT) Hours]],NonNurse[[#This Row],[PT Assistant Hours]],NonNurse[[#This Row],[PT Aide Hours]])/NonNurse[[#This Row],[MDS Census]]</f>
        <v>0.12597981694437924</v>
      </c>
      <c r="AA184" s="6">
        <v>0</v>
      </c>
      <c r="AB184" s="6">
        <v>0</v>
      </c>
      <c r="AC184" s="6">
        <v>0</v>
      </c>
      <c r="AD184" s="6">
        <v>0</v>
      </c>
      <c r="AE184" s="6">
        <v>0.13043478260869565</v>
      </c>
      <c r="AF184" s="6">
        <v>0</v>
      </c>
      <c r="AG184" s="6">
        <v>0</v>
      </c>
      <c r="AH184" s="1">
        <v>495325</v>
      </c>
      <c r="AI184">
        <v>3</v>
      </c>
    </row>
    <row r="185" spans="1:35" x14ac:dyDescent="0.25">
      <c r="A185" t="s">
        <v>329</v>
      </c>
      <c r="B185" t="s">
        <v>29</v>
      </c>
      <c r="C185" t="s">
        <v>451</v>
      </c>
      <c r="D185" t="s">
        <v>380</v>
      </c>
      <c r="E185" s="6">
        <v>98.338028169014081</v>
      </c>
      <c r="F185" s="6">
        <v>6.0228169014084498</v>
      </c>
      <c r="G185" s="6">
        <v>0</v>
      </c>
      <c r="H185" s="6">
        <v>0</v>
      </c>
      <c r="I185" s="6">
        <v>0</v>
      </c>
      <c r="J185" s="6">
        <v>0</v>
      </c>
      <c r="K185" s="6">
        <v>0</v>
      </c>
      <c r="L185" s="6">
        <v>0</v>
      </c>
      <c r="M185" s="6">
        <v>0.81169014084507041</v>
      </c>
      <c r="N185" s="6">
        <v>0</v>
      </c>
      <c r="O185" s="6">
        <f>SUM(NonNurse[[#This Row],[Qualified Social Work Staff Hours]],NonNurse[[#This Row],[Other Social Work Staff Hours]])/NonNurse[[#This Row],[MDS Census]]</f>
        <v>8.2540819249498718E-3</v>
      </c>
      <c r="P185" s="6">
        <v>0.592394366197183</v>
      </c>
      <c r="Q185" s="6">
        <v>11.515633802816902</v>
      </c>
      <c r="R185" s="6">
        <f>SUM(NonNurse[[#This Row],[Qualified Activities Professional Hours]],NonNurse[[#This Row],[Other Activities Professional Hours]])/NonNurse[[#This Row],[MDS Census]]</f>
        <v>0.12312661128616444</v>
      </c>
      <c r="S185" s="6">
        <v>1.753098591549296</v>
      </c>
      <c r="T185" s="6">
        <v>9.6983098591549251</v>
      </c>
      <c r="U185" s="6">
        <v>0</v>
      </c>
      <c r="V185" s="6">
        <f>SUM(NonNurse[[#This Row],[Occupational Therapist Hours]],NonNurse[[#This Row],[OT Assistant Hours]],NonNurse[[#This Row],[OT Aide Hours]])/NonNurse[[#This Row],[MDS Census]]</f>
        <v>0.1164494414207963</v>
      </c>
      <c r="W185" s="6">
        <v>11.194084507042254</v>
      </c>
      <c r="X185" s="6">
        <v>6.4569014084507037</v>
      </c>
      <c r="Y185" s="6">
        <v>0</v>
      </c>
      <c r="Z185" s="6">
        <f>SUM(NonNurse[[#This Row],[Physical Therapist (PT) Hours]],NonNurse[[#This Row],[PT Assistant Hours]],NonNurse[[#This Row],[PT Aide Hours]])/NonNurse[[#This Row],[MDS Census]]</f>
        <v>0.17949298195359495</v>
      </c>
      <c r="AA185" s="6">
        <v>0</v>
      </c>
      <c r="AB185" s="6">
        <v>0.45070422535211269</v>
      </c>
      <c r="AC185" s="6">
        <v>0</v>
      </c>
      <c r="AD185" s="6">
        <v>0</v>
      </c>
      <c r="AE185" s="6">
        <v>0</v>
      </c>
      <c r="AF185" s="6">
        <v>0</v>
      </c>
      <c r="AG185" s="6">
        <v>0</v>
      </c>
      <c r="AH185" s="1">
        <v>495107</v>
      </c>
      <c r="AI185">
        <v>3</v>
      </c>
    </row>
    <row r="186" spans="1:35" x14ac:dyDescent="0.25">
      <c r="A186" t="s">
        <v>329</v>
      </c>
      <c r="B186" t="s">
        <v>88</v>
      </c>
      <c r="C186" t="s">
        <v>506</v>
      </c>
      <c r="D186" t="s">
        <v>403</v>
      </c>
      <c r="E186" s="6">
        <v>102.55434782608695</v>
      </c>
      <c r="F186" s="6">
        <v>6.6086956521739131</v>
      </c>
      <c r="G186" s="6">
        <v>0</v>
      </c>
      <c r="H186" s="6">
        <v>0</v>
      </c>
      <c r="I186" s="6">
        <v>3.5760869565217392</v>
      </c>
      <c r="J186" s="6">
        <v>0</v>
      </c>
      <c r="K186" s="6">
        <v>0</v>
      </c>
      <c r="L186" s="6">
        <v>5.4891304347826084</v>
      </c>
      <c r="M186" s="6">
        <v>0</v>
      </c>
      <c r="N186" s="6">
        <v>5.5489130434782608</v>
      </c>
      <c r="O186" s="6">
        <f>SUM(NonNurse[[#This Row],[Qualified Social Work Staff Hours]],NonNurse[[#This Row],[Other Social Work Staff Hours]])/NonNurse[[#This Row],[MDS Census]]</f>
        <v>5.4107048224695281E-2</v>
      </c>
      <c r="P186" s="6">
        <v>5.5733695652173916</v>
      </c>
      <c r="Q186" s="6">
        <v>2.4510869565217392</v>
      </c>
      <c r="R186" s="6">
        <f>SUM(NonNurse[[#This Row],[Qualified Activities Professional Hours]],NonNurse[[#This Row],[Other Activities Professional Hours]])/NonNurse[[#This Row],[MDS Census]]</f>
        <v>7.8245892951775309E-2</v>
      </c>
      <c r="S186" s="6">
        <v>4.9103260869565215</v>
      </c>
      <c r="T186" s="6">
        <v>2.375</v>
      </c>
      <c r="U186" s="6">
        <v>0</v>
      </c>
      <c r="V186" s="6">
        <f>SUM(NonNurse[[#This Row],[Occupational Therapist Hours]],NonNurse[[#This Row],[OT Assistant Hours]],NonNurse[[#This Row],[OT Aide Hours]])/NonNurse[[#This Row],[MDS Census]]</f>
        <v>7.1038685744568092E-2</v>
      </c>
      <c r="W186" s="6">
        <v>1.7853260869565217</v>
      </c>
      <c r="X186" s="6">
        <v>3.4402173913043477</v>
      </c>
      <c r="Y186" s="6">
        <v>0</v>
      </c>
      <c r="Z186" s="6">
        <f>SUM(NonNurse[[#This Row],[Physical Therapist (PT) Hours]],NonNurse[[#This Row],[PT Assistant Hours]],NonNurse[[#This Row],[PT Aide Hours]])/NonNurse[[#This Row],[MDS Census]]</f>
        <v>5.0953895071542125E-2</v>
      </c>
      <c r="AA186" s="6">
        <v>0</v>
      </c>
      <c r="AB186" s="6">
        <v>0</v>
      </c>
      <c r="AC186" s="6">
        <v>0</v>
      </c>
      <c r="AD186" s="6">
        <v>0</v>
      </c>
      <c r="AE186" s="6">
        <v>0</v>
      </c>
      <c r="AF186" s="6">
        <v>0</v>
      </c>
      <c r="AG186" s="6">
        <v>0</v>
      </c>
      <c r="AH186" s="1">
        <v>495201</v>
      </c>
      <c r="AI186">
        <v>3</v>
      </c>
    </row>
    <row r="187" spans="1:35" x14ac:dyDescent="0.25">
      <c r="A187" t="s">
        <v>329</v>
      </c>
      <c r="B187" t="s">
        <v>4</v>
      </c>
      <c r="C187" t="s">
        <v>506</v>
      </c>
      <c r="D187" t="s">
        <v>403</v>
      </c>
      <c r="E187" s="6">
        <v>78.826086956521735</v>
      </c>
      <c r="F187" s="6">
        <v>5.8260869565217392</v>
      </c>
      <c r="G187" s="6">
        <v>0.25326086956521743</v>
      </c>
      <c r="H187" s="6">
        <v>0</v>
      </c>
      <c r="I187" s="6">
        <v>0</v>
      </c>
      <c r="J187" s="6">
        <v>0.10869565217391304</v>
      </c>
      <c r="K187" s="6">
        <v>0.20597826086956522</v>
      </c>
      <c r="L187" s="6">
        <v>1.4003260869565215</v>
      </c>
      <c r="M187" s="6">
        <v>3.8558695652173895</v>
      </c>
      <c r="N187" s="6">
        <v>12.664999999999997</v>
      </c>
      <c r="O187" s="6">
        <f>SUM(NonNurse[[#This Row],[Qualified Social Work Staff Hours]],NonNurse[[#This Row],[Other Social Work Staff Hours]])/NonNurse[[#This Row],[MDS Census]]</f>
        <v>0.20958632101489241</v>
      </c>
      <c r="P187" s="6">
        <v>5.913913043478261</v>
      </c>
      <c r="Q187" s="6">
        <v>7.2371739130434785</v>
      </c>
      <c r="R187" s="6">
        <f>SUM(NonNurse[[#This Row],[Qualified Activities Professional Hours]],NonNurse[[#This Row],[Other Activities Professional Hours]])/NonNurse[[#This Row],[MDS Census]]</f>
        <v>0.16683673469387755</v>
      </c>
      <c r="S187" s="6">
        <v>0.33</v>
      </c>
      <c r="T187" s="6">
        <v>3.7394565217391293</v>
      </c>
      <c r="U187" s="6">
        <v>0</v>
      </c>
      <c r="V187" s="6">
        <f>SUM(NonNurse[[#This Row],[Occupational Therapist Hours]],NonNurse[[#This Row],[OT Assistant Hours]],NonNurse[[#This Row],[OT Aide Hours]])/NonNurse[[#This Row],[MDS Census]]</f>
        <v>5.1625758411472683E-2</v>
      </c>
      <c r="W187" s="6">
        <v>0.28543478260869565</v>
      </c>
      <c r="X187" s="6">
        <v>2.6923913043478258</v>
      </c>
      <c r="Y187" s="6">
        <v>0</v>
      </c>
      <c r="Z187" s="6">
        <f>SUM(NonNurse[[#This Row],[Physical Therapist (PT) Hours]],NonNurse[[#This Row],[PT Assistant Hours]],NonNurse[[#This Row],[PT Aide Hours]])/NonNurse[[#This Row],[MDS Census]]</f>
        <v>3.7777164920022061E-2</v>
      </c>
      <c r="AA187" s="6">
        <v>0</v>
      </c>
      <c r="AB187" s="6">
        <v>0</v>
      </c>
      <c r="AC187" s="6">
        <v>0</v>
      </c>
      <c r="AD187" s="6">
        <v>0</v>
      </c>
      <c r="AE187" s="6">
        <v>0</v>
      </c>
      <c r="AF187" s="6">
        <v>0</v>
      </c>
      <c r="AG187" s="6">
        <v>4.5108695652173916E-2</v>
      </c>
      <c r="AH187" s="1">
        <v>495149</v>
      </c>
      <c r="AI187">
        <v>3</v>
      </c>
    </row>
    <row r="188" spans="1:35" x14ac:dyDescent="0.25">
      <c r="A188" t="s">
        <v>329</v>
      </c>
      <c r="B188" t="s">
        <v>71</v>
      </c>
      <c r="C188" t="s">
        <v>455</v>
      </c>
      <c r="D188" t="s">
        <v>409</v>
      </c>
      <c r="E188" s="6">
        <v>137.94565217391303</v>
      </c>
      <c r="F188" s="6">
        <v>10.782608695652174</v>
      </c>
      <c r="G188" s="6">
        <v>0.4891304347826087</v>
      </c>
      <c r="H188" s="6">
        <v>0.78260869565217395</v>
      </c>
      <c r="I188" s="6">
        <v>5.6304347826086953</v>
      </c>
      <c r="J188" s="6">
        <v>0</v>
      </c>
      <c r="K188" s="6">
        <v>0</v>
      </c>
      <c r="L188" s="6">
        <v>6.6107608695652189</v>
      </c>
      <c r="M188" s="6">
        <v>11.377717391304348</v>
      </c>
      <c r="N188" s="6">
        <v>0</v>
      </c>
      <c r="O188" s="6">
        <f>SUM(NonNurse[[#This Row],[Qualified Social Work Staff Hours]],NonNurse[[#This Row],[Other Social Work Staff Hours]])/NonNurse[[#This Row],[MDS Census]]</f>
        <v>8.2479710030730444E-2</v>
      </c>
      <c r="P188" s="6">
        <v>6.0869565217391308</v>
      </c>
      <c r="Q188" s="6">
        <v>10.923913043478262</v>
      </c>
      <c r="R188" s="6">
        <f>SUM(NonNurse[[#This Row],[Qualified Activities Professional Hours]],NonNurse[[#This Row],[Other Activities Professional Hours]])/NonNurse[[#This Row],[MDS Census]]</f>
        <v>0.12331573556063352</v>
      </c>
      <c r="S188" s="6">
        <v>17.213369565217391</v>
      </c>
      <c r="T188" s="6">
        <v>11.37934782608696</v>
      </c>
      <c r="U188" s="6">
        <v>0</v>
      </c>
      <c r="V188" s="6">
        <f>SUM(NonNurse[[#This Row],[Occupational Therapist Hours]],NonNurse[[#This Row],[OT Assistant Hours]],NonNurse[[#This Row],[OT Aide Hours]])/NonNurse[[#This Row],[MDS Census]]</f>
        <v>0.20727523441809159</v>
      </c>
      <c r="W188" s="6">
        <v>16.065434782608701</v>
      </c>
      <c r="X188" s="6">
        <v>16.939891304347828</v>
      </c>
      <c r="Y188" s="6">
        <v>0</v>
      </c>
      <c r="Z188" s="6">
        <f>SUM(NonNurse[[#This Row],[Physical Therapist (PT) Hours]],NonNurse[[#This Row],[PT Assistant Hours]],NonNurse[[#This Row],[PT Aide Hours]])/NonNurse[[#This Row],[MDS Census]]</f>
        <v>0.2392632574265228</v>
      </c>
      <c r="AA188" s="6">
        <v>0</v>
      </c>
      <c r="AB188" s="6">
        <v>0</v>
      </c>
      <c r="AC188" s="6">
        <v>0</v>
      </c>
      <c r="AD188" s="6">
        <v>0</v>
      </c>
      <c r="AE188" s="6">
        <v>0</v>
      </c>
      <c r="AF188" s="6">
        <v>0</v>
      </c>
      <c r="AG188" s="6">
        <v>0</v>
      </c>
      <c r="AH188" s="1">
        <v>495179</v>
      </c>
      <c r="AI188">
        <v>3</v>
      </c>
    </row>
    <row r="189" spans="1:35" x14ac:dyDescent="0.25">
      <c r="A189" t="s">
        <v>329</v>
      </c>
      <c r="B189" t="s">
        <v>265</v>
      </c>
      <c r="C189" t="s">
        <v>517</v>
      </c>
      <c r="D189" t="s">
        <v>389</v>
      </c>
      <c r="E189" s="6">
        <v>119.47887323943662</v>
      </c>
      <c r="F189" s="6">
        <v>4.663239436619719</v>
      </c>
      <c r="G189" s="6">
        <v>0</v>
      </c>
      <c r="H189" s="6">
        <v>0</v>
      </c>
      <c r="I189" s="6">
        <v>0</v>
      </c>
      <c r="J189" s="6">
        <v>0</v>
      </c>
      <c r="K189" s="6">
        <v>0</v>
      </c>
      <c r="L189" s="6">
        <v>0.85718309859154929</v>
      </c>
      <c r="M189" s="6">
        <v>0.528169014084507</v>
      </c>
      <c r="N189" s="6">
        <v>11.731126760563381</v>
      </c>
      <c r="O189" s="6">
        <f>SUM(NonNurse[[#This Row],[Qualified Social Work Staff Hours]],NonNurse[[#This Row],[Other Social Work Staff Hours]])/NonNurse[[#This Row],[MDS Census]]</f>
        <v>0.10260638924908641</v>
      </c>
      <c r="P189" s="6">
        <v>0.528169014084507</v>
      </c>
      <c r="Q189" s="6">
        <v>10.529577464788732</v>
      </c>
      <c r="R189" s="6">
        <f>SUM(NonNurse[[#This Row],[Qualified Activities Professional Hours]],NonNurse[[#This Row],[Other Activities Professional Hours]])/NonNurse[[#This Row],[MDS Census]]</f>
        <v>9.2549805493339604E-2</v>
      </c>
      <c r="S189" s="6">
        <v>15.153098591549295</v>
      </c>
      <c r="T189" s="6">
        <v>34.987323943661963</v>
      </c>
      <c r="U189" s="6">
        <v>0</v>
      </c>
      <c r="V189" s="6">
        <f>SUM(NonNurse[[#This Row],[Occupational Therapist Hours]],NonNurse[[#This Row],[OT Assistant Hours]],NonNurse[[#This Row],[OT Aide Hours]])/NonNurse[[#This Row],[MDS Census]]</f>
        <v>0.41965931863727446</v>
      </c>
      <c r="W189" s="6">
        <v>17.361549295774648</v>
      </c>
      <c r="X189" s="6">
        <v>39.52084507042256</v>
      </c>
      <c r="Y189" s="6">
        <v>0</v>
      </c>
      <c r="Z189" s="6">
        <f>SUM(NonNurse[[#This Row],[Physical Therapist (PT) Hours]],NonNurse[[#This Row],[PT Assistant Hours]],NonNurse[[#This Row],[PT Aide Hours]])/NonNurse[[#This Row],[MDS Census]]</f>
        <v>0.47608746905575872</v>
      </c>
      <c r="AA189" s="6">
        <v>0</v>
      </c>
      <c r="AB189" s="6">
        <v>0.45070422535211269</v>
      </c>
      <c r="AC189" s="6">
        <v>0</v>
      </c>
      <c r="AD189" s="6">
        <v>0</v>
      </c>
      <c r="AE189" s="6">
        <v>0</v>
      </c>
      <c r="AF189" s="6">
        <v>0</v>
      </c>
      <c r="AG189" s="6">
        <v>0</v>
      </c>
      <c r="AH189" s="1">
        <v>495418</v>
      </c>
      <c r="AI189">
        <v>3</v>
      </c>
    </row>
    <row r="190" spans="1:35" x14ac:dyDescent="0.25">
      <c r="A190" t="s">
        <v>329</v>
      </c>
      <c r="B190" t="s">
        <v>6</v>
      </c>
      <c r="C190" t="s">
        <v>488</v>
      </c>
      <c r="D190" t="s">
        <v>378</v>
      </c>
      <c r="E190" s="6">
        <v>69.315217391304344</v>
      </c>
      <c r="F190" s="6">
        <v>5.4782608695652177</v>
      </c>
      <c r="G190" s="6">
        <v>0.36956521739130432</v>
      </c>
      <c r="H190" s="6">
        <v>0</v>
      </c>
      <c r="I190" s="6">
        <v>5.2173913043478262</v>
      </c>
      <c r="J190" s="6">
        <v>0</v>
      </c>
      <c r="K190" s="6">
        <v>0</v>
      </c>
      <c r="L190" s="6">
        <v>7.2154347826086953</v>
      </c>
      <c r="M190" s="6">
        <v>4.9565217391304346</v>
      </c>
      <c r="N190" s="6">
        <v>0</v>
      </c>
      <c r="O190" s="6">
        <f>SUM(NonNurse[[#This Row],[Qualified Social Work Staff Hours]],NonNurse[[#This Row],[Other Social Work Staff Hours]])/NonNurse[[#This Row],[MDS Census]]</f>
        <v>7.1506978202916738E-2</v>
      </c>
      <c r="P190" s="6">
        <v>0</v>
      </c>
      <c r="Q190" s="6">
        <v>8.5831521739130441</v>
      </c>
      <c r="R190" s="6">
        <f>SUM(NonNurse[[#This Row],[Qualified Activities Professional Hours]],NonNurse[[#This Row],[Other Activities Professional Hours]])/NonNurse[[#This Row],[MDS Census]]</f>
        <v>0.12382781872353774</v>
      </c>
      <c r="S190" s="6">
        <v>5.8347826086956527</v>
      </c>
      <c r="T190" s="6">
        <v>3.4353260869565223</v>
      </c>
      <c r="U190" s="6">
        <v>0</v>
      </c>
      <c r="V190" s="6">
        <f>SUM(NonNurse[[#This Row],[Occupational Therapist Hours]],NonNurse[[#This Row],[OT Assistant Hours]],NonNurse[[#This Row],[OT Aide Hours]])/NonNurse[[#This Row],[MDS Census]]</f>
        <v>0.13373843500078408</v>
      </c>
      <c r="W190" s="6">
        <v>7.7425000000000015</v>
      </c>
      <c r="X190" s="6">
        <v>1.1746739130434782</v>
      </c>
      <c r="Y190" s="6">
        <v>0</v>
      </c>
      <c r="Z190" s="6">
        <f>SUM(NonNurse[[#This Row],[Physical Therapist (PT) Hours]],NonNurse[[#This Row],[PT Assistant Hours]],NonNurse[[#This Row],[PT Aide Hours]])/NonNurse[[#This Row],[MDS Census]]</f>
        <v>0.12864669907480009</v>
      </c>
      <c r="AA190" s="6">
        <v>0</v>
      </c>
      <c r="AB190" s="6">
        <v>0</v>
      </c>
      <c r="AC190" s="6">
        <v>0</v>
      </c>
      <c r="AD190" s="6">
        <v>0</v>
      </c>
      <c r="AE190" s="6">
        <v>0</v>
      </c>
      <c r="AF190" s="6">
        <v>0</v>
      </c>
      <c r="AG190" s="6">
        <v>0</v>
      </c>
      <c r="AH190" s="1">
        <v>495011</v>
      </c>
      <c r="AI190">
        <v>3</v>
      </c>
    </row>
    <row r="191" spans="1:35" x14ac:dyDescent="0.25">
      <c r="A191" t="s">
        <v>329</v>
      </c>
      <c r="B191" t="s">
        <v>27</v>
      </c>
      <c r="C191" t="s">
        <v>498</v>
      </c>
      <c r="D191" t="s">
        <v>392</v>
      </c>
      <c r="E191" s="6">
        <v>127.53260869565217</v>
      </c>
      <c r="F191" s="6">
        <v>4.9565217391304346</v>
      </c>
      <c r="G191" s="6">
        <v>0.2391304347826087</v>
      </c>
      <c r="H191" s="6">
        <v>0</v>
      </c>
      <c r="I191" s="6">
        <v>10.086956521739131</v>
      </c>
      <c r="J191" s="6">
        <v>0</v>
      </c>
      <c r="K191" s="6">
        <v>0</v>
      </c>
      <c r="L191" s="6">
        <v>6.5492391304347821</v>
      </c>
      <c r="M191" s="6">
        <v>7.4782608695652177</v>
      </c>
      <c r="N191" s="6">
        <v>2.9525000000000001</v>
      </c>
      <c r="O191" s="6">
        <f>SUM(NonNurse[[#This Row],[Qualified Social Work Staff Hours]],NonNurse[[#This Row],[Other Social Work Staff Hours]])/NonNurse[[#This Row],[MDS Census]]</f>
        <v>8.1788971277593117E-2</v>
      </c>
      <c r="P191" s="6">
        <v>0</v>
      </c>
      <c r="Q191" s="6">
        <v>16.051195652173909</v>
      </c>
      <c r="R191" s="6">
        <f>SUM(NonNurse[[#This Row],[Qualified Activities Professional Hours]],NonNurse[[#This Row],[Other Activities Professional Hours]])/NonNurse[[#This Row],[MDS Census]]</f>
        <v>0.12585954146424611</v>
      </c>
      <c r="S191" s="6">
        <v>7.6165217391304338</v>
      </c>
      <c r="T191" s="6">
        <v>8.0859782608695667</v>
      </c>
      <c r="U191" s="6">
        <v>0</v>
      </c>
      <c r="V191" s="6">
        <f>SUM(NonNurse[[#This Row],[Occupational Therapist Hours]],NonNurse[[#This Row],[OT Assistant Hours]],NonNurse[[#This Row],[OT Aide Hours]])/NonNurse[[#This Row],[MDS Census]]</f>
        <v>0.12312537287991136</v>
      </c>
      <c r="W191" s="6">
        <v>12.336956521739131</v>
      </c>
      <c r="X191" s="6">
        <v>5.0558695652173924</v>
      </c>
      <c r="Y191" s="6">
        <v>0</v>
      </c>
      <c r="Z191" s="6">
        <f>SUM(NonNurse[[#This Row],[Physical Therapist (PT) Hours]],NonNurse[[#This Row],[PT Assistant Hours]],NonNurse[[#This Row],[PT Aide Hours]])/NonNurse[[#This Row],[MDS Census]]</f>
        <v>0.1363794425978011</v>
      </c>
      <c r="AA191" s="6">
        <v>0</v>
      </c>
      <c r="AB191" s="6">
        <v>0</v>
      </c>
      <c r="AC191" s="6">
        <v>0</v>
      </c>
      <c r="AD191" s="6">
        <v>0</v>
      </c>
      <c r="AE191" s="6">
        <v>0</v>
      </c>
      <c r="AF191" s="6">
        <v>0</v>
      </c>
      <c r="AG191" s="6">
        <v>0</v>
      </c>
      <c r="AH191" s="1">
        <v>495102</v>
      </c>
      <c r="AI191">
        <v>3</v>
      </c>
    </row>
    <row r="192" spans="1:35" x14ac:dyDescent="0.25">
      <c r="A192" t="s">
        <v>329</v>
      </c>
      <c r="B192" t="s">
        <v>102</v>
      </c>
      <c r="C192" t="s">
        <v>510</v>
      </c>
      <c r="D192" t="s">
        <v>378</v>
      </c>
      <c r="E192" s="6">
        <v>135.53260869565219</v>
      </c>
      <c r="F192" s="6">
        <v>5.4782608695652177</v>
      </c>
      <c r="G192" s="6">
        <v>0.63043478260869568</v>
      </c>
      <c r="H192" s="6">
        <v>0</v>
      </c>
      <c r="I192" s="6">
        <v>5.0434782608695654</v>
      </c>
      <c r="J192" s="6">
        <v>0</v>
      </c>
      <c r="K192" s="6">
        <v>0</v>
      </c>
      <c r="L192" s="6">
        <v>5.1227173913043487</v>
      </c>
      <c r="M192" s="6">
        <v>7.3913043478260869</v>
      </c>
      <c r="N192" s="6">
        <v>0.86217391304347835</v>
      </c>
      <c r="O192" s="6">
        <f>SUM(NonNurse[[#This Row],[Qualified Social Work Staff Hours]],NonNurse[[#This Row],[Other Social Work Staff Hours]])/NonNurse[[#This Row],[MDS Census]]</f>
        <v>6.0896623626593947E-2</v>
      </c>
      <c r="P192" s="6">
        <v>0</v>
      </c>
      <c r="Q192" s="6">
        <v>12.980978260869563</v>
      </c>
      <c r="R192" s="6">
        <f>SUM(NonNurse[[#This Row],[Qualified Activities Professional Hours]],NonNurse[[#This Row],[Other Activities Professional Hours]])/NonNurse[[#This Row],[MDS Census]]</f>
        <v>9.5777528270109852E-2</v>
      </c>
      <c r="S192" s="6">
        <v>10.696739130434786</v>
      </c>
      <c r="T192" s="6">
        <v>3.6642391304347823</v>
      </c>
      <c r="U192" s="6">
        <v>0</v>
      </c>
      <c r="V192" s="6">
        <f>SUM(NonNurse[[#This Row],[Occupational Therapist Hours]],NonNurse[[#This Row],[OT Assistant Hours]],NonNurse[[#This Row],[OT Aide Hours]])/NonNurse[[#This Row],[MDS Census]]</f>
        <v>0.10595957975779936</v>
      </c>
      <c r="W192" s="6">
        <v>12.608043478260873</v>
      </c>
      <c r="X192" s="6">
        <v>6.4747826086956515</v>
      </c>
      <c r="Y192" s="6">
        <v>0</v>
      </c>
      <c r="Z192" s="6">
        <f>SUM(NonNurse[[#This Row],[Physical Therapist (PT) Hours]],NonNurse[[#This Row],[PT Assistant Hours]],NonNurse[[#This Row],[PT Aide Hours]])/NonNurse[[#This Row],[MDS Census]]</f>
        <v>0.14079878097682252</v>
      </c>
      <c r="AA192" s="6">
        <v>0</v>
      </c>
      <c r="AB192" s="6">
        <v>0</v>
      </c>
      <c r="AC192" s="6">
        <v>0</v>
      </c>
      <c r="AD192" s="6">
        <v>0</v>
      </c>
      <c r="AE192" s="6">
        <v>0</v>
      </c>
      <c r="AF192" s="6">
        <v>0</v>
      </c>
      <c r="AG192" s="6">
        <v>0</v>
      </c>
      <c r="AH192" s="1">
        <v>495217</v>
      </c>
      <c r="AI192">
        <v>3</v>
      </c>
    </row>
    <row r="193" spans="1:35" x14ac:dyDescent="0.25">
      <c r="A193" t="s">
        <v>329</v>
      </c>
      <c r="B193" t="s">
        <v>152</v>
      </c>
      <c r="C193" t="s">
        <v>453</v>
      </c>
      <c r="D193" t="s">
        <v>384</v>
      </c>
      <c r="E193" s="6">
        <v>108.8804347826087</v>
      </c>
      <c r="F193" s="6">
        <v>5.6186956521739138</v>
      </c>
      <c r="G193" s="6">
        <v>0.57608695652173914</v>
      </c>
      <c r="H193" s="6">
        <v>0</v>
      </c>
      <c r="I193" s="6">
        <v>4.8804347826086953</v>
      </c>
      <c r="J193" s="6">
        <v>0</v>
      </c>
      <c r="K193" s="6">
        <v>0</v>
      </c>
      <c r="L193" s="6">
        <v>5.0444565217391295</v>
      </c>
      <c r="M193" s="6">
        <v>0.95652173913043481</v>
      </c>
      <c r="N193" s="6">
        <v>0</v>
      </c>
      <c r="O193" s="6">
        <f>SUM(NonNurse[[#This Row],[Qualified Social Work Staff Hours]],NonNurse[[#This Row],[Other Social Work Staff Hours]])/NonNurse[[#This Row],[MDS Census]]</f>
        <v>8.7850653888389731E-3</v>
      </c>
      <c r="P193" s="6">
        <v>0</v>
      </c>
      <c r="Q193" s="6">
        <v>9.8119565217391269</v>
      </c>
      <c r="R193" s="6">
        <f>SUM(NonNurse[[#This Row],[Qualified Activities Professional Hours]],NonNurse[[#This Row],[Other Activities Professional Hours]])/NonNurse[[#This Row],[MDS Census]]</f>
        <v>9.0116801437556113E-2</v>
      </c>
      <c r="S193" s="6">
        <v>10.502173913043478</v>
      </c>
      <c r="T193" s="6">
        <v>0</v>
      </c>
      <c r="U193" s="6">
        <v>0</v>
      </c>
      <c r="V193" s="6">
        <f>SUM(NonNurse[[#This Row],[Occupational Therapist Hours]],NonNurse[[#This Row],[OT Assistant Hours]],NonNurse[[#This Row],[OT Aide Hours]])/NonNurse[[#This Row],[MDS Census]]</f>
        <v>9.645602475791154E-2</v>
      </c>
      <c r="W193" s="6">
        <v>10.756413043478259</v>
      </c>
      <c r="X193" s="6">
        <v>8.3510869565217369</v>
      </c>
      <c r="Y193" s="6">
        <v>0</v>
      </c>
      <c r="Z193" s="6">
        <f>SUM(NonNurse[[#This Row],[Physical Therapist (PT) Hours]],NonNurse[[#This Row],[PT Assistant Hours]],NonNurse[[#This Row],[PT Aide Hours]])/NonNurse[[#This Row],[MDS Census]]</f>
        <v>0.17549066586802431</v>
      </c>
      <c r="AA193" s="6">
        <v>0</v>
      </c>
      <c r="AB193" s="6">
        <v>0</v>
      </c>
      <c r="AC193" s="6">
        <v>0</v>
      </c>
      <c r="AD193" s="6">
        <v>0</v>
      </c>
      <c r="AE193" s="6">
        <v>0</v>
      </c>
      <c r="AF193" s="6">
        <v>0</v>
      </c>
      <c r="AG193" s="6">
        <v>0</v>
      </c>
      <c r="AH193" s="1">
        <v>495283</v>
      </c>
      <c r="AI193">
        <v>3</v>
      </c>
    </row>
    <row r="194" spans="1:35" x14ac:dyDescent="0.25">
      <c r="A194" t="s">
        <v>329</v>
      </c>
      <c r="B194" t="s">
        <v>17</v>
      </c>
      <c r="C194" t="s">
        <v>512</v>
      </c>
      <c r="D194" t="s">
        <v>387</v>
      </c>
      <c r="E194" s="6">
        <v>87.315217391304344</v>
      </c>
      <c r="F194" s="6">
        <v>4.7826086956521738</v>
      </c>
      <c r="G194" s="6">
        <v>0.58695652173913049</v>
      </c>
      <c r="H194" s="6">
        <v>0</v>
      </c>
      <c r="I194" s="6">
        <v>3.4565217391304346</v>
      </c>
      <c r="J194" s="6">
        <v>0</v>
      </c>
      <c r="K194" s="6">
        <v>0</v>
      </c>
      <c r="L194" s="6">
        <v>2.0501086956521739</v>
      </c>
      <c r="M194" s="6">
        <v>0</v>
      </c>
      <c r="N194" s="6">
        <v>5.5708695652173912</v>
      </c>
      <c r="O194" s="6">
        <f>SUM(NonNurse[[#This Row],[Qualified Social Work Staff Hours]],NonNurse[[#This Row],[Other Social Work Staff Hours]])/NonNurse[[#This Row],[MDS Census]]</f>
        <v>6.380181750280095E-2</v>
      </c>
      <c r="P194" s="6">
        <v>0</v>
      </c>
      <c r="Q194" s="6">
        <v>7.9815217391304341</v>
      </c>
      <c r="R194" s="6">
        <f>SUM(NonNurse[[#This Row],[Qualified Activities Professional Hours]],NonNurse[[#This Row],[Other Activities Professional Hours]])/NonNurse[[#This Row],[MDS Census]]</f>
        <v>9.141043196813145E-2</v>
      </c>
      <c r="S194" s="6">
        <v>9.8090217391304328</v>
      </c>
      <c r="T194" s="6">
        <v>8.9647826086956517</v>
      </c>
      <c r="U194" s="6">
        <v>0</v>
      </c>
      <c r="V194" s="6">
        <f>SUM(NonNurse[[#This Row],[Occupational Therapist Hours]],NonNurse[[#This Row],[OT Assistant Hours]],NonNurse[[#This Row],[OT Aide Hours]])/NonNurse[[#This Row],[MDS Census]]</f>
        <v>0.21501182621685547</v>
      </c>
      <c r="W194" s="6">
        <v>4.3041304347826079</v>
      </c>
      <c r="X194" s="6">
        <v>8.4275000000000002</v>
      </c>
      <c r="Y194" s="6">
        <v>0</v>
      </c>
      <c r="Z194" s="6">
        <f>SUM(NonNurse[[#This Row],[Physical Therapist (PT) Hours]],NonNurse[[#This Row],[PT Assistant Hours]],NonNurse[[#This Row],[PT Aide Hours]])/NonNurse[[#This Row],[MDS Census]]</f>
        <v>0.14581227436823105</v>
      </c>
      <c r="AA194" s="6">
        <v>0</v>
      </c>
      <c r="AB194" s="6">
        <v>0</v>
      </c>
      <c r="AC194" s="6">
        <v>0</v>
      </c>
      <c r="AD194" s="6">
        <v>0</v>
      </c>
      <c r="AE194" s="6">
        <v>0</v>
      </c>
      <c r="AF194" s="6">
        <v>0</v>
      </c>
      <c r="AG194" s="6">
        <v>0</v>
      </c>
      <c r="AH194" s="1">
        <v>495077</v>
      </c>
      <c r="AI194">
        <v>3</v>
      </c>
    </row>
    <row r="195" spans="1:35" x14ac:dyDescent="0.25">
      <c r="A195" t="s">
        <v>329</v>
      </c>
      <c r="B195" t="s">
        <v>12</v>
      </c>
      <c r="C195" t="s">
        <v>453</v>
      </c>
      <c r="D195" t="s">
        <v>384</v>
      </c>
      <c r="E195" s="6">
        <v>160.41304347826087</v>
      </c>
      <c r="F195" s="6">
        <v>5.9563043478260873</v>
      </c>
      <c r="G195" s="6">
        <v>0.44565217391304346</v>
      </c>
      <c r="H195" s="6">
        <v>0</v>
      </c>
      <c r="I195" s="6">
        <v>1.4456521739130435</v>
      </c>
      <c r="J195" s="6">
        <v>0</v>
      </c>
      <c r="K195" s="6">
        <v>0</v>
      </c>
      <c r="L195" s="6">
        <v>8.9726086956521716</v>
      </c>
      <c r="M195" s="6">
        <v>5.2173913043478262</v>
      </c>
      <c r="N195" s="6">
        <v>1.7760869565217394</v>
      </c>
      <c r="O195" s="6">
        <f>SUM(NonNurse[[#This Row],[Qualified Social Work Staff Hours]],NonNurse[[#This Row],[Other Social Work Staff Hours]])/NonNurse[[#This Row],[MDS Census]]</f>
        <v>4.3596693318877895E-2</v>
      </c>
      <c r="P195" s="6">
        <v>0</v>
      </c>
      <c r="Q195" s="6">
        <v>16.085869565217397</v>
      </c>
      <c r="R195" s="6">
        <f>SUM(NonNurse[[#This Row],[Qualified Activities Professional Hours]],NonNurse[[#This Row],[Other Activities Professional Hours]])/NonNurse[[#This Row],[MDS Census]]</f>
        <v>0.10027781542214395</v>
      </c>
      <c r="S195" s="6">
        <v>9.9834782608695658</v>
      </c>
      <c r="T195" s="6">
        <v>4.6942391304347817</v>
      </c>
      <c r="U195" s="6">
        <v>0</v>
      </c>
      <c r="V195" s="6">
        <f>SUM(NonNurse[[#This Row],[Occupational Therapist Hours]],NonNurse[[#This Row],[OT Assistant Hours]],NonNurse[[#This Row],[OT Aide Hours]])/NonNurse[[#This Row],[MDS Census]]</f>
        <v>9.1499525680986585E-2</v>
      </c>
      <c r="W195" s="6">
        <v>14.810543478260872</v>
      </c>
      <c r="X195" s="6">
        <v>5.7833695652173898</v>
      </c>
      <c r="Y195" s="6">
        <v>0</v>
      </c>
      <c r="Z195" s="6">
        <f>SUM(NonNurse[[#This Row],[Physical Therapist (PT) Hours]],NonNurse[[#This Row],[PT Assistant Hours]],NonNurse[[#This Row],[PT Aide Hours]])/NonNurse[[#This Row],[MDS Census]]</f>
        <v>0.1283805393684781</v>
      </c>
      <c r="AA195" s="6">
        <v>0</v>
      </c>
      <c r="AB195" s="6">
        <v>0</v>
      </c>
      <c r="AC195" s="6">
        <v>0</v>
      </c>
      <c r="AD195" s="6">
        <v>0</v>
      </c>
      <c r="AE195" s="6">
        <v>0</v>
      </c>
      <c r="AF195" s="6">
        <v>0</v>
      </c>
      <c r="AG195" s="6">
        <v>0</v>
      </c>
      <c r="AH195" s="1">
        <v>495045</v>
      </c>
      <c r="AI195">
        <v>3</v>
      </c>
    </row>
    <row r="196" spans="1:35" x14ac:dyDescent="0.25">
      <c r="A196" t="s">
        <v>329</v>
      </c>
      <c r="B196" t="s">
        <v>158</v>
      </c>
      <c r="C196" t="s">
        <v>469</v>
      </c>
      <c r="D196" t="s">
        <v>343</v>
      </c>
      <c r="E196" s="6">
        <v>88.056338028169009</v>
      </c>
      <c r="F196" s="6">
        <v>6.7291549295774642</v>
      </c>
      <c r="G196" s="6">
        <v>0</v>
      </c>
      <c r="H196" s="6">
        <v>0</v>
      </c>
      <c r="I196" s="6">
        <v>0</v>
      </c>
      <c r="J196" s="6">
        <v>0</v>
      </c>
      <c r="K196" s="6">
        <v>0</v>
      </c>
      <c r="L196" s="6">
        <v>0.486056338028169</v>
      </c>
      <c r="M196" s="6">
        <v>0.42253521126760563</v>
      </c>
      <c r="N196" s="6">
        <v>5.1374647887323954</v>
      </c>
      <c r="O196" s="6">
        <f>SUM(NonNurse[[#This Row],[Qualified Social Work Staff Hours]],NonNurse[[#This Row],[Other Social Work Staff Hours]])/NonNurse[[#This Row],[MDS Census]]</f>
        <v>6.3141394753678845E-2</v>
      </c>
      <c r="P196" s="6">
        <v>0.57042253521126762</v>
      </c>
      <c r="Q196" s="6">
        <v>5.1895774647887318</v>
      </c>
      <c r="R196" s="6">
        <f>SUM(NonNurse[[#This Row],[Qualified Activities Professional Hours]],NonNurse[[#This Row],[Other Activities Professional Hours]])/NonNurse[[#This Row],[MDS Census]]</f>
        <v>6.5412667946257205E-2</v>
      </c>
      <c r="S196" s="6">
        <v>8.4080281690140826</v>
      </c>
      <c r="T196" s="6">
        <v>14.837464788732401</v>
      </c>
      <c r="U196" s="6">
        <v>0</v>
      </c>
      <c r="V196" s="6">
        <f>SUM(NonNurse[[#This Row],[Occupational Therapist Hours]],NonNurse[[#This Row],[OT Assistant Hours]],NonNurse[[#This Row],[OT Aide Hours]])/NonNurse[[#This Row],[MDS Census]]</f>
        <v>0.26398432501599495</v>
      </c>
      <c r="W196" s="6">
        <v>6.69</v>
      </c>
      <c r="X196" s="6">
        <v>19.957183098591543</v>
      </c>
      <c r="Y196" s="6">
        <v>0</v>
      </c>
      <c r="Z196" s="6">
        <f>SUM(NonNurse[[#This Row],[Physical Therapist (PT) Hours]],NonNurse[[#This Row],[PT Assistant Hours]],NonNurse[[#This Row],[PT Aide Hours]])/NonNurse[[#This Row],[MDS Census]]</f>
        <v>0.30261516314779269</v>
      </c>
      <c r="AA196" s="6">
        <v>0</v>
      </c>
      <c r="AB196" s="6">
        <v>0.3380281690140845</v>
      </c>
      <c r="AC196" s="6">
        <v>0</v>
      </c>
      <c r="AD196" s="6">
        <v>0</v>
      </c>
      <c r="AE196" s="6">
        <v>0</v>
      </c>
      <c r="AF196" s="6">
        <v>0</v>
      </c>
      <c r="AG196" s="6">
        <v>0</v>
      </c>
      <c r="AH196" s="1">
        <v>495294</v>
      </c>
      <c r="AI196">
        <v>3</v>
      </c>
    </row>
    <row r="197" spans="1:35" x14ac:dyDescent="0.25">
      <c r="A197" t="s">
        <v>329</v>
      </c>
      <c r="B197" t="s">
        <v>207</v>
      </c>
      <c r="C197" t="s">
        <v>574</v>
      </c>
      <c r="D197" t="s">
        <v>440</v>
      </c>
      <c r="E197" s="6">
        <v>78.576086956521735</v>
      </c>
      <c r="F197" s="6">
        <v>5.4782608695652177</v>
      </c>
      <c r="G197" s="6">
        <v>0.4891304347826087</v>
      </c>
      <c r="H197" s="6">
        <v>0.57065217391304346</v>
      </c>
      <c r="I197" s="6">
        <v>1.25</v>
      </c>
      <c r="J197" s="6">
        <v>0</v>
      </c>
      <c r="K197" s="6">
        <v>0</v>
      </c>
      <c r="L197" s="6">
        <v>4.5886956521739126</v>
      </c>
      <c r="M197" s="6">
        <v>4.6358695652173916</v>
      </c>
      <c r="N197" s="6">
        <v>4.7255434782608692</v>
      </c>
      <c r="O197" s="6">
        <f>SUM(NonNurse[[#This Row],[Qualified Social Work Staff Hours]],NonNurse[[#This Row],[Other Social Work Staff Hours]])/NonNurse[[#This Row],[MDS Census]]</f>
        <v>0.11913819338774383</v>
      </c>
      <c r="P197" s="6">
        <v>5.0298913043478262</v>
      </c>
      <c r="Q197" s="6">
        <v>5.7744565217391308</v>
      </c>
      <c r="R197" s="6">
        <f>SUM(NonNurse[[#This Row],[Qualified Activities Professional Hours]],NonNurse[[#This Row],[Other Activities Professional Hours]])/NonNurse[[#This Row],[MDS Census]]</f>
        <v>0.13750172914649331</v>
      </c>
      <c r="S197" s="6">
        <v>8.0076086956521753</v>
      </c>
      <c r="T197" s="6">
        <v>16.99184782608695</v>
      </c>
      <c r="U197" s="6">
        <v>0</v>
      </c>
      <c r="V197" s="6">
        <f>SUM(NonNurse[[#This Row],[Occupational Therapist Hours]],NonNurse[[#This Row],[OT Assistant Hours]],NonNurse[[#This Row],[OT Aide Hours]])/NonNurse[[#This Row],[MDS Census]]</f>
        <v>0.31815603817955457</v>
      </c>
      <c r="W197" s="6">
        <v>5.9698913043478283</v>
      </c>
      <c r="X197" s="6">
        <v>14.462173913043477</v>
      </c>
      <c r="Y197" s="6">
        <v>0</v>
      </c>
      <c r="Z197" s="6">
        <f>SUM(NonNurse[[#This Row],[Physical Therapist (PT) Hours]],NonNurse[[#This Row],[PT Assistant Hours]],NonNurse[[#This Row],[PT Aide Hours]])/NonNurse[[#This Row],[MDS Census]]</f>
        <v>0.26002904966108731</v>
      </c>
      <c r="AA197" s="6">
        <v>0</v>
      </c>
      <c r="AB197" s="6">
        <v>0</v>
      </c>
      <c r="AC197" s="6">
        <v>0</v>
      </c>
      <c r="AD197" s="6">
        <v>0</v>
      </c>
      <c r="AE197" s="6">
        <v>0</v>
      </c>
      <c r="AF197" s="6">
        <v>0</v>
      </c>
      <c r="AG197" s="6">
        <v>0</v>
      </c>
      <c r="AH197" s="1">
        <v>495355</v>
      </c>
      <c r="AI197">
        <v>3</v>
      </c>
    </row>
    <row r="198" spans="1:35" x14ac:dyDescent="0.25">
      <c r="A198" t="s">
        <v>329</v>
      </c>
      <c r="B198" t="s">
        <v>95</v>
      </c>
      <c r="C198" t="s">
        <v>445</v>
      </c>
      <c r="D198" t="s">
        <v>377</v>
      </c>
      <c r="E198" s="6">
        <v>112.83098591549296</v>
      </c>
      <c r="F198" s="6">
        <v>6.070422535211268</v>
      </c>
      <c r="G198" s="6">
        <v>0</v>
      </c>
      <c r="H198" s="6">
        <v>0</v>
      </c>
      <c r="I198" s="6">
        <v>0</v>
      </c>
      <c r="J198" s="6">
        <v>0</v>
      </c>
      <c r="K198" s="6">
        <v>0</v>
      </c>
      <c r="L198" s="6">
        <v>0.56338028169014087</v>
      </c>
      <c r="M198" s="6">
        <v>0</v>
      </c>
      <c r="N198" s="6">
        <v>9.5170422535211259</v>
      </c>
      <c r="O198" s="6">
        <f>SUM(NonNurse[[#This Row],[Qualified Social Work Staff Hours]],NonNurse[[#This Row],[Other Social Work Staff Hours]])/NonNurse[[#This Row],[MDS Census]]</f>
        <v>8.4347771813756078E-2</v>
      </c>
      <c r="P198" s="6">
        <v>0.53521126760563376</v>
      </c>
      <c r="Q198" s="6">
        <v>11.171830985915493</v>
      </c>
      <c r="R198" s="6">
        <f>SUM(NonNurse[[#This Row],[Qualified Activities Professional Hours]],NonNurse[[#This Row],[Other Activities Professional Hours]])/NonNurse[[#This Row],[MDS Census]]</f>
        <v>0.10375733366620897</v>
      </c>
      <c r="S198" s="6">
        <v>11.364788732394365</v>
      </c>
      <c r="T198" s="6">
        <v>15.088450704225352</v>
      </c>
      <c r="U198" s="6">
        <v>0</v>
      </c>
      <c r="V198" s="6">
        <f>SUM(NonNurse[[#This Row],[Occupational Therapist Hours]],NonNurse[[#This Row],[OT Assistant Hours]],NonNurse[[#This Row],[OT Aide Hours]])/NonNurse[[#This Row],[MDS Census]]</f>
        <v>0.23445013106977905</v>
      </c>
      <c r="W198" s="6">
        <v>16.136478873239437</v>
      </c>
      <c r="X198" s="6">
        <v>16.030422535211269</v>
      </c>
      <c r="Y198" s="6">
        <v>0</v>
      </c>
      <c r="Z198" s="6">
        <f>SUM(NonNurse[[#This Row],[Physical Therapist (PT) Hours]],NonNurse[[#This Row],[PT Assistant Hours]],NonNurse[[#This Row],[PT Aide Hours]])/NonNurse[[#This Row],[MDS Census]]</f>
        <v>0.2850892522781176</v>
      </c>
      <c r="AA198" s="6">
        <v>0</v>
      </c>
      <c r="AB198" s="6">
        <v>0.56338028169014087</v>
      </c>
      <c r="AC198" s="6">
        <v>0</v>
      </c>
      <c r="AD198" s="6">
        <v>0</v>
      </c>
      <c r="AE198" s="6">
        <v>0</v>
      </c>
      <c r="AF198" s="6">
        <v>0</v>
      </c>
      <c r="AG198" s="6">
        <v>0</v>
      </c>
      <c r="AH198" s="1">
        <v>495209</v>
      </c>
      <c r="AI198">
        <v>3</v>
      </c>
    </row>
    <row r="199" spans="1:35" x14ac:dyDescent="0.25">
      <c r="A199" t="s">
        <v>329</v>
      </c>
      <c r="B199" t="s">
        <v>61</v>
      </c>
      <c r="C199" t="s">
        <v>508</v>
      </c>
      <c r="D199" t="s">
        <v>365</v>
      </c>
      <c r="E199" s="6">
        <v>33.858695652173914</v>
      </c>
      <c r="F199" s="6">
        <v>5.7391304347826084</v>
      </c>
      <c r="G199" s="6">
        <v>2.1739130434782608</v>
      </c>
      <c r="H199" s="6">
        <v>0.2608695652173913</v>
      </c>
      <c r="I199" s="6">
        <v>1.9782608695652173</v>
      </c>
      <c r="J199" s="6">
        <v>0</v>
      </c>
      <c r="K199" s="6">
        <v>0.42391304347826086</v>
      </c>
      <c r="L199" s="6">
        <v>0.86956521739130432</v>
      </c>
      <c r="M199" s="6">
        <v>5.2744565217391308</v>
      </c>
      <c r="N199" s="6">
        <v>0</v>
      </c>
      <c r="O199" s="6">
        <f>SUM(NonNurse[[#This Row],[Qualified Social Work Staff Hours]],NonNurse[[#This Row],[Other Social Work Staff Hours]])/NonNurse[[#This Row],[MDS Census]]</f>
        <v>0.15577849117174961</v>
      </c>
      <c r="P199" s="6">
        <v>5.3097826086956523</v>
      </c>
      <c r="Q199" s="6">
        <v>22.198369565217391</v>
      </c>
      <c r="R199" s="6">
        <f>SUM(NonNurse[[#This Row],[Qualified Activities Professional Hours]],NonNurse[[#This Row],[Other Activities Professional Hours]])/NonNurse[[#This Row],[MDS Census]]</f>
        <v>0.81243980738362753</v>
      </c>
      <c r="S199" s="6">
        <v>2.472826086956522</v>
      </c>
      <c r="T199" s="6">
        <v>0</v>
      </c>
      <c r="U199" s="6">
        <v>0</v>
      </c>
      <c r="V199" s="6">
        <f>SUM(NonNurse[[#This Row],[Occupational Therapist Hours]],NonNurse[[#This Row],[OT Assistant Hours]],NonNurse[[#This Row],[OT Aide Hours]])/NonNurse[[#This Row],[MDS Census]]</f>
        <v>7.3033707865168537E-2</v>
      </c>
      <c r="W199" s="6">
        <v>2.1413043478260869</v>
      </c>
      <c r="X199" s="6">
        <v>0.20923913043478262</v>
      </c>
      <c r="Y199" s="6">
        <v>0</v>
      </c>
      <c r="Z199" s="6">
        <f>SUM(NonNurse[[#This Row],[Physical Therapist (PT) Hours]],NonNurse[[#This Row],[PT Assistant Hours]],NonNurse[[#This Row],[PT Aide Hours]])/NonNurse[[#This Row],[MDS Census]]</f>
        <v>6.9422150882825037E-2</v>
      </c>
      <c r="AA199" s="6">
        <v>0</v>
      </c>
      <c r="AB199" s="6">
        <v>0</v>
      </c>
      <c r="AC199" s="6">
        <v>0</v>
      </c>
      <c r="AD199" s="6">
        <v>0</v>
      </c>
      <c r="AE199" s="6">
        <v>0</v>
      </c>
      <c r="AF199" s="6">
        <v>0</v>
      </c>
      <c r="AG199" s="6">
        <v>0</v>
      </c>
      <c r="AH199" s="1">
        <v>495160</v>
      </c>
      <c r="AI199">
        <v>3</v>
      </c>
    </row>
    <row r="200" spans="1:35" x14ac:dyDescent="0.25">
      <c r="A200" t="s">
        <v>329</v>
      </c>
      <c r="B200" t="s">
        <v>34</v>
      </c>
      <c r="C200" t="s">
        <v>498</v>
      </c>
      <c r="D200" t="s">
        <v>392</v>
      </c>
      <c r="E200" s="6">
        <v>136.9891304347826</v>
      </c>
      <c r="F200" s="6">
        <v>5.709999999999992</v>
      </c>
      <c r="G200" s="6">
        <v>0.10869565217391304</v>
      </c>
      <c r="H200" s="6">
        <v>0.44380434782608696</v>
      </c>
      <c r="I200" s="6">
        <v>5.4782608695652177</v>
      </c>
      <c r="J200" s="6">
        <v>0</v>
      </c>
      <c r="K200" s="6">
        <v>0</v>
      </c>
      <c r="L200" s="6">
        <v>5.5992391304347828</v>
      </c>
      <c r="M200" s="6">
        <v>8.4239130434782608E-2</v>
      </c>
      <c r="N200" s="6">
        <v>32.122608695652204</v>
      </c>
      <c r="O200" s="6">
        <f>SUM(NonNurse[[#This Row],[Qualified Social Work Staff Hours]],NonNurse[[#This Row],[Other Social Work Staff Hours]])/NonNurse[[#This Row],[MDS Census]]</f>
        <v>0.23510513369832603</v>
      </c>
      <c r="P200" s="6">
        <v>0</v>
      </c>
      <c r="Q200" s="6">
        <v>25.612173913043506</v>
      </c>
      <c r="R200" s="6">
        <f>SUM(NonNurse[[#This Row],[Qualified Activities Professional Hours]],NonNurse[[#This Row],[Other Activities Professional Hours]])/NonNurse[[#This Row],[MDS Census]]</f>
        <v>0.18696500833134991</v>
      </c>
      <c r="S200" s="6">
        <v>4.6050000000000004</v>
      </c>
      <c r="T200" s="6">
        <v>10.767934782608696</v>
      </c>
      <c r="U200" s="6">
        <v>0</v>
      </c>
      <c r="V200" s="6">
        <f>SUM(NonNurse[[#This Row],[Occupational Therapist Hours]],NonNurse[[#This Row],[OT Assistant Hours]],NonNurse[[#This Row],[OT Aide Hours]])/NonNurse[[#This Row],[MDS Census]]</f>
        <v>0.11222010632389115</v>
      </c>
      <c r="W200" s="6">
        <v>9.0086956521739108</v>
      </c>
      <c r="X200" s="6">
        <v>9.880543478260865</v>
      </c>
      <c r="Y200" s="6">
        <v>0</v>
      </c>
      <c r="Z200" s="6">
        <f>SUM(NonNurse[[#This Row],[Physical Therapist (PT) Hours]],NonNurse[[#This Row],[PT Assistant Hours]],NonNurse[[#This Row],[PT Aide Hours]])/NonNurse[[#This Row],[MDS Census]]</f>
        <v>0.13788859795286831</v>
      </c>
      <c r="AA200" s="6">
        <v>0</v>
      </c>
      <c r="AB200" s="6">
        <v>0</v>
      </c>
      <c r="AC200" s="6">
        <v>0</v>
      </c>
      <c r="AD200" s="6">
        <v>86.715434782608725</v>
      </c>
      <c r="AE200" s="6">
        <v>0.19565217391304349</v>
      </c>
      <c r="AF200" s="6">
        <v>0</v>
      </c>
      <c r="AG200" s="6">
        <v>0</v>
      </c>
      <c r="AH200" s="1">
        <v>495114</v>
      </c>
      <c r="AI200">
        <v>3</v>
      </c>
    </row>
    <row r="201" spans="1:35" x14ac:dyDescent="0.25">
      <c r="A201" t="s">
        <v>329</v>
      </c>
      <c r="B201" t="s">
        <v>78</v>
      </c>
      <c r="C201" t="s">
        <v>487</v>
      </c>
      <c r="D201" t="s">
        <v>361</v>
      </c>
      <c r="E201" s="6">
        <v>54.633802816901408</v>
      </c>
      <c r="F201" s="6">
        <v>5.5666197183098598</v>
      </c>
      <c r="G201" s="6">
        <v>0</v>
      </c>
      <c r="H201" s="6">
        <v>0</v>
      </c>
      <c r="I201" s="6">
        <v>0</v>
      </c>
      <c r="J201" s="6">
        <v>0</v>
      </c>
      <c r="K201" s="6">
        <v>0</v>
      </c>
      <c r="L201" s="6">
        <v>0.40225352112676055</v>
      </c>
      <c r="M201" s="6">
        <v>0.528169014084507</v>
      </c>
      <c r="N201" s="6">
        <v>5.3394366197183096</v>
      </c>
      <c r="O201" s="6">
        <f>SUM(NonNurse[[#This Row],[Qualified Social Work Staff Hours]],NonNurse[[#This Row],[Other Social Work Staff Hours]])/NonNurse[[#This Row],[MDS Census]]</f>
        <v>0.1073988141273524</v>
      </c>
      <c r="P201" s="6">
        <v>0.528169014084507</v>
      </c>
      <c r="Q201" s="6">
        <v>4.7128169014084502</v>
      </c>
      <c r="R201" s="6">
        <f>SUM(NonNurse[[#This Row],[Qualified Activities Professional Hours]],NonNurse[[#This Row],[Other Activities Professional Hours]])/NonNurse[[#This Row],[MDS Census]]</f>
        <v>9.5929363237947915E-2</v>
      </c>
      <c r="S201" s="6">
        <v>5.7756338028169019</v>
      </c>
      <c r="T201" s="6">
        <v>8.9950704225352105</v>
      </c>
      <c r="U201" s="6">
        <v>0</v>
      </c>
      <c r="V201" s="6">
        <f>SUM(NonNurse[[#This Row],[Occupational Therapist Hours]],NonNurse[[#This Row],[OT Assistant Hours]],NonNurse[[#This Row],[OT Aide Hours]])/NonNurse[[#This Row],[MDS Census]]</f>
        <v>0.27035833977829338</v>
      </c>
      <c r="W201" s="6">
        <v>9.2483098591549311</v>
      </c>
      <c r="X201" s="6">
        <v>6.6422535211267597</v>
      </c>
      <c r="Y201" s="6">
        <v>0</v>
      </c>
      <c r="Z201" s="6">
        <f>SUM(NonNurse[[#This Row],[Physical Therapist (PT) Hours]],NonNurse[[#This Row],[PT Assistant Hours]],NonNurse[[#This Row],[PT Aide Hours]])/NonNurse[[#This Row],[MDS Census]]</f>
        <v>0.29085589069347773</v>
      </c>
      <c r="AA201" s="6">
        <v>0</v>
      </c>
      <c r="AB201" s="6">
        <v>5.6338028169014086E-2</v>
      </c>
      <c r="AC201" s="6">
        <v>0</v>
      </c>
      <c r="AD201" s="6">
        <v>0</v>
      </c>
      <c r="AE201" s="6">
        <v>0</v>
      </c>
      <c r="AF201" s="6">
        <v>0</v>
      </c>
      <c r="AG201" s="6">
        <v>0</v>
      </c>
      <c r="AH201" s="1">
        <v>495189</v>
      </c>
      <c r="AI201">
        <v>3</v>
      </c>
    </row>
    <row r="202" spans="1:35" x14ac:dyDescent="0.25">
      <c r="A202" t="s">
        <v>329</v>
      </c>
      <c r="B202" t="s">
        <v>7</v>
      </c>
      <c r="C202" t="s">
        <v>449</v>
      </c>
      <c r="D202" t="s">
        <v>379</v>
      </c>
      <c r="E202" s="6">
        <v>103.8804347826087</v>
      </c>
      <c r="F202" s="6">
        <v>5.2173913043478262</v>
      </c>
      <c r="G202" s="6">
        <v>5.7391304347826084</v>
      </c>
      <c r="H202" s="6">
        <v>0.68478260869565222</v>
      </c>
      <c r="I202" s="6">
        <v>8.0869565217391308</v>
      </c>
      <c r="J202" s="6">
        <v>0</v>
      </c>
      <c r="K202" s="6">
        <v>5.7391304347826084</v>
      </c>
      <c r="L202" s="6">
        <v>10.726521739130437</v>
      </c>
      <c r="M202" s="6">
        <v>8.8695652173913047</v>
      </c>
      <c r="N202" s="6">
        <v>0</v>
      </c>
      <c r="O202" s="6">
        <f>SUM(NonNurse[[#This Row],[Qualified Social Work Staff Hours]],NonNurse[[#This Row],[Other Social Work Staff Hours]])/NonNurse[[#This Row],[MDS Census]]</f>
        <v>8.5382442188971439E-2</v>
      </c>
      <c r="P202" s="6">
        <v>5.5846739130434795</v>
      </c>
      <c r="Q202" s="6">
        <v>0</v>
      </c>
      <c r="R202" s="6">
        <f>SUM(NonNurse[[#This Row],[Qualified Activities Professional Hours]],NonNurse[[#This Row],[Other Activities Professional Hours]])/NonNurse[[#This Row],[MDS Census]]</f>
        <v>5.3760594328764268E-2</v>
      </c>
      <c r="S202" s="6">
        <v>7.6278260869565244</v>
      </c>
      <c r="T202" s="6">
        <v>8.6607608695652178</v>
      </c>
      <c r="U202" s="6">
        <v>0</v>
      </c>
      <c r="V202" s="6">
        <f>SUM(NonNurse[[#This Row],[Occupational Therapist Hours]],NonNurse[[#This Row],[OT Assistant Hours]],NonNurse[[#This Row],[OT Aide Hours]])/NonNurse[[#This Row],[MDS Census]]</f>
        <v>0.15680129747828817</v>
      </c>
      <c r="W202" s="6">
        <v>7.4409782608695645</v>
      </c>
      <c r="X202" s="6">
        <v>14.163152173913046</v>
      </c>
      <c r="Y202" s="6">
        <v>2.5326086956521738</v>
      </c>
      <c r="Z202" s="6">
        <f>SUM(NonNurse[[#This Row],[Physical Therapist (PT) Hours]],NonNurse[[#This Row],[PT Assistant Hours]],NonNurse[[#This Row],[PT Aide Hours]])/NonNurse[[#This Row],[MDS Census]]</f>
        <v>0.23235115622057131</v>
      </c>
      <c r="AA202" s="6">
        <v>6.5217391304347824E-2</v>
      </c>
      <c r="AB202" s="6">
        <v>0</v>
      </c>
      <c r="AC202" s="6">
        <v>0</v>
      </c>
      <c r="AD202" s="6">
        <v>0</v>
      </c>
      <c r="AE202" s="6">
        <v>0</v>
      </c>
      <c r="AF202" s="6">
        <v>0</v>
      </c>
      <c r="AG202" s="6">
        <v>0</v>
      </c>
      <c r="AH202" s="1">
        <v>495013</v>
      </c>
      <c r="AI202">
        <v>3</v>
      </c>
    </row>
    <row r="203" spans="1:35" x14ac:dyDescent="0.25">
      <c r="A203" t="s">
        <v>329</v>
      </c>
      <c r="B203" t="s">
        <v>45</v>
      </c>
      <c r="C203" t="s">
        <v>522</v>
      </c>
      <c r="D203" t="s">
        <v>353</v>
      </c>
      <c r="E203" s="6">
        <v>89.978260869565219</v>
      </c>
      <c r="F203" s="6">
        <v>5.0434782608695654</v>
      </c>
      <c r="G203" s="6">
        <v>3.2608695652173912E-2</v>
      </c>
      <c r="H203" s="6">
        <v>0.36956521739130432</v>
      </c>
      <c r="I203" s="6">
        <v>3.7717391304347827</v>
      </c>
      <c r="J203" s="6">
        <v>0</v>
      </c>
      <c r="K203" s="6">
        <v>0</v>
      </c>
      <c r="L203" s="6">
        <v>0.60869565217391308</v>
      </c>
      <c r="M203" s="6">
        <v>0</v>
      </c>
      <c r="N203" s="6">
        <v>4.7744565217391308</v>
      </c>
      <c r="O203" s="6">
        <f>SUM(NonNurse[[#This Row],[Qualified Social Work Staff Hours]],NonNurse[[#This Row],[Other Social Work Staff Hours]])/NonNurse[[#This Row],[MDS Census]]</f>
        <v>5.306233389707659E-2</v>
      </c>
      <c r="P203" s="6">
        <v>6.1168478260869561</v>
      </c>
      <c r="Q203" s="6">
        <v>9.0244565217391308</v>
      </c>
      <c r="R203" s="6">
        <f>SUM(NonNurse[[#This Row],[Qualified Activities Professional Hours]],NonNurse[[#This Row],[Other Activities Professional Hours]])/NonNurse[[#This Row],[MDS Census]]</f>
        <v>0.1682773616815656</v>
      </c>
      <c r="S203" s="6">
        <v>2.1032608695652173</v>
      </c>
      <c r="T203" s="6">
        <v>9.5054347826086953</v>
      </c>
      <c r="U203" s="6">
        <v>0</v>
      </c>
      <c r="V203" s="6">
        <f>SUM(NonNurse[[#This Row],[Occupational Therapist Hours]],NonNurse[[#This Row],[OT Assistant Hours]],NonNurse[[#This Row],[OT Aide Hours]])/NonNurse[[#This Row],[MDS Census]]</f>
        <v>0.1290166706934042</v>
      </c>
      <c r="W203" s="6">
        <v>8.6086956521739122</v>
      </c>
      <c r="X203" s="6">
        <v>5.4646739130434785</v>
      </c>
      <c r="Y203" s="6">
        <v>0</v>
      </c>
      <c r="Z203" s="6">
        <f>SUM(NonNurse[[#This Row],[Physical Therapist (PT) Hours]],NonNurse[[#This Row],[PT Assistant Hours]],NonNurse[[#This Row],[PT Aide Hours]])/NonNurse[[#This Row],[MDS Census]]</f>
        <v>0.15640855279052909</v>
      </c>
      <c r="AA203" s="6">
        <v>0</v>
      </c>
      <c r="AB203" s="6">
        <v>0</v>
      </c>
      <c r="AC203" s="6">
        <v>0</v>
      </c>
      <c r="AD203" s="6">
        <v>0</v>
      </c>
      <c r="AE203" s="6">
        <v>25.369565217391305</v>
      </c>
      <c r="AF203" s="6">
        <v>0</v>
      </c>
      <c r="AG203" s="6">
        <v>0</v>
      </c>
      <c r="AH203" s="1">
        <v>495134</v>
      </c>
      <c r="AI203">
        <v>3</v>
      </c>
    </row>
    <row r="204" spans="1:35" x14ac:dyDescent="0.25">
      <c r="A204" t="s">
        <v>329</v>
      </c>
      <c r="B204" t="s">
        <v>19</v>
      </c>
      <c r="C204" t="s">
        <v>516</v>
      </c>
      <c r="D204" t="s">
        <v>388</v>
      </c>
      <c r="E204" s="6">
        <v>105.5</v>
      </c>
      <c r="F204" s="6">
        <v>5.4782608695652177</v>
      </c>
      <c r="G204" s="6">
        <v>0.4891304347826087</v>
      </c>
      <c r="H204" s="6">
        <v>0.65760869565217395</v>
      </c>
      <c r="I204" s="6">
        <v>5.1304347826086953</v>
      </c>
      <c r="J204" s="6">
        <v>0</v>
      </c>
      <c r="K204" s="6">
        <v>0</v>
      </c>
      <c r="L204" s="6">
        <v>2.9543478260869573</v>
      </c>
      <c r="M204" s="6">
        <v>5.1005434782608692</v>
      </c>
      <c r="N204" s="6">
        <v>4.3913043478260869</v>
      </c>
      <c r="O204" s="6">
        <f>SUM(NonNurse[[#This Row],[Qualified Social Work Staff Hours]],NonNurse[[#This Row],[Other Social Work Staff Hours]])/NonNurse[[#This Row],[MDS Census]]</f>
        <v>8.9970121574283954E-2</v>
      </c>
      <c r="P204" s="6">
        <v>5.0896739130434785</v>
      </c>
      <c r="Q204" s="6">
        <v>7.4456521739130439</v>
      </c>
      <c r="R204" s="6">
        <f>SUM(NonNurse[[#This Row],[Qualified Activities Professional Hours]],NonNurse[[#This Row],[Other Activities Professional Hours]])/NonNurse[[#This Row],[MDS Census]]</f>
        <v>0.11881825674840306</v>
      </c>
      <c r="S204" s="6">
        <v>5.1793478260869561</v>
      </c>
      <c r="T204" s="6">
        <v>8.8328260869565174</v>
      </c>
      <c r="U204" s="6">
        <v>0</v>
      </c>
      <c r="V204" s="6">
        <f>SUM(NonNurse[[#This Row],[Occupational Therapist Hours]],NonNurse[[#This Row],[OT Assistant Hours]],NonNurse[[#This Row],[OT Aide Hours]])/NonNurse[[#This Row],[MDS Census]]</f>
        <v>0.1328168143416443</v>
      </c>
      <c r="W204" s="6">
        <v>7.5069565217391343</v>
      </c>
      <c r="X204" s="6">
        <v>7.6095652173913022</v>
      </c>
      <c r="Y204" s="6">
        <v>0</v>
      </c>
      <c r="Z204" s="6">
        <f>SUM(NonNurse[[#This Row],[Physical Therapist (PT) Hours]],NonNurse[[#This Row],[PT Assistant Hours]],NonNurse[[#This Row],[PT Aide Hours]])/NonNurse[[#This Row],[MDS Census]]</f>
        <v>0.14328456624768188</v>
      </c>
      <c r="AA204" s="6">
        <v>0</v>
      </c>
      <c r="AB204" s="6">
        <v>0</v>
      </c>
      <c r="AC204" s="6">
        <v>0</v>
      </c>
      <c r="AD204" s="6">
        <v>0</v>
      </c>
      <c r="AE204" s="6">
        <v>0</v>
      </c>
      <c r="AF204" s="6">
        <v>0</v>
      </c>
      <c r="AG204" s="6">
        <v>0</v>
      </c>
      <c r="AH204" s="1">
        <v>495085</v>
      </c>
      <c r="AI204">
        <v>3</v>
      </c>
    </row>
    <row r="205" spans="1:35" x14ac:dyDescent="0.25">
      <c r="A205" t="s">
        <v>329</v>
      </c>
      <c r="B205" t="s">
        <v>159</v>
      </c>
      <c r="C205" t="s">
        <v>451</v>
      </c>
      <c r="D205" t="s">
        <v>380</v>
      </c>
      <c r="E205" s="6">
        <v>166.05633802816902</v>
      </c>
      <c r="F205" s="6">
        <v>5.5664788732394364</v>
      </c>
      <c r="G205" s="6">
        <v>0</v>
      </c>
      <c r="H205" s="6">
        <v>0</v>
      </c>
      <c r="I205" s="6">
        <v>0</v>
      </c>
      <c r="J205" s="6">
        <v>0</v>
      </c>
      <c r="K205" s="6">
        <v>0</v>
      </c>
      <c r="L205" s="6">
        <v>0.42464788732394365</v>
      </c>
      <c r="M205" s="6">
        <v>0.42957746478873238</v>
      </c>
      <c r="N205" s="6">
        <v>5.2447887323943689</v>
      </c>
      <c r="O205" s="6">
        <f>SUM(NonNurse[[#This Row],[Qualified Social Work Staff Hours]],NonNurse[[#This Row],[Other Social Work Staff Hours]])/NonNurse[[#This Row],[MDS Census]]</f>
        <v>3.4171331636980502E-2</v>
      </c>
      <c r="P205" s="6">
        <v>0.56338028169014087</v>
      </c>
      <c r="Q205" s="6">
        <v>10.605915492957747</v>
      </c>
      <c r="R205" s="6">
        <f>SUM(NonNurse[[#This Row],[Qualified Activities Professional Hours]],NonNurse[[#This Row],[Other Activities Professional Hours]])/NonNurse[[#This Row],[MDS Census]]</f>
        <v>6.7262086513994901E-2</v>
      </c>
      <c r="S205" s="6">
        <v>6.6005633802816908</v>
      </c>
      <c r="T205" s="6">
        <v>14.269154929577466</v>
      </c>
      <c r="U205" s="6">
        <v>0</v>
      </c>
      <c r="V205" s="6">
        <f>SUM(NonNurse[[#This Row],[Occupational Therapist Hours]],NonNurse[[#This Row],[OT Assistant Hours]],NonNurse[[#This Row],[OT Aide Hours]])/NonNurse[[#This Row],[MDS Census]]</f>
        <v>0.12567854113655641</v>
      </c>
      <c r="W205" s="6">
        <v>9.1671830985915523</v>
      </c>
      <c r="X205" s="6">
        <v>14.068732394366194</v>
      </c>
      <c r="Y205" s="6">
        <v>0</v>
      </c>
      <c r="Z205" s="6">
        <f>SUM(NonNurse[[#This Row],[Physical Therapist (PT) Hours]],NonNurse[[#This Row],[PT Assistant Hours]],NonNurse[[#This Row],[PT Aide Hours]])/NonNurse[[#This Row],[MDS Census]]</f>
        <v>0.13992790500424085</v>
      </c>
      <c r="AA205" s="6">
        <v>0</v>
      </c>
      <c r="AB205" s="6">
        <v>0.56338028169014087</v>
      </c>
      <c r="AC205" s="6">
        <v>0</v>
      </c>
      <c r="AD205" s="6">
        <v>0</v>
      </c>
      <c r="AE205" s="6">
        <v>0</v>
      </c>
      <c r="AF205" s="6">
        <v>0</v>
      </c>
      <c r="AG205" s="6">
        <v>0</v>
      </c>
      <c r="AH205" s="1">
        <v>495295</v>
      </c>
      <c r="AI205">
        <v>3</v>
      </c>
    </row>
    <row r="206" spans="1:35" x14ac:dyDescent="0.25">
      <c r="A206" t="s">
        <v>329</v>
      </c>
      <c r="B206" t="s">
        <v>188</v>
      </c>
      <c r="C206" t="s">
        <v>502</v>
      </c>
      <c r="D206" t="s">
        <v>437</v>
      </c>
      <c r="E206" s="6">
        <v>29.956521739130434</v>
      </c>
      <c r="F206" s="6">
        <v>5.1739130434782608</v>
      </c>
      <c r="G206" s="6">
        <v>2.5217391304347827</v>
      </c>
      <c r="H206" s="6">
        <v>0.52173913043478259</v>
      </c>
      <c r="I206" s="6">
        <v>0</v>
      </c>
      <c r="J206" s="6">
        <v>0</v>
      </c>
      <c r="K206" s="6">
        <v>0</v>
      </c>
      <c r="L206" s="6">
        <v>2.777173913043478</v>
      </c>
      <c r="M206" s="6">
        <v>0</v>
      </c>
      <c r="N206" s="6">
        <v>0</v>
      </c>
      <c r="O206" s="6">
        <f>SUM(NonNurse[[#This Row],[Qualified Social Work Staff Hours]],NonNurse[[#This Row],[Other Social Work Staff Hours]])/NonNurse[[#This Row],[MDS Census]]</f>
        <v>0</v>
      </c>
      <c r="P206" s="6">
        <v>0</v>
      </c>
      <c r="Q206" s="6">
        <v>0</v>
      </c>
      <c r="R206" s="6">
        <f>SUM(NonNurse[[#This Row],[Qualified Activities Professional Hours]],NonNurse[[#This Row],[Other Activities Professional Hours]])/NonNurse[[#This Row],[MDS Census]]</f>
        <v>0</v>
      </c>
      <c r="S206" s="6">
        <v>2.5842391304347827</v>
      </c>
      <c r="T206" s="6">
        <v>4.6684782608695654</v>
      </c>
      <c r="U206" s="6">
        <v>0</v>
      </c>
      <c r="V206" s="6">
        <f>SUM(NonNurse[[#This Row],[Occupational Therapist Hours]],NonNurse[[#This Row],[OT Assistant Hours]],NonNurse[[#This Row],[OT Aide Hours]])/NonNurse[[#This Row],[MDS Census]]</f>
        <v>0.24210812772133528</v>
      </c>
      <c r="W206" s="6">
        <v>0.51086956521739135</v>
      </c>
      <c r="X206" s="6">
        <v>7.0108695652173916</v>
      </c>
      <c r="Y206" s="6">
        <v>0</v>
      </c>
      <c r="Z206" s="6">
        <f>SUM(NonNurse[[#This Row],[Physical Therapist (PT) Hours]],NonNurse[[#This Row],[PT Assistant Hours]],NonNurse[[#This Row],[PT Aide Hours]])/NonNurse[[#This Row],[MDS Census]]</f>
        <v>0.25108853410740206</v>
      </c>
      <c r="AA206" s="6">
        <v>0</v>
      </c>
      <c r="AB206" s="6">
        <v>0</v>
      </c>
      <c r="AC206" s="6">
        <v>0</v>
      </c>
      <c r="AD206" s="6">
        <v>0</v>
      </c>
      <c r="AE206" s="6">
        <v>0</v>
      </c>
      <c r="AF206" s="6">
        <v>0</v>
      </c>
      <c r="AG206" s="6">
        <v>0</v>
      </c>
      <c r="AH206" s="1">
        <v>495332</v>
      </c>
      <c r="AI206">
        <v>3</v>
      </c>
    </row>
    <row r="207" spans="1:35" x14ac:dyDescent="0.25">
      <c r="A207" t="s">
        <v>329</v>
      </c>
      <c r="B207" t="s">
        <v>37</v>
      </c>
      <c r="C207" t="s">
        <v>501</v>
      </c>
      <c r="D207" t="s">
        <v>334</v>
      </c>
      <c r="E207" s="6">
        <v>100.66304347826087</v>
      </c>
      <c r="F207" s="6">
        <v>11.478260869565217</v>
      </c>
      <c r="G207" s="6">
        <v>6.5217391304347824E-2</v>
      </c>
      <c r="H207" s="6">
        <v>0.34836956521739126</v>
      </c>
      <c r="I207" s="6">
        <v>0.51086956521739135</v>
      </c>
      <c r="J207" s="6">
        <v>0</v>
      </c>
      <c r="K207" s="6">
        <v>0</v>
      </c>
      <c r="L207" s="6">
        <v>3.8342391304347827</v>
      </c>
      <c r="M207" s="6">
        <v>0</v>
      </c>
      <c r="N207" s="6">
        <v>11.111413043478262</v>
      </c>
      <c r="O207" s="6">
        <f>SUM(NonNurse[[#This Row],[Qualified Social Work Staff Hours]],NonNurse[[#This Row],[Other Social Work Staff Hours]])/NonNurse[[#This Row],[MDS Census]]</f>
        <v>0.11038224813735018</v>
      </c>
      <c r="P207" s="6">
        <v>5.8831521739130439</v>
      </c>
      <c r="Q207" s="6">
        <v>12.627717391304348</v>
      </c>
      <c r="R207" s="6">
        <f>SUM(NonNurse[[#This Row],[Qualified Activities Professional Hours]],NonNurse[[#This Row],[Other Activities Professional Hours]])/NonNurse[[#This Row],[MDS Census]]</f>
        <v>0.18388942878738795</v>
      </c>
      <c r="S207" s="6">
        <v>1.2336956521739131</v>
      </c>
      <c r="T207" s="6">
        <v>2.027173913043478</v>
      </c>
      <c r="U207" s="6">
        <v>0</v>
      </c>
      <c r="V207" s="6">
        <f>SUM(NonNurse[[#This Row],[Occupational Therapist Hours]],NonNurse[[#This Row],[OT Assistant Hours]],NonNurse[[#This Row],[OT Aide Hours]])/NonNurse[[#This Row],[MDS Census]]</f>
        <v>3.2393909944930348E-2</v>
      </c>
      <c r="W207" s="6">
        <v>10.635869565217391</v>
      </c>
      <c r="X207" s="6">
        <v>6.5217391304347824E-2</v>
      </c>
      <c r="Y207" s="6">
        <v>0</v>
      </c>
      <c r="Z207" s="6">
        <f>SUM(NonNurse[[#This Row],[Physical Therapist (PT) Hours]],NonNurse[[#This Row],[PT Assistant Hours]],NonNurse[[#This Row],[PT Aide Hours]])/NonNurse[[#This Row],[MDS Census]]</f>
        <v>0.10630601446927976</v>
      </c>
      <c r="AA207" s="6">
        <v>0</v>
      </c>
      <c r="AB207" s="6">
        <v>0</v>
      </c>
      <c r="AC207" s="6">
        <v>0</v>
      </c>
      <c r="AD207" s="6">
        <v>0</v>
      </c>
      <c r="AE207" s="6">
        <v>0</v>
      </c>
      <c r="AF207" s="6">
        <v>0</v>
      </c>
      <c r="AG207" s="6">
        <v>0</v>
      </c>
      <c r="AH207" s="1">
        <v>495118</v>
      </c>
      <c r="AI207">
        <v>3</v>
      </c>
    </row>
    <row r="208" spans="1:35" x14ac:dyDescent="0.25">
      <c r="A208" t="s">
        <v>329</v>
      </c>
      <c r="B208" t="s">
        <v>8</v>
      </c>
      <c r="C208" t="s">
        <v>451</v>
      </c>
      <c r="D208" t="s">
        <v>380</v>
      </c>
      <c r="E208" s="6">
        <v>189.67391304347825</v>
      </c>
      <c r="F208" s="6">
        <v>0</v>
      </c>
      <c r="G208" s="6">
        <v>0.35869565217391303</v>
      </c>
      <c r="H208" s="6">
        <v>10.391304347826088</v>
      </c>
      <c r="I208" s="6">
        <v>5.4782608695652177</v>
      </c>
      <c r="J208" s="6">
        <v>0</v>
      </c>
      <c r="K208" s="6">
        <v>0</v>
      </c>
      <c r="L208" s="6">
        <v>1.6590217391304347</v>
      </c>
      <c r="M208" s="6">
        <v>10.869565217391305</v>
      </c>
      <c r="N208" s="6">
        <v>0</v>
      </c>
      <c r="O208" s="6">
        <f>SUM(NonNurse[[#This Row],[Qualified Social Work Staff Hours]],NonNurse[[#This Row],[Other Social Work Staff Hours]])/NonNurse[[#This Row],[MDS Census]]</f>
        <v>5.730659025787966E-2</v>
      </c>
      <c r="P208" s="6">
        <v>14.646739130434783</v>
      </c>
      <c r="Q208" s="6">
        <v>7.5244565217391308</v>
      </c>
      <c r="R208" s="6">
        <f>SUM(NonNurse[[#This Row],[Qualified Activities Professional Hours]],NonNurse[[#This Row],[Other Activities Professional Hours]])/NonNurse[[#This Row],[MDS Census]]</f>
        <v>0.11689111747851004</v>
      </c>
      <c r="S208" s="6">
        <v>10.055543478260869</v>
      </c>
      <c r="T208" s="6">
        <v>21.828369565217393</v>
      </c>
      <c r="U208" s="6">
        <v>0</v>
      </c>
      <c r="V208" s="6">
        <f>SUM(NonNurse[[#This Row],[Occupational Therapist Hours]],NonNurse[[#This Row],[OT Assistant Hours]],NonNurse[[#This Row],[OT Aide Hours]])/NonNurse[[#This Row],[MDS Census]]</f>
        <v>0.16809856733524356</v>
      </c>
      <c r="W208" s="6">
        <v>10.911521739130436</v>
      </c>
      <c r="X208" s="6">
        <v>22.708913043478265</v>
      </c>
      <c r="Y208" s="6">
        <v>3.8695652173913042</v>
      </c>
      <c r="Z208" s="6">
        <f>SUM(NonNurse[[#This Row],[Physical Therapist (PT) Hours]],NonNurse[[#This Row],[PT Assistant Hours]],NonNurse[[#This Row],[PT Aide Hours]])/NonNurse[[#This Row],[MDS Census]]</f>
        <v>0.19765501432664759</v>
      </c>
      <c r="AA208" s="6">
        <v>0</v>
      </c>
      <c r="AB208" s="6">
        <v>0</v>
      </c>
      <c r="AC208" s="6">
        <v>0</v>
      </c>
      <c r="AD208" s="6">
        <v>0</v>
      </c>
      <c r="AE208" s="6">
        <v>0</v>
      </c>
      <c r="AF208" s="6">
        <v>0</v>
      </c>
      <c r="AG208" s="6">
        <v>0</v>
      </c>
      <c r="AH208" s="1">
        <v>495015</v>
      </c>
      <c r="AI208">
        <v>3</v>
      </c>
    </row>
    <row r="209" spans="1:35" x14ac:dyDescent="0.25">
      <c r="A209" t="s">
        <v>329</v>
      </c>
      <c r="B209" t="s">
        <v>48</v>
      </c>
      <c r="C209" t="s">
        <v>450</v>
      </c>
      <c r="D209" t="s">
        <v>339</v>
      </c>
      <c r="E209" s="6">
        <v>101.85869565217391</v>
      </c>
      <c r="F209" s="6">
        <v>6.5652173913043477</v>
      </c>
      <c r="G209" s="6">
        <v>0.20326086956521738</v>
      </c>
      <c r="H209" s="6">
        <v>1.4673913043478261E-2</v>
      </c>
      <c r="I209" s="6">
        <v>0.13043478260869565</v>
      </c>
      <c r="J209" s="6">
        <v>0</v>
      </c>
      <c r="K209" s="6">
        <v>4.7097826086956527</v>
      </c>
      <c r="L209" s="6">
        <v>1.6809782608695649</v>
      </c>
      <c r="M209" s="6">
        <v>2.2627173913043479</v>
      </c>
      <c r="N209" s="6">
        <v>7.9765217391304342</v>
      </c>
      <c r="O209" s="6">
        <f>SUM(NonNurse[[#This Row],[Qualified Social Work Staff Hours]],NonNurse[[#This Row],[Other Social Work Staff Hours]])/NonNurse[[#This Row],[MDS Census]]</f>
        <v>0.10052395688827233</v>
      </c>
      <c r="P209" s="6">
        <v>4.072717391304348</v>
      </c>
      <c r="Q209" s="6">
        <v>3.7670652173913042</v>
      </c>
      <c r="R209" s="6">
        <f>SUM(NonNurse[[#This Row],[Qualified Activities Professional Hours]],NonNurse[[#This Row],[Other Activities Professional Hours]])/NonNurse[[#This Row],[MDS Census]]</f>
        <v>7.6967239355458322E-2</v>
      </c>
      <c r="S209" s="6">
        <v>1.5741304347826084</v>
      </c>
      <c r="T209" s="6">
        <v>2.2086956521739127</v>
      </c>
      <c r="U209" s="6">
        <v>0</v>
      </c>
      <c r="V209" s="6">
        <f>SUM(NonNurse[[#This Row],[Occupational Therapist Hours]],NonNurse[[#This Row],[OT Assistant Hours]],NonNurse[[#This Row],[OT Aide Hours]])/NonNurse[[#This Row],[MDS Census]]</f>
        <v>3.7137978870984953E-2</v>
      </c>
      <c r="W209" s="6">
        <v>1.9602173913043479</v>
      </c>
      <c r="X209" s="6">
        <v>1.9391304347826084</v>
      </c>
      <c r="Y209" s="6">
        <v>0</v>
      </c>
      <c r="Z209" s="6">
        <f>SUM(NonNurse[[#This Row],[Physical Therapist (PT) Hours]],NonNurse[[#This Row],[PT Assistant Hours]],NonNurse[[#This Row],[PT Aide Hours]])/NonNurse[[#This Row],[MDS Census]]</f>
        <v>3.8281933625013337E-2</v>
      </c>
      <c r="AA209" s="6">
        <v>0.27173913043478259</v>
      </c>
      <c r="AB209" s="6">
        <v>0</v>
      </c>
      <c r="AC209" s="6">
        <v>0.84782608695652173</v>
      </c>
      <c r="AD209" s="6">
        <v>0</v>
      </c>
      <c r="AE209" s="6">
        <v>0</v>
      </c>
      <c r="AF209" s="6">
        <v>0</v>
      </c>
      <c r="AG209" s="6">
        <v>0.2106521739130435</v>
      </c>
      <c r="AH209" s="1">
        <v>495140</v>
      </c>
      <c r="AI209">
        <v>3</v>
      </c>
    </row>
    <row r="210" spans="1:35" x14ac:dyDescent="0.25">
      <c r="A210" t="s">
        <v>329</v>
      </c>
      <c r="B210" t="s">
        <v>142</v>
      </c>
      <c r="C210" t="s">
        <v>517</v>
      </c>
      <c r="D210" t="s">
        <v>389</v>
      </c>
      <c r="E210" s="6">
        <v>94.032608695652172</v>
      </c>
      <c r="F210" s="6">
        <v>6.6059782608695654</v>
      </c>
      <c r="G210" s="6">
        <v>0.22282608695652173</v>
      </c>
      <c r="H210" s="6">
        <v>0</v>
      </c>
      <c r="I210" s="6">
        <v>0.59782608695652173</v>
      </c>
      <c r="J210" s="6">
        <v>0</v>
      </c>
      <c r="K210" s="6">
        <v>0</v>
      </c>
      <c r="L210" s="6">
        <v>3.8858695652173911</v>
      </c>
      <c r="M210" s="6">
        <v>0</v>
      </c>
      <c r="N210" s="6">
        <v>4.6032608695652177</v>
      </c>
      <c r="O210" s="6">
        <f>SUM(NonNurse[[#This Row],[Qualified Social Work Staff Hours]],NonNurse[[#This Row],[Other Social Work Staff Hours]])/NonNurse[[#This Row],[MDS Census]]</f>
        <v>4.8953878164374062E-2</v>
      </c>
      <c r="P210" s="6">
        <v>0</v>
      </c>
      <c r="Q210" s="6">
        <v>8.5760869565217384</v>
      </c>
      <c r="R210" s="6">
        <f>SUM(NonNurse[[#This Row],[Qualified Activities Professional Hours]],NonNurse[[#This Row],[Other Activities Professional Hours]])/NonNurse[[#This Row],[MDS Census]]</f>
        <v>9.1203329094902322E-2</v>
      </c>
      <c r="S210" s="6">
        <v>4.2010869565217392</v>
      </c>
      <c r="T210" s="6">
        <v>6.1657608695652177</v>
      </c>
      <c r="U210" s="6">
        <v>0</v>
      </c>
      <c r="V210" s="6">
        <f>SUM(NonNurse[[#This Row],[Occupational Therapist Hours]],NonNurse[[#This Row],[OT Assistant Hours]],NonNurse[[#This Row],[OT Aide Hours]])/NonNurse[[#This Row],[MDS Census]]</f>
        <v>0.11024737024621432</v>
      </c>
      <c r="W210" s="6">
        <v>5.6929347826086953</v>
      </c>
      <c r="X210" s="6">
        <v>5.5027173913043477</v>
      </c>
      <c r="Y210" s="6">
        <v>0</v>
      </c>
      <c r="Z210" s="6">
        <f>SUM(NonNurse[[#This Row],[Physical Therapist (PT) Hours]],NonNurse[[#This Row],[PT Assistant Hours]],NonNurse[[#This Row],[PT Aide Hours]])/NonNurse[[#This Row],[MDS Census]]</f>
        <v>0.11906138018726159</v>
      </c>
      <c r="AA210" s="6">
        <v>0</v>
      </c>
      <c r="AB210" s="6">
        <v>0</v>
      </c>
      <c r="AC210" s="6">
        <v>0</v>
      </c>
      <c r="AD210" s="6">
        <v>0</v>
      </c>
      <c r="AE210" s="6">
        <v>0</v>
      </c>
      <c r="AF210" s="6">
        <v>0</v>
      </c>
      <c r="AG210" s="6">
        <v>0</v>
      </c>
      <c r="AH210" s="1">
        <v>495270</v>
      </c>
      <c r="AI210">
        <v>3</v>
      </c>
    </row>
    <row r="211" spans="1:35" x14ac:dyDescent="0.25">
      <c r="A211" t="s">
        <v>329</v>
      </c>
      <c r="B211" t="s">
        <v>21</v>
      </c>
      <c r="C211" t="s">
        <v>449</v>
      </c>
      <c r="D211" t="s">
        <v>379</v>
      </c>
      <c r="E211" s="6">
        <v>187.10869565217391</v>
      </c>
      <c r="F211" s="6">
        <v>10.385434782608694</v>
      </c>
      <c r="G211" s="6">
        <v>0</v>
      </c>
      <c r="H211" s="6">
        <v>0</v>
      </c>
      <c r="I211" s="6">
        <v>0</v>
      </c>
      <c r="J211" s="6">
        <v>0</v>
      </c>
      <c r="K211" s="6">
        <v>0</v>
      </c>
      <c r="L211" s="6">
        <v>1.2927173913043479</v>
      </c>
      <c r="M211" s="6">
        <v>1.3056521739130433</v>
      </c>
      <c r="N211" s="6">
        <v>15.272065217391305</v>
      </c>
      <c r="O211" s="6">
        <f>SUM(NonNurse[[#This Row],[Qualified Social Work Staff Hours]],NonNurse[[#This Row],[Other Social Work Staff Hours]])/NonNurse[[#This Row],[MDS Census]]</f>
        <v>8.8599395840594869E-2</v>
      </c>
      <c r="P211" s="6">
        <v>1.3560869565217391</v>
      </c>
      <c r="Q211" s="6">
        <v>14.318478260869567</v>
      </c>
      <c r="R211" s="6">
        <f>SUM(NonNurse[[#This Row],[Qualified Activities Professional Hours]],NonNurse[[#This Row],[Other Activities Professional Hours]])/NonNurse[[#This Row],[MDS Census]]</f>
        <v>8.3772510747066348E-2</v>
      </c>
      <c r="S211" s="6">
        <v>10.595217391304351</v>
      </c>
      <c r="T211" s="6">
        <v>12.740434782608695</v>
      </c>
      <c r="U211" s="6">
        <v>0</v>
      </c>
      <c r="V211" s="6">
        <f>SUM(NonNurse[[#This Row],[Occupational Therapist Hours]],NonNurse[[#This Row],[OT Assistant Hours]],NonNurse[[#This Row],[OT Aide Hours]])/NonNurse[[#This Row],[MDS Census]]</f>
        <v>0.12471709074009529</v>
      </c>
      <c r="W211" s="6">
        <v>16.681304347826089</v>
      </c>
      <c r="X211" s="6">
        <v>22.166739130434777</v>
      </c>
      <c r="Y211" s="6">
        <v>0</v>
      </c>
      <c r="Z211" s="6">
        <f>SUM(NonNurse[[#This Row],[Physical Therapist (PT) Hours]],NonNurse[[#This Row],[PT Assistant Hours]],NonNurse[[#This Row],[PT Aide Hours]])/NonNurse[[#This Row],[MDS Census]]</f>
        <v>0.20762286510979433</v>
      </c>
      <c r="AA211" s="6">
        <v>0</v>
      </c>
      <c r="AB211" s="6">
        <v>1.4673913043478262</v>
      </c>
      <c r="AC211" s="6">
        <v>0</v>
      </c>
      <c r="AD211" s="6">
        <v>0</v>
      </c>
      <c r="AE211" s="6">
        <v>0</v>
      </c>
      <c r="AF211" s="6">
        <v>0</v>
      </c>
      <c r="AG211" s="6">
        <v>0</v>
      </c>
      <c r="AH211" s="1">
        <v>495087</v>
      </c>
      <c r="AI211">
        <v>3</v>
      </c>
    </row>
    <row r="212" spans="1:35" x14ac:dyDescent="0.25">
      <c r="A212" t="s">
        <v>329</v>
      </c>
      <c r="B212" t="s">
        <v>181</v>
      </c>
      <c r="C212" t="s">
        <v>517</v>
      </c>
      <c r="D212" t="s">
        <v>389</v>
      </c>
      <c r="E212" s="6">
        <v>33.228260869565219</v>
      </c>
      <c r="F212" s="6">
        <v>5.0434782608695654</v>
      </c>
      <c r="G212" s="6">
        <v>0.70652173913043481</v>
      </c>
      <c r="H212" s="6">
        <v>0</v>
      </c>
      <c r="I212" s="6">
        <v>0</v>
      </c>
      <c r="J212" s="6">
        <v>0</v>
      </c>
      <c r="K212" s="6">
        <v>6.6086956521739131</v>
      </c>
      <c r="L212" s="6">
        <v>2.9157608695652173</v>
      </c>
      <c r="M212" s="6">
        <v>5.1304347826086953</v>
      </c>
      <c r="N212" s="6">
        <v>0</v>
      </c>
      <c r="O212" s="6">
        <f>SUM(NonNurse[[#This Row],[Qualified Social Work Staff Hours]],NonNurse[[#This Row],[Other Social Work Staff Hours]])/NonNurse[[#This Row],[MDS Census]]</f>
        <v>0.15439973830552828</v>
      </c>
      <c r="P212" s="6">
        <v>0</v>
      </c>
      <c r="Q212" s="6">
        <v>3.7059782608695664</v>
      </c>
      <c r="R212" s="6">
        <f>SUM(NonNurse[[#This Row],[Qualified Activities Professional Hours]],NonNurse[[#This Row],[Other Activities Professional Hours]])/NonNurse[[#This Row],[MDS Census]]</f>
        <v>0.1115309126594701</v>
      </c>
      <c r="S212" s="6">
        <v>2.3586956521739131</v>
      </c>
      <c r="T212" s="6">
        <v>11.442934782608695</v>
      </c>
      <c r="U212" s="6">
        <v>0</v>
      </c>
      <c r="V212" s="6">
        <f>SUM(NonNurse[[#This Row],[Occupational Therapist Hours]],NonNurse[[#This Row],[OT Assistant Hours]],NonNurse[[#This Row],[OT Aide Hours]])/NonNurse[[#This Row],[MDS Census]]</f>
        <v>0.41535819430814525</v>
      </c>
      <c r="W212" s="6">
        <v>3.6358695652173911</v>
      </c>
      <c r="X212" s="6">
        <v>21.736413043478262</v>
      </c>
      <c r="Y212" s="6">
        <v>0.25</v>
      </c>
      <c r="Z212" s="6">
        <f>SUM(NonNurse[[#This Row],[Physical Therapist (PT) Hours]],NonNurse[[#This Row],[PT Assistant Hours]],NonNurse[[#This Row],[PT Aide Hours]])/NonNurse[[#This Row],[MDS Census]]</f>
        <v>0.77109911678115794</v>
      </c>
      <c r="AA212" s="6">
        <v>0</v>
      </c>
      <c r="AB212" s="6">
        <v>3.8260869565217392</v>
      </c>
      <c r="AC212" s="6">
        <v>0</v>
      </c>
      <c r="AD212" s="6">
        <v>0</v>
      </c>
      <c r="AE212" s="6">
        <v>0</v>
      </c>
      <c r="AF212" s="6">
        <v>0</v>
      </c>
      <c r="AG212" s="6">
        <v>1.6521739130434783</v>
      </c>
      <c r="AH212" s="1">
        <v>495324</v>
      </c>
      <c r="AI212">
        <v>3</v>
      </c>
    </row>
    <row r="213" spans="1:35" x14ac:dyDescent="0.25">
      <c r="A213" t="s">
        <v>329</v>
      </c>
      <c r="B213" t="s">
        <v>136</v>
      </c>
      <c r="C213" t="s">
        <v>540</v>
      </c>
      <c r="D213" t="s">
        <v>416</v>
      </c>
      <c r="E213" s="6">
        <v>55.826086956521742</v>
      </c>
      <c r="F213" s="6">
        <v>5.9130434782608692</v>
      </c>
      <c r="G213" s="6">
        <v>5.434782608695652E-2</v>
      </c>
      <c r="H213" s="6">
        <v>0.23358695652173916</v>
      </c>
      <c r="I213" s="6">
        <v>0</v>
      </c>
      <c r="J213" s="6">
        <v>0</v>
      </c>
      <c r="K213" s="6">
        <v>0</v>
      </c>
      <c r="L213" s="6">
        <v>0.25543478260869568</v>
      </c>
      <c r="M213" s="6">
        <v>0</v>
      </c>
      <c r="N213" s="6">
        <v>5.5027173913043477</v>
      </c>
      <c r="O213" s="6">
        <f>SUM(NonNurse[[#This Row],[Qualified Social Work Staff Hours]],NonNurse[[#This Row],[Other Social Work Staff Hours]])/NonNurse[[#This Row],[MDS Census]]</f>
        <v>9.8568925233644855E-2</v>
      </c>
      <c r="P213" s="6">
        <v>5.4375</v>
      </c>
      <c r="Q213" s="6">
        <v>10.535326086956522</v>
      </c>
      <c r="R213" s="6">
        <f>SUM(NonNurse[[#This Row],[Qualified Activities Professional Hours]],NonNurse[[#This Row],[Other Activities Professional Hours]])/NonNurse[[#This Row],[MDS Census]]</f>
        <v>0.28611760124610591</v>
      </c>
      <c r="S213" s="6">
        <v>10.192934782608695</v>
      </c>
      <c r="T213" s="6">
        <v>1.7445652173913044</v>
      </c>
      <c r="U213" s="6">
        <v>0</v>
      </c>
      <c r="V213" s="6">
        <f>SUM(NonNurse[[#This Row],[Occupational Therapist Hours]],NonNurse[[#This Row],[OT Assistant Hours]],NonNurse[[#This Row],[OT Aide Hours]])/NonNurse[[#This Row],[MDS Census]]</f>
        <v>0.213833722741433</v>
      </c>
      <c r="W213" s="6">
        <v>11.940217391304348</v>
      </c>
      <c r="X213" s="6">
        <v>2.6331521739130435</v>
      </c>
      <c r="Y213" s="6">
        <v>0</v>
      </c>
      <c r="Z213" s="6">
        <f>SUM(NonNurse[[#This Row],[Physical Therapist (PT) Hours]],NonNurse[[#This Row],[PT Assistant Hours]],NonNurse[[#This Row],[PT Aide Hours]])/NonNurse[[#This Row],[MDS Census]]</f>
        <v>0.26104945482866043</v>
      </c>
      <c r="AA213" s="6">
        <v>0</v>
      </c>
      <c r="AB213" s="6">
        <v>0</v>
      </c>
      <c r="AC213" s="6">
        <v>0</v>
      </c>
      <c r="AD213" s="6">
        <v>0</v>
      </c>
      <c r="AE213" s="6">
        <v>0</v>
      </c>
      <c r="AF213" s="6">
        <v>0</v>
      </c>
      <c r="AG213" s="6">
        <v>0</v>
      </c>
      <c r="AH213" s="1">
        <v>495262</v>
      </c>
      <c r="AI213">
        <v>3</v>
      </c>
    </row>
    <row r="214" spans="1:35" x14ac:dyDescent="0.25">
      <c r="A214" t="s">
        <v>329</v>
      </c>
      <c r="B214" t="s">
        <v>65</v>
      </c>
      <c r="C214" t="s">
        <v>470</v>
      </c>
      <c r="D214" t="s">
        <v>407</v>
      </c>
      <c r="E214" s="6">
        <v>69.402173913043484</v>
      </c>
      <c r="F214" s="6">
        <v>5.3913043478260869</v>
      </c>
      <c r="G214" s="6">
        <v>0</v>
      </c>
      <c r="H214" s="6">
        <v>0.12065217391304348</v>
      </c>
      <c r="I214" s="6">
        <v>0.16304347826086957</v>
      </c>
      <c r="J214" s="6">
        <v>0</v>
      </c>
      <c r="K214" s="6">
        <v>0.62228260869565222</v>
      </c>
      <c r="L214" s="6">
        <v>1.0107608695652175</v>
      </c>
      <c r="M214" s="6">
        <v>4.8164130434782582</v>
      </c>
      <c r="N214" s="6">
        <v>4.244782608695651</v>
      </c>
      <c r="O214" s="6">
        <f>SUM(NonNurse[[#This Row],[Qualified Social Work Staff Hours]],NonNurse[[#This Row],[Other Social Work Staff Hours]])/NonNurse[[#This Row],[MDS Census]]</f>
        <v>0.13056068911511348</v>
      </c>
      <c r="P214" s="6">
        <v>4.360543478260869</v>
      </c>
      <c r="Q214" s="6">
        <v>0</v>
      </c>
      <c r="R214" s="6">
        <f>SUM(NonNurse[[#This Row],[Qualified Activities Professional Hours]],NonNurse[[#This Row],[Other Activities Professional Hours]])/NonNurse[[#This Row],[MDS Census]]</f>
        <v>6.2830070477682048E-2</v>
      </c>
      <c r="S214" s="6">
        <v>3.1404347826086951</v>
      </c>
      <c r="T214" s="6">
        <v>2.5288043478260867</v>
      </c>
      <c r="U214" s="6">
        <v>0</v>
      </c>
      <c r="V214" s="6">
        <f>SUM(NonNurse[[#This Row],[Occupational Therapist Hours]],NonNurse[[#This Row],[OT Assistant Hours]],NonNurse[[#This Row],[OT Aide Hours]])/NonNurse[[#This Row],[MDS Census]]</f>
        <v>8.1686765857478458E-2</v>
      </c>
      <c r="W214" s="6">
        <v>1.8552173913043475</v>
      </c>
      <c r="X214" s="6">
        <v>4.1467391304347823</v>
      </c>
      <c r="Y214" s="6">
        <v>0</v>
      </c>
      <c r="Z214" s="6">
        <f>SUM(NonNurse[[#This Row],[Physical Therapist (PT) Hours]],NonNurse[[#This Row],[PT Assistant Hours]],NonNurse[[#This Row],[PT Aide Hours]])/NonNurse[[#This Row],[MDS Census]]</f>
        <v>8.6480814408770548E-2</v>
      </c>
      <c r="AA214" s="6">
        <v>0</v>
      </c>
      <c r="AB214" s="6">
        <v>0</v>
      </c>
      <c r="AC214" s="6">
        <v>4.3478260869565216E-2</v>
      </c>
      <c r="AD214" s="6">
        <v>0</v>
      </c>
      <c r="AE214" s="6">
        <v>0</v>
      </c>
      <c r="AF214" s="6">
        <v>0</v>
      </c>
      <c r="AG214" s="6">
        <v>0.60902173913043478</v>
      </c>
      <c r="AH214" s="1">
        <v>495168</v>
      </c>
      <c r="AI214">
        <v>3</v>
      </c>
    </row>
    <row r="215" spans="1:35" x14ac:dyDescent="0.25">
      <c r="A215" t="s">
        <v>329</v>
      </c>
      <c r="B215" t="s">
        <v>62</v>
      </c>
      <c r="C215" t="s">
        <v>483</v>
      </c>
      <c r="D215" t="s">
        <v>362</v>
      </c>
      <c r="E215" s="6">
        <v>45.630434782608695</v>
      </c>
      <c r="F215" s="6">
        <v>5.6521739130434785</v>
      </c>
      <c r="G215" s="6">
        <v>0.52989130434782605</v>
      </c>
      <c r="H215" s="6">
        <v>0.19565217391304349</v>
      </c>
      <c r="I215" s="6">
        <v>2.2173913043478262</v>
      </c>
      <c r="J215" s="6">
        <v>0</v>
      </c>
      <c r="K215" s="6">
        <v>1.7554347826086956</v>
      </c>
      <c r="L215" s="6">
        <v>1.0869565217391304E-2</v>
      </c>
      <c r="M215" s="6">
        <v>4.8695652173913047</v>
      </c>
      <c r="N215" s="6">
        <v>0</v>
      </c>
      <c r="O215" s="6">
        <f>SUM(NonNurse[[#This Row],[Qualified Social Work Staff Hours]],NonNurse[[#This Row],[Other Social Work Staff Hours]])/NonNurse[[#This Row],[MDS Census]]</f>
        <v>0.10671748451643641</v>
      </c>
      <c r="P215" s="6">
        <v>0</v>
      </c>
      <c r="Q215" s="6">
        <v>21.040760869565219</v>
      </c>
      <c r="R215" s="6">
        <f>SUM(NonNurse[[#This Row],[Qualified Activities Professional Hours]],NonNurse[[#This Row],[Other Activities Professional Hours]])/NonNurse[[#This Row],[MDS Census]]</f>
        <v>0.46111243449261557</v>
      </c>
      <c r="S215" s="6">
        <v>5.2690217391304346</v>
      </c>
      <c r="T215" s="6">
        <v>5.9347826086956523</v>
      </c>
      <c r="U215" s="6">
        <v>0</v>
      </c>
      <c r="V215" s="6">
        <f>SUM(NonNurse[[#This Row],[Occupational Therapist Hours]],NonNurse[[#This Row],[OT Assistant Hours]],NonNurse[[#This Row],[OT Aide Hours]])/NonNurse[[#This Row],[MDS Census]]</f>
        <v>0.24553358742258216</v>
      </c>
      <c r="W215" s="6">
        <v>4.6820652173913047</v>
      </c>
      <c r="X215" s="6">
        <v>7.6059782608695654</v>
      </c>
      <c r="Y215" s="6">
        <v>0</v>
      </c>
      <c r="Z215" s="6">
        <f>SUM(NonNurse[[#This Row],[Physical Therapist (PT) Hours]],NonNurse[[#This Row],[PT Assistant Hours]],NonNurse[[#This Row],[PT Aide Hours]])/NonNurse[[#This Row],[MDS Census]]</f>
        <v>0.26929490233444503</v>
      </c>
      <c r="AA215" s="6">
        <v>0</v>
      </c>
      <c r="AB215" s="6">
        <v>0</v>
      </c>
      <c r="AC215" s="6">
        <v>0</v>
      </c>
      <c r="AD215" s="6">
        <v>0</v>
      </c>
      <c r="AE215" s="6">
        <v>0</v>
      </c>
      <c r="AF215" s="6">
        <v>0</v>
      </c>
      <c r="AG215" s="6">
        <v>0</v>
      </c>
      <c r="AH215" s="1">
        <v>495165</v>
      </c>
      <c r="AI215">
        <v>3</v>
      </c>
    </row>
    <row r="216" spans="1:35" x14ac:dyDescent="0.25">
      <c r="A216" t="s">
        <v>329</v>
      </c>
      <c r="B216" t="s">
        <v>190</v>
      </c>
      <c r="C216" t="s">
        <v>566</v>
      </c>
      <c r="D216" t="s">
        <v>438</v>
      </c>
      <c r="E216" s="6">
        <v>105.41304347826087</v>
      </c>
      <c r="F216" s="6">
        <v>5.3913043478260869</v>
      </c>
      <c r="G216" s="6">
        <v>3.2608695652173912E-2</v>
      </c>
      <c r="H216" s="6">
        <v>0.36869565217391304</v>
      </c>
      <c r="I216" s="6">
        <v>2.2608695652173911</v>
      </c>
      <c r="J216" s="6">
        <v>0</v>
      </c>
      <c r="K216" s="6">
        <v>0</v>
      </c>
      <c r="L216" s="6">
        <v>3.6195652173913042</v>
      </c>
      <c r="M216" s="6">
        <v>0</v>
      </c>
      <c r="N216" s="6">
        <v>10.625</v>
      </c>
      <c r="O216" s="6">
        <f>SUM(NonNurse[[#This Row],[Qualified Social Work Staff Hours]],NonNurse[[#This Row],[Other Social Work Staff Hours]])/NonNurse[[#This Row],[MDS Census]]</f>
        <v>0.10079397813982265</v>
      </c>
      <c r="P216" s="6">
        <v>3.027173913043478</v>
      </c>
      <c r="Q216" s="6">
        <v>6.1576086956521738</v>
      </c>
      <c r="R216" s="6">
        <f>SUM(NonNurse[[#This Row],[Qualified Activities Professional Hours]],NonNurse[[#This Row],[Other Activities Professional Hours]])/NonNurse[[#This Row],[MDS Census]]</f>
        <v>8.7131367292225204E-2</v>
      </c>
      <c r="S216" s="6">
        <v>4.2445652173913047</v>
      </c>
      <c r="T216" s="6">
        <v>0.48369565217391303</v>
      </c>
      <c r="U216" s="6">
        <v>0</v>
      </c>
      <c r="V216" s="6">
        <f>SUM(NonNurse[[#This Row],[Occupational Therapist Hours]],NonNurse[[#This Row],[OT Assistant Hours]],NonNurse[[#This Row],[OT Aide Hours]])/NonNurse[[#This Row],[MDS Census]]</f>
        <v>4.4854609197772739E-2</v>
      </c>
      <c r="W216" s="6">
        <v>3.9592391304347827</v>
      </c>
      <c r="X216" s="6">
        <v>5.75</v>
      </c>
      <c r="Y216" s="6">
        <v>0</v>
      </c>
      <c r="Z216" s="6">
        <f>SUM(NonNurse[[#This Row],[Physical Therapist (PT) Hours]],NonNurse[[#This Row],[PT Assistant Hours]],NonNurse[[#This Row],[PT Aide Hours]])/NonNurse[[#This Row],[MDS Census]]</f>
        <v>9.2106619921633326E-2</v>
      </c>
      <c r="AA216" s="6">
        <v>0</v>
      </c>
      <c r="AB216" s="6">
        <v>0</v>
      </c>
      <c r="AC216" s="6">
        <v>0</v>
      </c>
      <c r="AD216" s="6">
        <v>0</v>
      </c>
      <c r="AE216" s="6">
        <v>0</v>
      </c>
      <c r="AF216" s="6">
        <v>0</v>
      </c>
      <c r="AG216" s="6">
        <v>0</v>
      </c>
      <c r="AH216" s="1">
        <v>495334</v>
      </c>
      <c r="AI216">
        <v>3</v>
      </c>
    </row>
    <row r="217" spans="1:35" x14ac:dyDescent="0.25">
      <c r="A217" t="s">
        <v>329</v>
      </c>
      <c r="B217" t="s">
        <v>15</v>
      </c>
      <c r="C217" t="s">
        <v>504</v>
      </c>
      <c r="D217" t="s">
        <v>385</v>
      </c>
      <c r="E217" s="6">
        <v>148</v>
      </c>
      <c r="F217" s="6">
        <v>10.260869565217391</v>
      </c>
      <c r="G217" s="6">
        <v>0.52173913043478259</v>
      </c>
      <c r="H217" s="6">
        <v>0.97282608695652173</v>
      </c>
      <c r="I217" s="6">
        <v>0</v>
      </c>
      <c r="J217" s="6">
        <v>0</v>
      </c>
      <c r="K217" s="6">
        <v>0</v>
      </c>
      <c r="L217" s="6">
        <v>5.7817391304347838</v>
      </c>
      <c r="M217" s="6">
        <v>5.6521739130434785</v>
      </c>
      <c r="N217" s="6">
        <v>3.9147826086956514</v>
      </c>
      <c r="O217" s="6">
        <f>SUM(NonNurse[[#This Row],[Qualified Social Work Staff Hours]],NonNurse[[#This Row],[Other Social Work Staff Hours]])/NonNurse[[#This Row],[MDS Census]]</f>
        <v>6.4641598119858978E-2</v>
      </c>
      <c r="P217" s="6">
        <v>5.48141304347826</v>
      </c>
      <c r="Q217" s="6">
        <v>17.302065217391306</v>
      </c>
      <c r="R217" s="6">
        <f>SUM(NonNurse[[#This Row],[Qualified Activities Professional Hours]],NonNurse[[#This Row],[Other Activities Professional Hours]])/NonNurse[[#This Row],[MDS Census]]</f>
        <v>0.15394242068155112</v>
      </c>
      <c r="S217" s="6">
        <v>3.6217391304347819</v>
      </c>
      <c r="T217" s="6">
        <v>7.8851086956521694</v>
      </c>
      <c r="U217" s="6">
        <v>0</v>
      </c>
      <c r="V217" s="6">
        <f>SUM(NonNurse[[#This Row],[Occupational Therapist Hours]],NonNurse[[#This Row],[OT Assistant Hours]],NonNurse[[#This Row],[OT Aide Hours]])/NonNurse[[#This Row],[MDS Census]]</f>
        <v>7.77489717978848E-2</v>
      </c>
      <c r="W217" s="6">
        <v>3.3961956521739123</v>
      </c>
      <c r="X217" s="6">
        <v>7.2444565217391306</v>
      </c>
      <c r="Y217" s="6">
        <v>0</v>
      </c>
      <c r="Z217" s="6">
        <f>SUM(NonNurse[[#This Row],[Physical Therapist (PT) Hours]],NonNurse[[#This Row],[PT Assistant Hours]],NonNurse[[#This Row],[PT Aide Hours]])/NonNurse[[#This Row],[MDS Census]]</f>
        <v>7.1896298472385434E-2</v>
      </c>
      <c r="AA217" s="6">
        <v>0</v>
      </c>
      <c r="AB217" s="6">
        <v>0</v>
      </c>
      <c r="AC217" s="6">
        <v>0</v>
      </c>
      <c r="AD217" s="6">
        <v>0</v>
      </c>
      <c r="AE217" s="6">
        <v>0</v>
      </c>
      <c r="AF217" s="6">
        <v>0</v>
      </c>
      <c r="AG217" s="6">
        <v>0</v>
      </c>
      <c r="AH217" s="1">
        <v>495068</v>
      </c>
      <c r="AI217">
        <v>3</v>
      </c>
    </row>
    <row r="218" spans="1:35" x14ac:dyDescent="0.25">
      <c r="A218" t="s">
        <v>329</v>
      </c>
      <c r="B218" t="s">
        <v>242</v>
      </c>
      <c r="C218" t="s">
        <v>453</v>
      </c>
      <c r="D218" t="s">
        <v>424</v>
      </c>
      <c r="E218" s="6">
        <v>149.61971830985917</v>
      </c>
      <c r="F218" s="6">
        <v>9.2676056338028161</v>
      </c>
      <c r="G218" s="6">
        <v>0.42253521126760563</v>
      </c>
      <c r="H218" s="6">
        <v>9.26056338028169</v>
      </c>
      <c r="I218" s="6">
        <v>1.2394366197183098</v>
      </c>
      <c r="J218" s="6">
        <v>0</v>
      </c>
      <c r="K218" s="6">
        <v>0</v>
      </c>
      <c r="L218" s="6">
        <v>8.3859154929577446</v>
      </c>
      <c r="M218" s="6">
        <v>14.147887323943662</v>
      </c>
      <c r="N218" s="6">
        <v>0</v>
      </c>
      <c r="O218" s="6">
        <f>SUM(NonNurse[[#This Row],[Qualified Social Work Staff Hours]],NonNurse[[#This Row],[Other Social Work Staff Hours]])/NonNurse[[#This Row],[MDS Census]]</f>
        <v>9.455897580721076E-2</v>
      </c>
      <c r="P218" s="6">
        <v>28.418309859154931</v>
      </c>
      <c r="Q218" s="6">
        <v>3.3830985915492962</v>
      </c>
      <c r="R218" s="6">
        <f>SUM(NonNurse[[#This Row],[Qualified Activities Professional Hours]],NonNurse[[#This Row],[Other Activities Professional Hours]])/NonNurse[[#This Row],[MDS Census]]</f>
        <v>0.21254824437541184</v>
      </c>
      <c r="S218" s="6">
        <v>5.1704225352112676</v>
      </c>
      <c r="T218" s="6">
        <v>8.8126760563380273</v>
      </c>
      <c r="U218" s="6">
        <v>0</v>
      </c>
      <c r="V218" s="6">
        <f>SUM(NonNurse[[#This Row],[Occupational Therapist Hours]],NonNurse[[#This Row],[OT Assistant Hours]],NonNurse[[#This Row],[OT Aide Hours]])/NonNurse[[#This Row],[MDS Census]]</f>
        <v>9.3457592017320901E-2</v>
      </c>
      <c r="W218" s="6">
        <v>4.5183098591549289</v>
      </c>
      <c r="X218" s="6">
        <v>8.2366197183098606</v>
      </c>
      <c r="Y218" s="6">
        <v>9</v>
      </c>
      <c r="Z218" s="6">
        <f>SUM(NonNurse[[#This Row],[Physical Therapist (PT) Hours]],NonNurse[[#This Row],[PT Assistant Hours]],NonNurse[[#This Row],[PT Aide Hours]])/NonNurse[[#This Row],[MDS Census]]</f>
        <v>0.14540148733879318</v>
      </c>
      <c r="AA218" s="6">
        <v>0</v>
      </c>
      <c r="AB218" s="6">
        <v>4.563380281690141</v>
      </c>
      <c r="AC218" s="6">
        <v>0</v>
      </c>
      <c r="AD218" s="6">
        <v>0</v>
      </c>
      <c r="AE218" s="6">
        <v>0</v>
      </c>
      <c r="AF218" s="6">
        <v>0</v>
      </c>
      <c r="AG218" s="6">
        <v>0</v>
      </c>
      <c r="AH218" s="1">
        <v>495393</v>
      </c>
      <c r="AI218">
        <v>3</v>
      </c>
    </row>
    <row r="219" spans="1:35" x14ac:dyDescent="0.25">
      <c r="A219" t="s">
        <v>329</v>
      </c>
      <c r="B219" t="s">
        <v>201</v>
      </c>
      <c r="C219" t="s">
        <v>570</v>
      </c>
      <c r="D219" t="s">
        <v>350</v>
      </c>
      <c r="E219" s="6">
        <v>76.619565217391298</v>
      </c>
      <c r="F219" s="6">
        <v>5.7391304347826084</v>
      </c>
      <c r="G219" s="6">
        <v>0</v>
      </c>
      <c r="H219" s="6">
        <v>0.11369565217391306</v>
      </c>
      <c r="I219" s="6">
        <v>1.0543478260869565</v>
      </c>
      <c r="J219" s="6">
        <v>0</v>
      </c>
      <c r="K219" s="6">
        <v>0</v>
      </c>
      <c r="L219" s="6">
        <v>5.4782608695652177</v>
      </c>
      <c r="M219" s="6">
        <v>4.4540217391304342</v>
      </c>
      <c r="N219" s="6">
        <v>0</v>
      </c>
      <c r="O219" s="6">
        <f>SUM(NonNurse[[#This Row],[Qualified Social Work Staff Hours]],NonNurse[[#This Row],[Other Social Work Staff Hours]])/NonNurse[[#This Row],[MDS Census]]</f>
        <v>5.813164987941552E-2</v>
      </c>
      <c r="P219" s="6">
        <v>11.720652173913049</v>
      </c>
      <c r="Q219" s="6">
        <v>0</v>
      </c>
      <c r="R219" s="6">
        <f>SUM(NonNurse[[#This Row],[Qualified Activities Professional Hours]],NonNurse[[#This Row],[Other Activities Professional Hours]])/NonNurse[[#This Row],[MDS Census]]</f>
        <v>0.15297205277344311</v>
      </c>
      <c r="S219" s="6">
        <v>4.7855434782608688</v>
      </c>
      <c r="T219" s="6">
        <v>0.11760869565217391</v>
      </c>
      <c r="U219" s="6">
        <v>0</v>
      </c>
      <c r="V219" s="6">
        <f>SUM(NonNurse[[#This Row],[Occupational Therapist Hours]],NonNurse[[#This Row],[OT Assistant Hours]],NonNurse[[#This Row],[OT Aide Hours]])/NonNurse[[#This Row],[MDS Census]]</f>
        <v>6.399347425166689E-2</v>
      </c>
      <c r="W219" s="6">
        <v>2.6870652173913041</v>
      </c>
      <c r="X219" s="6">
        <v>3.6130434782608694</v>
      </c>
      <c r="Y219" s="6">
        <v>0</v>
      </c>
      <c r="Z219" s="6">
        <f>SUM(NonNurse[[#This Row],[Physical Therapist (PT) Hours]],NonNurse[[#This Row],[PT Assistant Hours]],NonNurse[[#This Row],[PT Aide Hours]])/NonNurse[[#This Row],[MDS Census]]</f>
        <v>8.222584763796284E-2</v>
      </c>
      <c r="AA219" s="6">
        <v>0</v>
      </c>
      <c r="AB219" s="6">
        <v>0</v>
      </c>
      <c r="AC219" s="6">
        <v>0</v>
      </c>
      <c r="AD219" s="6">
        <v>0</v>
      </c>
      <c r="AE219" s="6">
        <v>0</v>
      </c>
      <c r="AF219" s="6">
        <v>0</v>
      </c>
      <c r="AG219" s="6">
        <v>0</v>
      </c>
      <c r="AH219" s="1">
        <v>495348</v>
      </c>
      <c r="AI219">
        <v>3</v>
      </c>
    </row>
    <row r="220" spans="1:35" x14ac:dyDescent="0.25">
      <c r="A220" t="s">
        <v>329</v>
      </c>
      <c r="B220" t="s">
        <v>278</v>
      </c>
      <c r="C220" t="s">
        <v>467</v>
      </c>
      <c r="D220" t="s">
        <v>399</v>
      </c>
      <c r="E220" s="6">
        <v>56.576086956521742</v>
      </c>
      <c r="F220" s="6">
        <v>5.6657608695652177</v>
      </c>
      <c r="G220" s="6">
        <v>0.16847826086956522</v>
      </c>
      <c r="H220" s="6">
        <v>0.125</v>
      </c>
      <c r="I220" s="6">
        <v>0.84782608695652173</v>
      </c>
      <c r="J220" s="6">
        <v>0</v>
      </c>
      <c r="K220" s="6">
        <v>0.17934782608695651</v>
      </c>
      <c r="L220" s="6">
        <v>0.66847826086956519</v>
      </c>
      <c r="M220" s="6">
        <v>0.53804347826086951</v>
      </c>
      <c r="N220" s="6">
        <v>0</v>
      </c>
      <c r="O220" s="6">
        <f>SUM(NonNurse[[#This Row],[Qualified Social Work Staff Hours]],NonNurse[[#This Row],[Other Social Work Staff Hours]])/NonNurse[[#This Row],[MDS Census]]</f>
        <v>9.5100864553314107E-3</v>
      </c>
      <c r="P220" s="6">
        <v>9.6902173913043477</v>
      </c>
      <c r="Q220" s="6">
        <v>0</v>
      </c>
      <c r="R220" s="6">
        <f>SUM(NonNurse[[#This Row],[Qualified Activities Professional Hours]],NonNurse[[#This Row],[Other Activities Professional Hours]])/NonNurse[[#This Row],[MDS Census]]</f>
        <v>0.17127761767531219</v>
      </c>
      <c r="S220" s="6">
        <v>5.3940217391304346</v>
      </c>
      <c r="T220" s="6">
        <v>5.3994565217391308</v>
      </c>
      <c r="U220" s="6">
        <v>0</v>
      </c>
      <c r="V220" s="6">
        <f>SUM(NonNurse[[#This Row],[Occupational Therapist Hours]],NonNurse[[#This Row],[OT Assistant Hours]],NonNurse[[#This Row],[OT Aide Hours]])/NonNurse[[#This Row],[MDS Census]]</f>
        <v>0.19077809798270895</v>
      </c>
      <c r="W220" s="6">
        <v>1.201086956521739</v>
      </c>
      <c r="X220" s="6">
        <v>6.3586956521739131</v>
      </c>
      <c r="Y220" s="6">
        <v>0</v>
      </c>
      <c r="Z220" s="6">
        <f>SUM(NonNurse[[#This Row],[Physical Therapist (PT) Hours]],NonNurse[[#This Row],[PT Assistant Hours]],NonNurse[[#This Row],[PT Aide Hours]])/NonNurse[[#This Row],[MDS Census]]</f>
        <v>0.13362151777137368</v>
      </c>
      <c r="AA220" s="6">
        <v>0</v>
      </c>
      <c r="AB220" s="6">
        <v>0</v>
      </c>
      <c r="AC220" s="6">
        <v>0</v>
      </c>
      <c r="AD220" s="6">
        <v>0</v>
      </c>
      <c r="AE220" s="6">
        <v>0</v>
      </c>
      <c r="AF220" s="6">
        <v>0</v>
      </c>
      <c r="AG220" s="6">
        <v>3.2608695652173912E-2</v>
      </c>
      <c r="AH220" s="7">
        <v>4.9000000000000003E+76</v>
      </c>
      <c r="AI220">
        <v>3</v>
      </c>
    </row>
    <row r="221" spans="1:35" x14ac:dyDescent="0.25">
      <c r="A221" t="s">
        <v>329</v>
      </c>
      <c r="B221" t="s">
        <v>129</v>
      </c>
      <c r="C221" t="s">
        <v>548</v>
      </c>
      <c r="D221" t="s">
        <v>354</v>
      </c>
      <c r="E221" s="6">
        <v>104.21739130434783</v>
      </c>
      <c r="F221" s="6">
        <v>5.3913043478260869</v>
      </c>
      <c r="G221" s="6">
        <v>0</v>
      </c>
      <c r="H221" s="6">
        <v>0</v>
      </c>
      <c r="I221" s="6">
        <v>0</v>
      </c>
      <c r="J221" s="6">
        <v>0</v>
      </c>
      <c r="K221" s="6">
        <v>0</v>
      </c>
      <c r="L221" s="6">
        <v>0</v>
      </c>
      <c r="M221" s="6">
        <v>4.9565217391304346</v>
      </c>
      <c r="N221" s="6">
        <v>5.1010869565217423</v>
      </c>
      <c r="O221" s="6">
        <f>SUM(NonNurse[[#This Row],[Qualified Social Work Staff Hours]],NonNurse[[#This Row],[Other Social Work Staff Hours]])/NonNurse[[#This Row],[MDS Census]]</f>
        <v>9.6506049228201954E-2</v>
      </c>
      <c r="P221" s="6">
        <v>5.5652173913043477</v>
      </c>
      <c r="Q221" s="6">
        <v>0</v>
      </c>
      <c r="R221" s="6">
        <f>SUM(NonNurse[[#This Row],[Qualified Activities Professional Hours]],NonNurse[[#This Row],[Other Activities Professional Hours]])/NonNurse[[#This Row],[MDS Census]]</f>
        <v>5.340008343763037E-2</v>
      </c>
      <c r="S221" s="6">
        <v>0</v>
      </c>
      <c r="T221" s="6">
        <v>0</v>
      </c>
      <c r="U221" s="6">
        <v>0</v>
      </c>
      <c r="V221" s="6">
        <f>SUM(NonNurse[[#This Row],[Occupational Therapist Hours]],NonNurse[[#This Row],[OT Assistant Hours]],NonNurse[[#This Row],[OT Aide Hours]])/NonNurse[[#This Row],[MDS Census]]</f>
        <v>0</v>
      </c>
      <c r="W221" s="6">
        <v>0</v>
      </c>
      <c r="X221" s="6">
        <v>0</v>
      </c>
      <c r="Y221" s="6">
        <v>0</v>
      </c>
      <c r="Z221" s="6">
        <f>SUM(NonNurse[[#This Row],[Physical Therapist (PT) Hours]],NonNurse[[#This Row],[PT Assistant Hours]],NonNurse[[#This Row],[PT Aide Hours]])/NonNurse[[#This Row],[MDS Census]]</f>
        <v>0</v>
      </c>
      <c r="AA221" s="6">
        <v>0</v>
      </c>
      <c r="AB221" s="6">
        <v>0</v>
      </c>
      <c r="AC221" s="6">
        <v>0</v>
      </c>
      <c r="AD221" s="6">
        <v>0</v>
      </c>
      <c r="AE221" s="6">
        <v>0</v>
      </c>
      <c r="AF221" s="6">
        <v>0</v>
      </c>
      <c r="AG221" s="6">
        <v>0</v>
      </c>
      <c r="AH221" s="1">
        <v>495255</v>
      </c>
      <c r="AI221">
        <v>3</v>
      </c>
    </row>
    <row r="222" spans="1:35" x14ac:dyDescent="0.25">
      <c r="A222" t="s">
        <v>329</v>
      </c>
      <c r="B222" t="s">
        <v>279</v>
      </c>
      <c r="C222" t="s">
        <v>449</v>
      </c>
      <c r="D222" t="s">
        <v>379</v>
      </c>
      <c r="E222" s="6">
        <v>33.010869565217391</v>
      </c>
      <c r="F222" s="6">
        <v>5.1304347826086953</v>
      </c>
      <c r="G222" s="6">
        <v>2.347826086956522</v>
      </c>
      <c r="H222" s="6">
        <v>0.13043478260869565</v>
      </c>
      <c r="I222" s="6">
        <v>0.14130434782608695</v>
      </c>
      <c r="J222" s="6">
        <v>0</v>
      </c>
      <c r="K222" s="6">
        <v>0</v>
      </c>
      <c r="L222" s="6">
        <v>2.9749999999999988</v>
      </c>
      <c r="M222" s="6">
        <v>2.3043478260869565</v>
      </c>
      <c r="N222" s="6">
        <v>0</v>
      </c>
      <c r="O222" s="6">
        <f>SUM(NonNurse[[#This Row],[Qualified Social Work Staff Hours]],NonNurse[[#This Row],[Other Social Work Staff Hours]])/NonNurse[[#This Row],[MDS Census]]</f>
        <v>6.9805729338162661E-2</v>
      </c>
      <c r="P222" s="6">
        <v>2.3043478260869565</v>
      </c>
      <c r="Q222" s="6">
        <v>13.625</v>
      </c>
      <c r="R222" s="6">
        <f>SUM(NonNurse[[#This Row],[Qualified Activities Professional Hours]],NonNurse[[#This Row],[Other Activities Professional Hours]])/NonNurse[[#This Row],[MDS Census]]</f>
        <v>0.48254856766545934</v>
      </c>
      <c r="S222" s="6">
        <v>2.8094565217391296</v>
      </c>
      <c r="T222" s="6">
        <v>4.1830434782608688</v>
      </c>
      <c r="U222" s="6">
        <v>0</v>
      </c>
      <c r="V222" s="6">
        <f>SUM(NonNurse[[#This Row],[Occupational Therapist Hours]],NonNurse[[#This Row],[OT Assistant Hours]],NonNurse[[#This Row],[OT Aide Hours]])/NonNurse[[#This Row],[MDS Census]]</f>
        <v>0.21182416858742173</v>
      </c>
      <c r="W222" s="6">
        <v>0.91499999999999992</v>
      </c>
      <c r="X222" s="6">
        <v>4.9430434782608685</v>
      </c>
      <c r="Y222" s="6">
        <v>0</v>
      </c>
      <c r="Z222" s="6">
        <f>SUM(NonNurse[[#This Row],[Physical Therapist (PT) Hours]],NonNurse[[#This Row],[PT Assistant Hours]],NonNurse[[#This Row],[PT Aide Hours]])/NonNurse[[#This Row],[MDS Census]]</f>
        <v>0.17745801778070461</v>
      </c>
      <c r="AA222" s="6">
        <v>0.13043478260869565</v>
      </c>
      <c r="AB222" s="6">
        <v>0</v>
      </c>
      <c r="AC222" s="6">
        <v>0</v>
      </c>
      <c r="AD222" s="6">
        <v>0</v>
      </c>
      <c r="AE222" s="6">
        <v>0</v>
      </c>
      <c r="AF222" s="6">
        <v>0</v>
      </c>
      <c r="AG222" s="6">
        <v>8.6956521739130432E-2</v>
      </c>
      <c r="AH222" s="7">
        <v>4.9000000000000004E+77</v>
      </c>
      <c r="AI222">
        <v>3</v>
      </c>
    </row>
    <row r="223" spans="1:35" x14ac:dyDescent="0.25">
      <c r="A223" t="s">
        <v>329</v>
      </c>
      <c r="B223" t="s">
        <v>223</v>
      </c>
      <c r="C223" t="s">
        <v>561</v>
      </c>
      <c r="D223" t="s">
        <v>371</v>
      </c>
      <c r="E223" s="6">
        <v>162.78260869565219</v>
      </c>
      <c r="F223" s="6">
        <v>6.4347826086956523</v>
      </c>
      <c r="G223" s="6">
        <v>2.1739130434782608E-2</v>
      </c>
      <c r="H223" s="6">
        <v>0.61413043478260865</v>
      </c>
      <c r="I223" s="6">
        <v>3.097826086956522</v>
      </c>
      <c r="J223" s="6">
        <v>0</v>
      </c>
      <c r="K223" s="6">
        <v>0</v>
      </c>
      <c r="L223" s="6">
        <v>3.3559782608695654</v>
      </c>
      <c r="M223" s="6">
        <v>0</v>
      </c>
      <c r="N223" s="6">
        <v>10.152173913043478</v>
      </c>
      <c r="O223" s="6">
        <f>SUM(NonNurse[[#This Row],[Qualified Social Work Staff Hours]],NonNurse[[#This Row],[Other Social Work Staff Hours]])/NonNurse[[#This Row],[MDS Census]]</f>
        <v>6.2366452991452985E-2</v>
      </c>
      <c r="P223" s="6">
        <v>4.9918478260869561</v>
      </c>
      <c r="Q223" s="6">
        <v>16</v>
      </c>
      <c r="R223" s="6">
        <f>SUM(NonNurse[[#This Row],[Qualified Activities Professional Hours]],NonNurse[[#This Row],[Other Activities Professional Hours]])/NonNurse[[#This Row],[MDS Census]]</f>
        <v>0.12895633012820512</v>
      </c>
      <c r="S223" s="6">
        <v>5.5163043478260869</v>
      </c>
      <c r="T223" s="6">
        <v>9.0326086956521738</v>
      </c>
      <c r="U223" s="6">
        <v>0</v>
      </c>
      <c r="V223" s="6">
        <f>SUM(NonNurse[[#This Row],[Occupational Therapist Hours]],NonNurse[[#This Row],[OT Assistant Hours]],NonNurse[[#This Row],[OT Aide Hours]])/NonNurse[[#This Row],[MDS Census]]</f>
        <v>8.9376335470085472E-2</v>
      </c>
      <c r="W223" s="6">
        <v>1.138586956521739</v>
      </c>
      <c r="X223" s="6">
        <v>8.8695652173913047</v>
      </c>
      <c r="Y223" s="6">
        <v>0</v>
      </c>
      <c r="Z223" s="6">
        <f>SUM(NonNurse[[#This Row],[Physical Therapist (PT) Hours]],NonNurse[[#This Row],[PT Assistant Hours]],NonNurse[[#This Row],[PT Aide Hours]])/NonNurse[[#This Row],[MDS Census]]</f>
        <v>6.148170405982905E-2</v>
      </c>
      <c r="AA223" s="6">
        <v>0</v>
      </c>
      <c r="AB223" s="6">
        <v>0</v>
      </c>
      <c r="AC223" s="6">
        <v>0</v>
      </c>
      <c r="AD223" s="6">
        <v>0</v>
      </c>
      <c r="AE223" s="6">
        <v>0</v>
      </c>
      <c r="AF223" s="6">
        <v>0</v>
      </c>
      <c r="AG223" s="6">
        <v>0</v>
      </c>
      <c r="AH223" s="1">
        <v>495372</v>
      </c>
      <c r="AI223">
        <v>3</v>
      </c>
    </row>
    <row r="224" spans="1:35" x14ac:dyDescent="0.25">
      <c r="A224" t="s">
        <v>329</v>
      </c>
      <c r="B224" t="s">
        <v>5</v>
      </c>
      <c r="C224" t="s">
        <v>445</v>
      </c>
      <c r="D224" t="s">
        <v>377</v>
      </c>
      <c r="E224" s="6">
        <v>82.858695652173907</v>
      </c>
      <c r="F224" s="6">
        <v>9.8260869565217384</v>
      </c>
      <c r="G224" s="6">
        <v>0.35869565217391303</v>
      </c>
      <c r="H224" s="6">
        <v>0.28478260869565214</v>
      </c>
      <c r="I224" s="6">
        <v>0.79347826086956519</v>
      </c>
      <c r="J224" s="6">
        <v>0</v>
      </c>
      <c r="K224" s="6">
        <v>0</v>
      </c>
      <c r="L224" s="6">
        <v>5.2166304347826085</v>
      </c>
      <c r="M224" s="6">
        <v>5.2554347826086953</v>
      </c>
      <c r="N224" s="6">
        <v>0</v>
      </c>
      <c r="O224" s="6">
        <f>SUM(NonNurse[[#This Row],[Qualified Social Work Staff Hours]],NonNurse[[#This Row],[Other Social Work Staff Hours]])/NonNurse[[#This Row],[MDS Census]]</f>
        <v>6.3426472517381607E-2</v>
      </c>
      <c r="P224" s="6">
        <v>4.9677173913043475</v>
      </c>
      <c r="Q224" s="6">
        <v>5.4059782608695652</v>
      </c>
      <c r="R224" s="6">
        <f>SUM(NonNurse[[#This Row],[Qualified Activities Professional Hours]],NonNurse[[#This Row],[Other Activities Professional Hours]])/NonNurse[[#This Row],[MDS Census]]</f>
        <v>0.12519742883379248</v>
      </c>
      <c r="S224" s="6">
        <v>5.1971739130434784</v>
      </c>
      <c r="T224" s="6">
        <v>9.2919565217391327</v>
      </c>
      <c r="U224" s="6">
        <v>0</v>
      </c>
      <c r="V224" s="6">
        <f>SUM(NonNurse[[#This Row],[Occupational Therapist Hours]],NonNurse[[#This Row],[OT Assistant Hours]],NonNurse[[#This Row],[OT Aide Hours]])/NonNurse[[#This Row],[MDS Census]]</f>
        <v>0.17486553850190217</v>
      </c>
      <c r="W224" s="6">
        <v>4.7163043478260844</v>
      </c>
      <c r="X224" s="6">
        <v>9.4682608695652171</v>
      </c>
      <c r="Y224" s="6">
        <v>0</v>
      </c>
      <c r="Z224" s="6">
        <f>SUM(NonNurse[[#This Row],[Physical Therapist (PT) Hours]],NonNurse[[#This Row],[PT Assistant Hours]],NonNurse[[#This Row],[PT Aide Hours]])/NonNurse[[#This Row],[MDS Census]]</f>
        <v>0.17118982028072935</v>
      </c>
      <c r="AA224" s="6">
        <v>0</v>
      </c>
      <c r="AB224" s="6">
        <v>0</v>
      </c>
      <c r="AC224" s="6">
        <v>0</v>
      </c>
      <c r="AD224" s="6">
        <v>0</v>
      </c>
      <c r="AE224" s="6">
        <v>0</v>
      </c>
      <c r="AF224" s="6">
        <v>0</v>
      </c>
      <c r="AG224" s="6">
        <v>0</v>
      </c>
      <c r="AH224" s="1">
        <v>495002</v>
      </c>
      <c r="AI224">
        <v>3</v>
      </c>
    </row>
    <row r="225" spans="1:35" x14ac:dyDescent="0.25">
      <c r="A225" t="s">
        <v>329</v>
      </c>
      <c r="B225" t="s">
        <v>60</v>
      </c>
      <c r="C225" t="s">
        <v>485</v>
      </c>
      <c r="D225" t="s">
        <v>405</v>
      </c>
      <c r="E225" s="6">
        <v>78.478260869565219</v>
      </c>
      <c r="F225" s="6">
        <v>19.105978260869566</v>
      </c>
      <c r="G225" s="6">
        <v>0.16847826086956522</v>
      </c>
      <c r="H225" s="6">
        <v>0</v>
      </c>
      <c r="I225" s="6">
        <v>3.4782608695652173</v>
      </c>
      <c r="J225" s="6">
        <v>0</v>
      </c>
      <c r="K225" s="6">
        <v>0</v>
      </c>
      <c r="L225" s="6">
        <v>0</v>
      </c>
      <c r="M225" s="6">
        <v>5.3913043478260869</v>
      </c>
      <c r="N225" s="6">
        <v>0</v>
      </c>
      <c r="O225" s="6">
        <f>SUM(NonNurse[[#This Row],[Qualified Social Work Staff Hours]],NonNurse[[#This Row],[Other Social Work Staff Hours]])/NonNurse[[#This Row],[MDS Census]]</f>
        <v>6.869806094182826E-2</v>
      </c>
      <c r="P225" s="6">
        <v>9.6195652173913047</v>
      </c>
      <c r="Q225" s="6">
        <v>0</v>
      </c>
      <c r="R225" s="6">
        <f>SUM(NonNurse[[#This Row],[Qualified Activities Professional Hours]],NonNurse[[#This Row],[Other Activities Professional Hours]])/NonNurse[[#This Row],[MDS Census]]</f>
        <v>0.12257617728531855</v>
      </c>
      <c r="S225" s="6">
        <v>5.3043478260869561</v>
      </c>
      <c r="T225" s="6">
        <v>0</v>
      </c>
      <c r="U225" s="6">
        <v>0</v>
      </c>
      <c r="V225" s="6">
        <f>SUM(NonNurse[[#This Row],[Occupational Therapist Hours]],NonNurse[[#This Row],[OT Assistant Hours]],NonNurse[[#This Row],[OT Aide Hours]])/NonNurse[[#This Row],[MDS Census]]</f>
        <v>6.7590027700831015E-2</v>
      </c>
      <c r="W225" s="6">
        <v>0.27445652173913043</v>
      </c>
      <c r="X225" s="6">
        <v>0</v>
      </c>
      <c r="Y225" s="6">
        <v>0</v>
      </c>
      <c r="Z225" s="6">
        <f>SUM(NonNurse[[#This Row],[Physical Therapist (PT) Hours]],NonNurse[[#This Row],[PT Assistant Hours]],NonNurse[[#This Row],[PT Aide Hours]])/NonNurse[[#This Row],[MDS Census]]</f>
        <v>3.4972299168975068E-3</v>
      </c>
      <c r="AA225" s="6">
        <v>0</v>
      </c>
      <c r="AB225" s="6">
        <v>0</v>
      </c>
      <c r="AC225" s="6">
        <v>0</v>
      </c>
      <c r="AD225" s="6">
        <v>0</v>
      </c>
      <c r="AE225" s="6">
        <v>0</v>
      </c>
      <c r="AF225" s="6">
        <v>0</v>
      </c>
      <c r="AG225" s="6">
        <v>0</v>
      </c>
      <c r="AH225" s="1">
        <v>495157</v>
      </c>
      <c r="AI225">
        <v>3</v>
      </c>
    </row>
    <row r="226" spans="1:35" x14ac:dyDescent="0.25">
      <c r="A226" t="s">
        <v>329</v>
      </c>
      <c r="B226" t="s">
        <v>228</v>
      </c>
      <c r="C226" t="s">
        <v>445</v>
      </c>
      <c r="D226" t="s">
        <v>377</v>
      </c>
      <c r="E226" s="6">
        <v>105.73239436619718</v>
      </c>
      <c r="F226" s="6">
        <v>12.138591549295771</v>
      </c>
      <c r="G226" s="6">
        <v>0</v>
      </c>
      <c r="H226" s="6">
        <v>0</v>
      </c>
      <c r="I226" s="6">
        <v>0</v>
      </c>
      <c r="J226" s="6">
        <v>0</v>
      </c>
      <c r="K226" s="6">
        <v>0</v>
      </c>
      <c r="L226" s="6">
        <v>1.1452112676056336</v>
      </c>
      <c r="M226" s="6">
        <v>0.56338028169014087</v>
      </c>
      <c r="N226" s="6">
        <v>5.4781690140845072</v>
      </c>
      <c r="O226" s="6">
        <f>SUM(NonNurse[[#This Row],[Qualified Social Work Staff Hours]],NonNurse[[#This Row],[Other Social Work Staff Hours]])/NonNurse[[#This Row],[MDS Census]]</f>
        <v>5.7140002664180102E-2</v>
      </c>
      <c r="P226" s="6">
        <v>0.35915492957746481</v>
      </c>
      <c r="Q226" s="6">
        <v>4.4652112676056346</v>
      </c>
      <c r="R226" s="6">
        <f>SUM(NonNurse[[#This Row],[Qualified Activities Professional Hours]],NonNurse[[#This Row],[Other Activities Professional Hours]])/NonNurse[[#This Row],[MDS Census]]</f>
        <v>4.5628080458238983E-2</v>
      </c>
      <c r="S226" s="6">
        <v>5.1111267605633808</v>
      </c>
      <c r="T226" s="6">
        <v>21.97225352112676</v>
      </c>
      <c r="U226" s="6">
        <v>0</v>
      </c>
      <c r="V226" s="6">
        <f>SUM(NonNurse[[#This Row],[Occupational Therapist Hours]],NonNurse[[#This Row],[OT Assistant Hours]],NonNurse[[#This Row],[OT Aide Hours]])/NonNurse[[#This Row],[MDS Census]]</f>
        <v>0.25615025975755962</v>
      </c>
      <c r="W226" s="6">
        <v>15.044788732394361</v>
      </c>
      <c r="X226" s="6">
        <v>19.626056338028164</v>
      </c>
      <c r="Y226" s="6">
        <v>0</v>
      </c>
      <c r="Z226" s="6">
        <f>SUM(NonNurse[[#This Row],[Physical Therapist (PT) Hours]],NonNurse[[#This Row],[PT Assistant Hours]],NonNurse[[#This Row],[PT Aide Hours]])/NonNurse[[#This Row],[MDS Census]]</f>
        <v>0.32791128280271736</v>
      </c>
      <c r="AA226" s="6">
        <v>0</v>
      </c>
      <c r="AB226" s="6">
        <v>0.54929577464788737</v>
      </c>
      <c r="AC226" s="6">
        <v>0</v>
      </c>
      <c r="AD226" s="6">
        <v>0</v>
      </c>
      <c r="AE226" s="6">
        <v>0</v>
      </c>
      <c r="AF226" s="6">
        <v>0</v>
      </c>
      <c r="AG226" s="6">
        <v>0</v>
      </c>
      <c r="AH226" s="1">
        <v>495378</v>
      </c>
      <c r="AI226">
        <v>3</v>
      </c>
    </row>
    <row r="227" spans="1:35" x14ac:dyDescent="0.25">
      <c r="A227" t="s">
        <v>329</v>
      </c>
      <c r="B227" t="s">
        <v>101</v>
      </c>
      <c r="C227" t="s">
        <v>505</v>
      </c>
      <c r="D227" t="s">
        <v>341</v>
      </c>
      <c r="E227" s="6">
        <v>106.1830985915493</v>
      </c>
      <c r="F227" s="6">
        <v>5.8423943661971824</v>
      </c>
      <c r="G227" s="6">
        <v>0</v>
      </c>
      <c r="H227" s="6">
        <v>0</v>
      </c>
      <c r="I227" s="6">
        <v>0</v>
      </c>
      <c r="J227" s="6">
        <v>0</v>
      </c>
      <c r="K227" s="6">
        <v>0</v>
      </c>
      <c r="L227" s="6">
        <v>0.42014084507042254</v>
      </c>
      <c r="M227" s="6">
        <v>0.45070422535211269</v>
      </c>
      <c r="N227" s="6">
        <v>11.122676056338028</v>
      </c>
      <c r="O227" s="6">
        <f>SUM(NonNurse[[#This Row],[Qualified Social Work Staff Hours]],NonNurse[[#This Row],[Other Social Work Staff Hours]])/NonNurse[[#This Row],[MDS Census]]</f>
        <v>0.108994561612946</v>
      </c>
      <c r="P227" s="6">
        <v>0.56338028169014087</v>
      </c>
      <c r="Q227" s="6">
        <v>11.460000000000004</v>
      </c>
      <c r="R227" s="6">
        <f>SUM(NonNurse[[#This Row],[Qualified Activities Professional Hours]],NonNurse[[#This Row],[Other Activities Professional Hours]])/NonNurse[[#This Row],[MDS Census]]</f>
        <v>0.11323252420745461</v>
      </c>
      <c r="S227" s="6">
        <v>0.59309859154929578</v>
      </c>
      <c r="T227" s="6">
        <v>20.128028169014087</v>
      </c>
      <c r="U227" s="6">
        <v>0</v>
      </c>
      <c r="V227" s="6">
        <f>SUM(NonNurse[[#This Row],[Occupational Therapist Hours]],NonNurse[[#This Row],[OT Assistant Hours]],NonNurse[[#This Row],[OT Aide Hours]])/NonNurse[[#This Row],[MDS Census]]</f>
        <v>0.19514524472741746</v>
      </c>
      <c r="W227" s="6">
        <v>12.726619718309863</v>
      </c>
      <c r="X227" s="6">
        <v>22.046197183098592</v>
      </c>
      <c r="Y227" s="6">
        <v>0</v>
      </c>
      <c r="Z227" s="6">
        <f>SUM(NonNurse[[#This Row],[Physical Therapist (PT) Hours]],NonNurse[[#This Row],[PT Assistant Hours]],NonNurse[[#This Row],[PT Aide Hours]])/NonNurse[[#This Row],[MDS Census]]</f>
        <v>0.32747977185303095</v>
      </c>
      <c r="AA227" s="6">
        <v>0</v>
      </c>
      <c r="AB227" s="6">
        <v>0.50704225352112675</v>
      </c>
      <c r="AC227" s="6">
        <v>0</v>
      </c>
      <c r="AD227" s="6">
        <v>0</v>
      </c>
      <c r="AE227" s="6">
        <v>0</v>
      </c>
      <c r="AF227" s="6">
        <v>0</v>
      </c>
      <c r="AG227" s="6">
        <v>0</v>
      </c>
      <c r="AH227" s="1">
        <v>495216</v>
      </c>
      <c r="AI227">
        <v>3</v>
      </c>
    </row>
    <row r="228" spans="1:35" x14ac:dyDescent="0.25">
      <c r="A228" t="s">
        <v>329</v>
      </c>
      <c r="B228" t="s">
        <v>63</v>
      </c>
      <c r="C228" t="s">
        <v>451</v>
      </c>
      <c r="D228" t="s">
        <v>380</v>
      </c>
      <c r="E228" s="6">
        <v>45.565217391304351</v>
      </c>
      <c r="F228" s="6">
        <v>5.4782608695652177</v>
      </c>
      <c r="G228" s="6">
        <v>3.2608695652173912E-2</v>
      </c>
      <c r="H228" s="6">
        <v>0.16391304347826088</v>
      </c>
      <c r="I228" s="6">
        <v>1.326086956521739</v>
      </c>
      <c r="J228" s="6">
        <v>0</v>
      </c>
      <c r="K228" s="6">
        <v>0</v>
      </c>
      <c r="L228" s="6">
        <v>1.8559782608695652</v>
      </c>
      <c r="M228" s="6">
        <v>0</v>
      </c>
      <c r="N228" s="6">
        <v>5.1494565217391308</v>
      </c>
      <c r="O228" s="6">
        <f>SUM(NonNurse[[#This Row],[Qualified Social Work Staff Hours]],NonNurse[[#This Row],[Other Social Work Staff Hours]])/NonNurse[[#This Row],[MDS Census]]</f>
        <v>0.11301288167938932</v>
      </c>
      <c r="P228" s="6">
        <v>4.3478260869565216E-2</v>
      </c>
      <c r="Q228" s="6">
        <v>0</v>
      </c>
      <c r="R228" s="6">
        <f>SUM(NonNurse[[#This Row],[Qualified Activities Professional Hours]],NonNurse[[#This Row],[Other Activities Professional Hours]])/NonNurse[[#This Row],[MDS Census]]</f>
        <v>9.541984732824426E-4</v>
      </c>
      <c r="S228" s="6">
        <v>3.4972826086956523</v>
      </c>
      <c r="T228" s="6">
        <v>4.4375</v>
      </c>
      <c r="U228" s="6">
        <v>0</v>
      </c>
      <c r="V228" s="6">
        <f>SUM(NonNurse[[#This Row],[Occupational Therapist Hours]],NonNurse[[#This Row],[OT Assistant Hours]],NonNurse[[#This Row],[OT Aide Hours]])/NonNurse[[#This Row],[MDS Census]]</f>
        <v>0.17414122137404578</v>
      </c>
      <c r="W228" s="6">
        <v>6.5244565217391308</v>
      </c>
      <c r="X228" s="6">
        <v>4.3695652173913047</v>
      </c>
      <c r="Y228" s="6">
        <v>0</v>
      </c>
      <c r="Z228" s="6">
        <f>SUM(NonNurse[[#This Row],[Physical Therapist (PT) Hours]],NonNurse[[#This Row],[PT Assistant Hours]],NonNurse[[#This Row],[PT Aide Hours]])/NonNurse[[#This Row],[MDS Census]]</f>
        <v>0.23908635496183206</v>
      </c>
      <c r="AA228" s="6">
        <v>0</v>
      </c>
      <c r="AB228" s="6">
        <v>0</v>
      </c>
      <c r="AC228" s="6">
        <v>0</v>
      </c>
      <c r="AD228" s="6">
        <v>0</v>
      </c>
      <c r="AE228" s="6">
        <v>0.5</v>
      </c>
      <c r="AF228" s="6">
        <v>0</v>
      </c>
      <c r="AG228" s="6">
        <v>0</v>
      </c>
      <c r="AH228" s="1">
        <v>495166</v>
      </c>
      <c r="AI228">
        <v>3</v>
      </c>
    </row>
    <row r="229" spans="1:35" x14ac:dyDescent="0.25">
      <c r="A229" t="s">
        <v>329</v>
      </c>
      <c r="B229" t="s">
        <v>231</v>
      </c>
      <c r="C229" t="s">
        <v>512</v>
      </c>
      <c r="D229" t="s">
        <v>387</v>
      </c>
      <c r="E229" s="6">
        <v>75.663043478260875</v>
      </c>
      <c r="F229" s="6">
        <v>5.2608695652173916</v>
      </c>
      <c r="G229" s="6">
        <v>1</v>
      </c>
      <c r="H229" s="6">
        <v>0.15217391304347827</v>
      </c>
      <c r="I229" s="6">
        <v>1.7934782608695652</v>
      </c>
      <c r="J229" s="6">
        <v>0</v>
      </c>
      <c r="K229" s="6">
        <v>6.0869565217391308</v>
      </c>
      <c r="L229" s="6">
        <v>0</v>
      </c>
      <c r="M229" s="6">
        <v>9.280217391304344</v>
      </c>
      <c r="N229" s="6">
        <v>0</v>
      </c>
      <c r="O229" s="6">
        <f>SUM(NonNurse[[#This Row],[Qualified Social Work Staff Hours]],NonNurse[[#This Row],[Other Social Work Staff Hours]])/NonNurse[[#This Row],[MDS Census]]</f>
        <v>0.12265191782789824</v>
      </c>
      <c r="P229" s="6">
        <v>3.3191304347826089</v>
      </c>
      <c r="Q229" s="6">
        <v>7.7666304347826074</v>
      </c>
      <c r="R229" s="6">
        <f>SUM(NonNurse[[#This Row],[Qualified Activities Professional Hours]],NonNurse[[#This Row],[Other Activities Professional Hours]])/NonNurse[[#This Row],[MDS Census]]</f>
        <v>0.14651486855336876</v>
      </c>
      <c r="S229" s="6">
        <v>0</v>
      </c>
      <c r="T229" s="6">
        <v>0</v>
      </c>
      <c r="U229" s="6">
        <v>0</v>
      </c>
      <c r="V229" s="6">
        <f>SUM(NonNurse[[#This Row],[Occupational Therapist Hours]],NonNurse[[#This Row],[OT Assistant Hours]],NonNurse[[#This Row],[OT Aide Hours]])/NonNurse[[#This Row],[MDS Census]]</f>
        <v>0</v>
      </c>
      <c r="W229" s="6">
        <v>0</v>
      </c>
      <c r="X229" s="6">
        <v>0</v>
      </c>
      <c r="Y229" s="6">
        <v>0</v>
      </c>
      <c r="Z229" s="6">
        <f>SUM(NonNurse[[#This Row],[Physical Therapist (PT) Hours]],NonNurse[[#This Row],[PT Assistant Hours]],NonNurse[[#This Row],[PT Aide Hours]])/NonNurse[[#This Row],[MDS Census]]</f>
        <v>0</v>
      </c>
      <c r="AA229" s="6">
        <v>0</v>
      </c>
      <c r="AB229" s="6">
        <v>0</v>
      </c>
      <c r="AC229" s="6">
        <v>0</v>
      </c>
      <c r="AD229" s="6">
        <v>0</v>
      </c>
      <c r="AE229" s="6">
        <v>0</v>
      </c>
      <c r="AF229" s="6">
        <v>0</v>
      </c>
      <c r="AG229" s="6">
        <v>0</v>
      </c>
      <c r="AH229" s="1">
        <v>495381</v>
      </c>
      <c r="AI229">
        <v>3</v>
      </c>
    </row>
    <row r="230" spans="1:35" x14ac:dyDescent="0.25">
      <c r="A230" t="s">
        <v>329</v>
      </c>
      <c r="B230" t="s">
        <v>254</v>
      </c>
      <c r="C230" t="s">
        <v>466</v>
      </c>
      <c r="D230" t="s">
        <v>402</v>
      </c>
      <c r="E230" s="6">
        <v>17.532608695652176</v>
      </c>
      <c r="F230" s="6">
        <v>5.4782608695652177</v>
      </c>
      <c r="G230" s="6">
        <v>0.28260869565217389</v>
      </c>
      <c r="H230" s="6">
        <v>0.11413043478260869</v>
      </c>
      <c r="I230" s="6">
        <v>1.0326086956521738</v>
      </c>
      <c r="J230" s="6">
        <v>0</v>
      </c>
      <c r="K230" s="6">
        <v>0</v>
      </c>
      <c r="L230" s="6">
        <v>0.42369565217391303</v>
      </c>
      <c r="M230" s="6">
        <v>0</v>
      </c>
      <c r="N230" s="6">
        <v>0</v>
      </c>
      <c r="O230" s="6">
        <f>SUM(NonNurse[[#This Row],[Qualified Social Work Staff Hours]],NonNurse[[#This Row],[Other Social Work Staff Hours]])/NonNurse[[#This Row],[MDS Census]]</f>
        <v>0</v>
      </c>
      <c r="P230" s="6">
        <v>0</v>
      </c>
      <c r="Q230" s="6">
        <v>6.9786956521739123</v>
      </c>
      <c r="R230" s="6">
        <f>SUM(NonNurse[[#This Row],[Qualified Activities Professional Hours]],NonNurse[[#This Row],[Other Activities Professional Hours]])/NonNurse[[#This Row],[MDS Census]]</f>
        <v>0.39804091754494725</v>
      </c>
      <c r="S230" s="6">
        <v>1.8816304347826089</v>
      </c>
      <c r="T230" s="6">
        <v>3.9865217391304335</v>
      </c>
      <c r="U230" s="6">
        <v>0</v>
      </c>
      <c r="V230" s="6">
        <f>SUM(NonNurse[[#This Row],[Occupational Therapist Hours]],NonNurse[[#This Row],[OT Assistant Hours]],NonNurse[[#This Row],[OT Aide Hours]])/NonNurse[[#This Row],[MDS Census]]</f>
        <v>0.33469931804091746</v>
      </c>
      <c r="W230" s="6">
        <v>2.9182608695652177</v>
      </c>
      <c r="X230" s="6">
        <v>0.29815217391304349</v>
      </c>
      <c r="Y230" s="6">
        <v>0</v>
      </c>
      <c r="Z230" s="6">
        <f>SUM(NonNurse[[#This Row],[Physical Therapist (PT) Hours]],NonNurse[[#This Row],[PT Assistant Hours]],NonNurse[[#This Row],[PT Aide Hours]])/NonNurse[[#This Row],[MDS Census]]</f>
        <v>0.1834531928084315</v>
      </c>
      <c r="AA230" s="6">
        <v>0</v>
      </c>
      <c r="AB230" s="6">
        <v>0</v>
      </c>
      <c r="AC230" s="6">
        <v>0</v>
      </c>
      <c r="AD230" s="6">
        <v>0</v>
      </c>
      <c r="AE230" s="6">
        <v>0</v>
      </c>
      <c r="AF230" s="6">
        <v>0</v>
      </c>
      <c r="AG230" s="6">
        <v>0</v>
      </c>
      <c r="AH230" s="1">
        <v>495405</v>
      </c>
      <c r="AI230">
        <v>3</v>
      </c>
    </row>
    <row r="231" spans="1:35" x14ac:dyDescent="0.25">
      <c r="A231" t="s">
        <v>329</v>
      </c>
      <c r="B231" t="s">
        <v>236</v>
      </c>
      <c r="C231" t="s">
        <v>518</v>
      </c>
      <c r="D231" t="s">
        <v>390</v>
      </c>
      <c r="E231" s="6">
        <v>69.434782608695656</v>
      </c>
      <c r="F231" s="6">
        <v>0</v>
      </c>
      <c r="G231" s="6">
        <v>0.64945652173913049</v>
      </c>
      <c r="H231" s="6">
        <v>0.22826086956521738</v>
      </c>
      <c r="I231" s="6">
        <v>0</v>
      </c>
      <c r="J231" s="6">
        <v>0</v>
      </c>
      <c r="K231" s="6">
        <v>0</v>
      </c>
      <c r="L231" s="6">
        <v>2.0181521739130432</v>
      </c>
      <c r="M231" s="6">
        <v>0</v>
      </c>
      <c r="N231" s="6">
        <v>0</v>
      </c>
      <c r="O231" s="6">
        <f>SUM(NonNurse[[#This Row],[Qualified Social Work Staff Hours]],NonNurse[[#This Row],[Other Social Work Staff Hours]])/NonNurse[[#This Row],[MDS Census]]</f>
        <v>0</v>
      </c>
      <c r="P231" s="6">
        <v>0</v>
      </c>
      <c r="Q231" s="6">
        <v>0</v>
      </c>
      <c r="R231" s="6">
        <f>SUM(NonNurse[[#This Row],[Qualified Activities Professional Hours]],NonNurse[[#This Row],[Other Activities Professional Hours]])/NonNurse[[#This Row],[MDS Census]]</f>
        <v>0</v>
      </c>
      <c r="S231" s="6">
        <v>6.5476086956521735</v>
      </c>
      <c r="T231" s="6">
        <v>6.8586956521739142E-2</v>
      </c>
      <c r="U231" s="6">
        <v>0</v>
      </c>
      <c r="V231" s="6">
        <f>SUM(NonNurse[[#This Row],[Occupational Therapist Hours]],NonNurse[[#This Row],[OT Assistant Hours]],NonNurse[[#This Row],[OT Aide Hours]])/NonNurse[[#This Row],[MDS Census]]</f>
        <v>9.5286474639949895E-2</v>
      </c>
      <c r="W231" s="6">
        <v>4.5660869565217386</v>
      </c>
      <c r="X231" s="6">
        <v>9.1460869565217404</v>
      </c>
      <c r="Y231" s="6">
        <v>0</v>
      </c>
      <c r="Z231" s="6">
        <f>SUM(NonNurse[[#This Row],[Physical Therapist (PT) Hours]],NonNurse[[#This Row],[PT Assistant Hours]],NonNurse[[#This Row],[PT Aide Hours]])/NonNurse[[#This Row],[MDS Census]]</f>
        <v>0.19748278021289919</v>
      </c>
      <c r="AA231" s="6">
        <v>0.13043478260869565</v>
      </c>
      <c r="AB231" s="6">
        <v>0</v>
      </c>
      <c r="AC231" s="6">
        <v>0</v>
      </c>
      <c r="AD231" s="6">
        <v>0</v>
      </c>
      <c r="AE231" s="6">
        <v>0</v>
      </c>
      <c r="AF231" s="6">
        <v>0</v>
      </c>
      <c r="AG231" s="6">
        <v>0</v>
      </c>
      <c r="AH231" s="1">
        <v>495387</v>
      </c>
      <c r="AI231">
        <v>3</v>
      </c>
    </row>
    <row r="232" spans="1:35" x14ac:dyDescent="0.25">
      <c r="A232" t="s">
        <v>329</v>
      </c>
      <c r="B232" t="s">
        <v>281</v>
      </c>
      <c r="C232" t="s">
        <v>443</v>
      </c>
      <c r="D232" t="s">
        <v>397</v>
      </c>
      <c r="E232" s="6">
        <v>20.25</v>
      </c>
      <c r="F232" s="6">
        <v>1.826086956521739</v>
      </c>
      <c r="G232" s="6">
        <v>0</v>
      </c>
      <c r="H232" s="6">
        <v>1.0413043478260868</v>
      </c>
      <c r="I232" s="6">
        <v>6.5217391304347824E-2</v>
      </c>
      <c r="J232" s="6">
        <v>0</v>
      </c>
      <c r="K232" s="6">
        <v>0</v>
      </c>
      <c r="L232" s="6">
        <v>0</v>
      </c>
      <c r="M232" s="6">
        <v>0.32065217391304357</v>
      </c>
      <c r="N232" s="6">
        <v>0</v>
      </c>
      <c r="O232" s="6">
        <f>SUM(NonNurse[[#This Row],[Qualified Social Work Staff Hours]],NonNurse[[#This Row],[Other Social Work Staff Hours]])/NonNurse[[#This Row],[MDS Census]]</f>
        <v>1.5834675254965114E-2</v>
      </c>
      <c r="P232" s="6">
        <v>0.10543478260869568</v>
      </c>
      <c r="Q232" s="6">
        <v>2.3684782608695656</v>
      </c>
      <c r="R232" s="6">
        <f>SUM(NonNurse[[#This Row],[Qualified Activities Professional Hours]],NonNurse[[#This Row],[Other Activities Professional Hours]])/NonNurse[[#This Row],[MDS Census]]</f>
        <v>0.12216854535695118</v>
      </c>
      <c r="S232" s="6">
        <v>0.84130434782608676</v>
      </c>
      <c r="T232" s="6">
        <v>0</v>
      </c>
      <c r="U232" s="6">
        <v>0</v>
      </c>
      <c r="V232" s="6">
        <f>SUM(NonNurse[[#This Row],[Occupational Therapist Hours]],NonNurse[[#This Row],[OT Assistant Hours]],NonNurse[[#This Row],[OT Aide Hours]])/NonNurse[[#This Row],[MDS Census]]</f>
        <v>4.1545893719806756E-2</v>
      </c>
      <c r="W232" s="6">
        <v>0.89326086956521711</v>
      </c>
      <c r="X232" s="6">
        <v>1.0923913043478262</v>
      </c>
      <c r="Y232" s="6">
        <v>0</v>
      </c>
      <c r="Z232" s="6">
        <f>SUM(NonNurse[[#This Row],[Physical Therapist (PT) Hours]],NonNurse[[#This Row],[PT Assistant Hours]],NonNurse[[#This Row],[PT Aide Hours]])/NonNurse[[#This Row],[MDS Census]]</f>
        <v>9.8056897477187321E-2</v>
      </c>
      <c r="AA232" s="6">
        <v>0.16304347826086957</v>
      </c>
      <c r="AB232" s="6">
        <v>0.22826086956521738</v>
      </c>
      <c r="AC232" s="6">
        <v>0</v>
      </c>
      <c r="AD232" s="6">
        <v>0</v>
      </c>
      <c r="AE232" s="6">
        <v>0</v>
      </c>
      <c r="AF232" s="6">
        <v>0</v>
      </c>
      <c r="AG232" s="6">
        <v>0.63260869565217392</v>
      </c>
      <c r="AH232" s="7">
        <v>4.9000000000000002E+132</v>
      </c>
      <c r="AI232">
        <v>3</v>
      </c>
    </row>
    <row r="233" spans="1:35" x14ac:dyDescent="0.25">
      <c r="A233" t="s">
        <v>329</v>
      </c>
      <c r="B233" t="s">
        <v>117</v>
      </c>
      <c r="C233" t="s">
        <v>517</v>
      </c>
      <c r="D233" t="s">
        <v>389</v>
      </c>
      <c r="E233" s="6">
        <v>85.032608695652172</v>
      </c>
      <c r="F233" s="6">
        <v>5.5326086956521738</v>
      </c>
      <c r="G233" s="6">
        <v>0</v>
      </c>
      <c r="H233" s="6">
        <v>0</v>
      </c>
      <c r="I233" s="6">
        <v>0</v>
      </c>
      <c r="J233" s="6">
        <v>0</v>
      </c>
      <c r="K233" s="6">
        <v>0</v>
      </c>
      <c r="L233" s="6">
        <v>2.4407608695652168</v>
      </c>
      <c r="M233" s="6">
        <v>5.5239130434782604</v>
      </c>
      <c r="N233" s="6">
        <v>0</v>
      </c>
      <c r="O233" s="6">
        <f>SUM(NonNurse[[#This Row],[Qualified Social Work Staff Hours]],NonNurse[[#This Row],[Other Social Work Staff Hours]])/NonNurse[[#This Row],[MDS Census]]</f>
        <v>6.4962290681324295E-2</v>
      </c>
      <c r="P233" s="6">
        <v>5.6010869565217396</v>
      </c>
      <c r="Q233" s="6">
        <v>4.9836956521739131</v>
      </c>
      <c r="R233" s="6">
        <f>SUM(NonNurse[[#This Row],[Qualified Activities Professional Hours]],NonNurse[[#This Row],[Other Activities Professional Hours]])/NonNurse[[#This Row],[MDS Census]]</f>
        <v>0.12447910008947975</v>
      </c>
      <c r="S233" s="6">
        <v>2.8557608695652177</v>
      </c>
      <c r="T233" s="6">
        <v>8.9018478260869536</v>
      </c>
      <c r="U233" s="6">
        <v>0</v>
      </c>
      <c r="V233" s="6">
        <f>SUM(NonNurse[[#This Row],[Occupational Therapist Hours]],NonNurse[[#This Row],[OT Assistant Hours]],NonNurse[[#This Row],[OT Aide Hours]])/NonNurse[[#This Row],[MDS Census]]</f>
        <v>0.13827176275086281</v>
      </c>
      <c r="W233" s="6">
        <v>3.5301086956521743</v>
      </c>
      <c r="X233" s="6">
        <v>5.6178260869565211</v>
      </c>
      <c r="Y233" s="6">
        <v>0</v>
      </c>
      <c r="Z233" s="6">
        <f>SUM(NonNurse[[#This Row],[Physical Therapist (PT) Hours]],NonNurse[[#This Row],[PT Assistant Hours]],NonNurse[[#This Row],[PT Aide Hours]])/NonNurse[[#This Row],[MDS Census]]</f>
        <v>0.10758149047679919</v>
      </c>
      <c r="AA233" s="6">
        <v>0</v>
      </c>
      <c r="AB233" s="6">
        <v>0</v>
      </c>
      <c r="AC233" s="6">
        <v>0</v>
      </c>
      <c r="AD233" s="6">
        <v>0</v>
      </c>
      <c r="AE233" s="6">
        <v>2.652173913043478</v>
      </c>
      <c r="AF233" s="6">
        <v>0</v>
      </c>
      <c r="AG233" s="6">
        <v>0</v>
      </c>
      <c r="AH233" s="1">
        <v>495241</v>
      </c>
      <c r="AI233">
        <v>3</v>
      </c>
    </row>
    <row r="234" spans="1:35" x14ac:dyDescent="0.25">
      <c r="A234" t="s">
        <v>329</v>
      </c>
      <c r="B234" t="s">
        <v>105</v>
      </c>
      <c r="C234" t="s">
        <v>542</v>
      </c>
      <c r="D234" t="s">
        <v>369</v>
      </c>
      <c r="E234" s="6">
        <v>81.728260869565219</v>
      </c>
      <c r="F234" s="6">
        <v>5.6521739130434785</v>
      </c>
      <c r="G234" s="6">
        <v>0.28260869565217389</v>
      </c>
      <c r="H234" s="6">
        <v>0.44782608695652187</v>
      </c>
      <c r="I234" s="6">
        <v>0.46739130434782611</v>
      </c>
      <c r="J234" s="6">
        <v>0</v>
      </c>
      <c r="K234" s="6">
        <v>0</v>
      </c>
      <c r="L234" s="6">
        <v>4.6950000000000003</v>
      </c>
      <c r="M234" s="6">
        <v>4.9565217391304346</v>
      </c>
      <c r="N234" s="6">
        <v>0</v>
      </c>
      <c r="O234" s="6">
        <f>SUM(NonNurse[[#This Row],[Qualified Social Work Staff Hours]],NonNurse[[#This Row],[Other Social Work Staff Hours]])/NonNurse[[#This Row],[MDS Census]]</f>
        <v>6.0646362548211194E-2</v>
      </c>
      <c r="P234" s="6">
        <v>5.6541304347826093</v>
      </c>
      <c r="Q234" s="6">
        <v>7.5803260869565241</v>
      </c>
      <c r="R234" s="6">
        <f>SUM(NonNurse[[#This Row],[Qualified Activities Professional Hours]],NonNurse[[#This Row],[Other Activities Professional Hours]])/NonNurse[[#This Row],[MDS Census]]</f>
        <v>0.16193243782417879</v>
      </c>
      <c r="S234" s="6">
        <v>9.2455434782608688</v>
      </c>
      <c r="T234" s="6">
        <v>14.613369565217386</v>
      </c>
      <c r="U234" s="6">
        <v>0</v>
      </c>
      <c r="V234" s="6">
        <f>SUM(NonNurse[[#This Row],[Occupational Therapist Hours]],NonNurse[[#This Row],[OT Assistant Hours]],NonNurse[[#This Row],[OT Aide Hours]])/NonNurse[[#This Row],[MDS Census]]</f>
        <v>0.29192977789599672</v>
      </c>
      <c r="W234" s="6">
        <v>8.7361956521739135</v>
      </c>
      <c r="X234" s="6">
        <v>19.869782608695655</v>
      </c>
      <c r="Y234" s="6">
        <v>0</v>
      </c>
      <c r="Z234" s="6">
        <f>SUM(NonNurse[[#This Row],[Physical Therapist (PT) Hours]],NonNurse[[#This Row],[PT Assistant Hours]],NonNurse[[#This Row],[PT Aide Hours]])/NonNurse[[#This Row],[MDS Census]]</f>
        <v>0.35001329964090977</v>
      </c>
      <c r="AA234" s="6">
        <v>0</v>
      </c>
      <c r="AB234" s="6">
        <v>0</v>
      </c>
      <c r="AC234" s="6">
        <v>0</v>
      </c>
      <c r="AD234" s="6">
        <v>0</v>
      </c>
      <c r="AE234" s="6">
        <v>0</v>
      </c>
      <c r="AF234" s="6">
        <v>0</v>
      </c>
      <c r="AG234" s="6">
        <v>0</v>
      </c>
      <c r="AH234" s="1">
        <v>495221</v>
      </c>
      <c r="AI234">
        <v>3</v>
      </c>
    </row>
    <row r="235" spans="1:35" x14ac:dyDescent="0.25">
      <c r="A235" t="s">
        <v>329</v>
      </c>
      <c r="B235" t="s">
        <v>246</v>
      </c>
      <c r="C235" t="s">
        <v>515</v>
      </c>
      <c r="D235" t="s">
        <v>386</v>
      </c>
      <c r="E235" s="6">
        <v>47.989130434782609</v>
      </c>
      <c r="F235" s="6">
        <v>5.6521739130434785</v>
      </c>
      <c r="G235" s="6">
        <v>0.61956521739130432</v>
      </c>
      <c r="H235" s="6">
        <v>0.26554347826086955</v>
      </c>
      <c r="I235" s="6">
        <v>3.6739130434782608</v>
      </c>
      <c r="J235" s="6">
        <v>0</v>
      </c>
      <c r="K235" s="6">
        <v>0</v>
      </c>
      <c r="L235" s="6">
        <v>3.7396739130434788</v>
      </c>
      <c r="M235" s="6">
        <v>7.7391304347826084</v>
      </c>
      <c r="N235" s="6">
        <v>0</v>
      </c>
      <c r="O235" s="6">
        <f>SUM(NonNurse[[#This Row],[Qualified Social Work Staff Hours]],NonNurse[[#This Row],[Other Social Work Staff Hours]])/NonNurse[[#This Row],[MDS Census]]</f>
        <v>0.16126840317100791</v>
      </c>
      <c r="P235" s="6">
        <v>5.5706521739130439</v>
      </c>
      <c r="Q235" s="6">
        <v>3.6711956521739131</v>
      </c>
      <c r="R235" s="6">
        <f>SUM(NonNurse[[#This Row],[Qualified Activities Professional Hours]],NonNurse[[#This Row],[Other Activities Professional Hours]])/NonNurse[[#This Row],[MDS Census]]</f>
        <v>0.19258210645526613</v>
      </c>
      <c r="S235" s="6">
        <v>5.2570652173913031</v>
      </c>
      <c r="T235" s="6">
        <v>9.883260869565218</v>
      </c>
      <c r="U235" s="6">
        <v>0</v>
      </c>
      <c r="V235" s="6">
        <f>SUM(NonNurse[[#This Row],[Occupational Therapist Hours]],NonNurse[[#This Row],[OT Assistant Hours]],NonNurse[[#This Row],[OT Aide Hours]])/NonNurse[[#This Row],[MDS Census]]</f>
        <v>0.3154949037372593</v>
      </c>
      <c r="W235" s="6">
        <v>5.8110869565217396</v>
      </c>
      <c r="X235" s="6">
        <v>11.741413043478261</v>
      </c>
      <c r="Y235" s="6">
        <v>0</v>
      </c>
      <c r="Z235" s="6">
        <f>SUM(NonNurse[[#This Row],[Physical Therapist (PT) Hours]],NonNurse[[#This Row],[PT Assistant Hours]],NonNurse[[#This Row],[PT Aide Hours]])/NonNurse[[#This Row],[MDS Census]]</f>
        <v>0.36575990939977354</v>
      </c>
      <c r="AA235" s="6">
        <v>0</v>
      </c>
      <c r="AB235" s="6">
        <v>0</v>
      </c>
      <c r="AC235" s="6">
        <v>0</v>
      </c>
      <c r="AD235" s="6">
        <v>0</v>
      </c>
      <c r="AE235" s="6">
        <v>0</v>
      </c>
      <c r="AF235" s="6">
        <v>0</v>
      </c>
      <c r="AG235" s="6">
        <v>0</v>
      </c>
      <c r="AH235" s="1">
        <v>495397</v>
      </c>
      <c r="AI235">
        <v>3</v>
      </c>
    </row>
    <row r="236" spans="1:35" x14ac:dyDescent="0.25">
      <c r="A236" t="s">
        <v>329</v>
      </c>
      <c r="B236" t="s">
        <v>220</v>
      </c>
      <c r="C236" t="s">
        <v>477</v>
      </c>
      <c r="D236" t="s">
        <v>410</v>
      </c>
      <c r="E236" s="6">
        <v>51.347826086956523</v>
      </c>
      <c r="F236" s="6">
        <v>5.6521739130434785</v>
      </c>
      <c r="G236" s="6">
        <v>2.347826086956522</v>
      </c>
      <c r="H236" s="6">
        <v>0.78260869565217395</v>
      </c>
      <c r="I236" s="6">
        <v>5.0434782608695654</v>
      </c>
      <c r="J236" s="6">
        <v>0</v>
      </c>
      <c r="K236" s="6">
        <v>0</v>
      </c>
      <c r="L236" s="6">
        <v>4.4293478260869561</v>
      </c>
      <c r="M236" s="6">
        <v>7.8858695652173916</v>
      </c>
      <c r="N236" s="6">
        <v>0</v>
      </c>
      <c r="O236" s="6">
        <f>SUM(NonNurse[[#This Row],[Qualified Social Work Staff Hours]],NonNurse[[#This Row],[Other Social Work Staff Hours]])/NonNurse[[#This Row],[MDS Census]]</f>
        <v>0.15357747671464861</v>
      </c>
      <c r="P236" s="6">
        <v>0</v>
      </c>
      <c r="Q236" s="6">
        <v>0</v>
      </c>
      <c r="R236" s="6">
        <f>SUM(NonNurse[[#This Row],[Qualified Activities Professional Hours]],NonNurse[[#This Row],[Other Activities Professional Hours]])/NonNurse[[#This Row],[MDS Census]]</f>
        <v>0</v>
      </c>
      <c r="S236" s="6">
        <v>10.298913043478262</v>
      </c>
      <c r="T236" s="6">
        <v>6.9184782608695654</v>
      </c>
      <c r="U236" s="6">
        <v>0</v>
      </c>
      <c r="V236" s="6">
        <f>SUM(NonNurse[[#This Row],[Occupational Therapist Hours]],NonNurse[[#This Row],[OT Assistant Hours]],NonNurse[[#This Row],[OT Aide Hours]])/NonNurse[[#This Row],[MDS Census]]</f>
        <v>0.33530906011854361</v>
      </c>
      <c r="W236" s="6">
        <v>11.399456521739131</v>
      </c>
      <c r="X236" s="6">
        <v>11.059782608695652</v>
      </c>
      <c r="Y236" s="6">
        <v>0</v>
      </c>
      <c r="Z236" s="6">
        <f>SUM(NonNurse[[#This Row],[Physical Therapist (PT) Hours]],NonNurse[[#This Row],[PT Assistant Hours]],NonNurse[[#This Row],[PT Aide Hours]])/NonNurse[[#This Row],[MDS Census]]</f>
        <v>0.4373941574936494</v>
      </c>
      <c r="AA236" s="6">
        <v>0</v>
      </c>
      <c r="AB236" s="6">
        <v>0</v>
      </c>
      <c r="AC236" s="6">
        <v>0</v>
      </c>
      <c r="AD236" s="6">
        <v>0</v>
      </c>
      <c r="AE236" s="6">
        <v>0</v>
      </c>
      <c r="AF236" s="6">
        <v>0</v>
      </c>
      <c r="AG236" s="6">
        <v>0</v>
      </c>
      <c r="AH236" s="1">
        <v>495369</v>
      </c>
      <c r="AI236">
        <v>3</v>
      </c>
    </row>
    <row r="237" spans="1:35" x14ac:dyDescent="0.25">
      <c r="A237" t="s">
        <v>329</v>
      </c>
      <c r="B237" t="s">
        <v>249</v>
      </c>
      <c r="C237" t="s">
        <v>553</v>
      </c>
      <c r="D237" t="s">
        <v>427</v>
      </c>
      <c r="E237" s="6">
        <v>40.163043478260867</v>
      </c>
      <c r="F237" s="6">
        <v>5.0434782608695654</v>
      </c>
      <c r="G237" s="6">
        <v>0.55706521739130432</v>
      </c>
      <c r="H237" s="6">
        <v>0.16304347826086957</v>
      </c>
      <c r="I237" s="6">
        <v>0.96739130434782605</v>
      </c>
      <c r="J237" s="6">
        <v>0</v>
      </c>
      <c r="K237" s="6">
        <v>0</v>
      </c>
      <c r="L237" s="6">
        <v>5.4369565217391296</v>
      </c>
      <c r="M237" s="6">
        <v>8.7010869565217384</v>
      </c>
      <c r="N237" s="6">
        <v>0</v>
      </c>
      <c r="O237" s="6">
        <f>SUM(NonNurse[[#This Row],[Qualified Social Work Staff Hours]],NonNurse[[#This Row],[Other Social Work Staff Hours]])/NonNurse[[#This Row],[MDS Census]]</f>
        <v>0.21664411366711772</v>
      </c>
      <c r="P237" s="6">
        <v>2.7527173913043477</v>
      </c>
      <c r="Q237" s="6">
        <v>1.3125</v>
      </c>
      <c r="R237" s="6">
        <f>SUM(NonNurse[[#This Row],[Qualified Activities Professional Hours]],NonNurse[[#This Row],[Other Activities Professional Hours]])/NonNurse[[#This Row],[MDS Census]]</f>
        <v>0.10121786197564277</v>
      </c>
      <c r="S237" s="6">
        <v>5.0116304347826102</v>
      </c>
      <c r="T237" s="6">
        <v>4.2842391304347833</v>
      </c>
      <c r="U237" s="6">
        <v>0</v>
      </c>
      <c r="V237" s="6">
        <f>SUM(NonNurse[[#This Row],[Occupational Therapist Hours]],NonNurse[[#This Row],[OT Assistant Hours]],NonNurse[[#This Row],[OT Aide Hours]])/NonNurse[[#This Row],[MDS Census]]</f>
        <v>0.23145331529093377</v>
      </c>
      <c r="W237" s="6">
        <v>4.505217391304349</v>
      </c>
      <c r="X237" s="6">
        <v>4.4119565217391292</v>
      </c>
      <c r="Y237" s="6">
        <v>2.6304347826086958</v>
      </c>
      <c r="Z237" s="6">
        <f>SUM(NonNurse[[#This Row],[Physical Therapist (PT) Hours]],NonNurse[[#This Row],[PT Assistant Hours]],NonNurse[[#This Row],[PT Aide Hours]])/NonNurse[[#This Row],[MDS Census]]</f>
        <v>0.28751826792963464</v>
      </c>
      <c r="AA237" s="6">
        <v>5.434782608695652E-2</v>
      </c>
      <c r="AB237" s="6">
        <v>0</v>
      </c>
      <c r="AC237" s="6">
        <v>0</v>
      </c>
      <c r="AD237" s="6">
        <v>0</v>
      </c>
      <c r="AE237" s="6">
        <v>0</v>
      </c>
      <c r="AF237" s="6">
        <v>0</v>
      </c>
      <c r="AG237" s="6">
        <v>0</v>
      </c>
      <c r="AH237" s="1">
        <v>495400</v>
      </c>
      <c r="AI237">
        <v>3</v>
      </c>
    </row>
    <row r="238" spans="1:35" x14ac:dyDescent="0.25">
      <c r="A238" t="s">
        <v>329</v>
      </c>
      <c r="B238" t="s">
        <v>155</v>
      </c>
      <c r="C238" t="s">
        <v>488</v>
      </c>
      <c r="D238" t="s">
        <v>381</v>
      </c>
      <c r="E238" s="6">
        <v>39.130434782608695</v>
      </c>
      <c r="F238" s="6">
        <v>4.9565217391304346</v>
      </c>
      <c r="G238" s="6">
        <v>0</v>
      </c>
      <c r="H238" s="6">
        <v>0</v>
      </c>
      <c r="I238" s="6">
        <v>5.2173913043478262</v>
      </c>
      <c r="J238" s="6">
        <v>0</v>
      </c>
      <c r="K238" s="6">
        <v>0</v>
      </c>
      <c r="L238" s="6">
        <v>3.1815217391304347</v>
      </c>
      <c r="M238" s="6">
        <v>5.2173913043478262</v>
      </c>
      <c r="N238" s="6">
        <v>0</v>
      </c>
      <c r="O238" s="6">
        <f>SUM(NonNurse[[#This Row],[Qualified Social Work Staff Hours]],NonNurse[[#This Row],[Other Social Work Staff Hours]])/NonNurse[[#This Row],[MDS Census]]</f>
        <v>0.13333333333333333</v>
      </c>
      <c r="P238" s="6">
        <v>0</v>
      </c>
      <c r="Q238" s="6">
        <v>5.1603260869565206</v>
      </c>
      <c r="R238" s="6">
        <f>SUM(NonNurse[[#This Row],[Qualified Activities Professional Hours]],NonNurse[[#This Row],[Other Activities Professional Hours]])/NonNurse[[#This Row],[MDS Census]]</f>
        <v>0.13187499999999996</v>
      </c>
      <c r="S238" s="6">
        <v>11.097173913043477</v>
      </c>
      <c r="T238" s="6">
        <v>6.4249999999999989</v>
      </c>
      <c r="U238" s="6">
        <v>0</v>
      </c>
      <c r="V238" s="6">
        <f>SUM(NonNurse[[#This Row],[Occupational Therapist Hours]],NonNurse[[#This Row],[OT Assistant Hours]],NonNurse[[#This Row],[OT Aide Hours]])/NonNurse[[#This Row],[MDS Census]]</f>
        <v>0.44778888888888879</v>
      </c>
      <c r="W238" s="6">
        <v>10.358804347826085</v>
      </c>
      <c r="X238" s="6">
        <v>6.3519565217391269</v>
      </c>
      <c r="Y238" s="6">
        <v>0</v>
      </c>
      <c r="Z238" s="6">
        <f>SUM(NonNurse[[#This Row],[Physical Therapist (PT) Hours]],NonNurse[[#This Row],[PT Assistant Hours]],NonNurse[[#This Row],[PT Aide Hours]])/NonNurse[[#This Row],[MDS Census]]</f>
        <v>0.42705277777777767</v>
      </c>
      <c r="AA238" s="6">
        <v>0</v>
      </c>
      <c r="AB238" s="6">
        <v>0</v>
      </c>
      <c r="AC238" s="6">
        <v>0</v>
      </c>
      <c r="AD238" s="6">
        <v>0</v>
      </c>
      <c r="AE238" s="6">
        <v>0</v>
      </c>
      <c r="AF238" s="6">
        <v>0</v>
      </c>
      <c r="AG238" s="6">
        <v>0</v>
      </c>
      <c r="AH238" s="1">
        <v>495288</v>
      </c>
      <c r="AI238">
        <v>3</v>
      </c>
    </row>
    <row r="239" spans="1:35" x14ac:dyDescent="0.25">
      <c r="A239" t="s">
        <v>329</v>
      </c>
      <c r="B239" t="s">
        <v>16</v>
      </c>
      <c r="C239" t="s">
        <v>515</v>
      </c>
      <c r="D239" t="s">
        <v>386</v>
      </c>
      <c r="E239" s="6">
        <v>176.82608695652175</v>
      </c>
      <c r="F239" s="6">
        <v>4.8695652173913047</v>
      </c>
      <c r="G239" s="6">
        <v>2.8260869565217392</v>
      </c>
      <c r="H239" s="6">
        <v>2.9782608695652173</v>
      </c>
      <c r="I239" s="6">
        <v>6</v>
      </c>
      <c r="J239" s="6">
        <v>0</v>
      </c>
      <c r="K239" s="6">
        <v>0</v>
      </c>
      <c r="L239" s="6">
        <v>7.5543478260869561</v>
      </c>
      <c r="M239" s="6">
        <v>11.741847826086957</v>
      </c>
      <c r="N239" s="6">
        <v>0</v>
      </c>
      <c r="O239" s="6">
        <f>SUM(NonNurse[[#This Row],[Qualified Social Work Staff Hours]],NonNurse[[#This Row],[Other Social Work Staff Hours]])/NonNurse[[#This Row],[MDS Census]]</f>
        <v>6.6403368576346197E-2</v>
      </c>
      <c r="P239" s="6">
        <v>5.2173913043478262</v>
      </c>
      <c r="Q239" s="6">
        <v>7.3478260869565215</v>
      </c>
      <c r="R239" s="6">
        <f>SUM(NonNurse[[#This Row],[Qualified Activities Professional Hours]],NonNurse[[#This Row],[Other Activities Professional Hours]])/NonNurse[[#This Row],[MDS Census]]</f>
        <v>7.1059749200885175E-2</v>
      </c>
      <c r="S239" s="6">
        <v>10.875</v>
      </c>
      <c r="T239" s="6">
        <v>15.472826086956522</v>
      </c>
      <c r="U239" s="6">
        <v>0</v>
      </c>
      <c r="V239" s="6">
        <f>SUM(NonNurse[[#This Row],[Occupational Therapist Hours]],NonNurse[[#This Row],[OT Assistant Hours]],NonNurse[[#This Row],[OT Aide Hours]])/NonNurse[[#This Row],[MDS Census]]</f>
        <v>0.14900417998524712</v>
      </c>
      <c r="W239" s="6">
        <v>12.994565217391305</v>
      </c>
      <c r="X239" s="6">
        <v>20.782608695652176</v>
      </c>
      <c r="Y239" s="6">
        <v>5.3043478260869561</v>
      </c>
      <c r="Z239" s="6">
        <f>SUM(NonNurse[[#This Row],[Physical Therapist (PT) Hours]],NonNurse[[#This Row],[PT Assistant Hours]],NonNurse[[#This Row],[PT Aide Hours]])/NonNurse[[#This Row],[MDS Census]]</f>
        <v>0.22101671994098845</v>
      </c>
      <c r="AA239" s="6">
        <v>0</v>
      </c>
      <c r="AB239" s="6">
        <v>3.0434782608695654</v>
      </c>
      <c r="AC239" s="6">
        <v>0</v>
      </c>
      <c r="AD239" s="6">
        <v>0</v>
      </c>
      <c r="AE239" s="6">
        <v>0</v>
      </c>
      <c r="AF239" s="6">
        <v>0</v>
      </c>
      <c r="AG239" s="6">
        <v>0</v>
      </c>
      <c r="AH239" s="1">
        <v>495071</v>
      </c>
      <c r="AI239">
        <v>3</v>
      </c>
    </row>
    <row r="240" spans="1:35" x14ac:dyDescent="0.25">
      <c r="A240" t="s">
        <v>329</v>
      </c>
      <c r="B240" t="s">
        <v>253</v>
      </c>
      <c r="C240" t="s">
        <v>578</v>
      </c>
      <c r="D240" t="s">
        <v>417</v>
      </c>
      <c r="E240" s="6">
        <v>32.673913043478258</v>
      </c>
      <c r="F240" s="6">
        <v>4.6956521739130439</v>
      </c>
      <c r="G240" s="6">
        <v>0.3641304347826087</v>
      </c>
      <c r="H240" s="6">
        <v>0.11543478260869565</v>
      </c>
      <c r="I240" s="6">
        <v>0</v>
      </c>
      <c r="J240" s="6">
        <v>0</v>
      </c>
      <c r="K240" s="6">
        <v>0</v>
      </c>
      <c r="L240" s="6">
        <v>2.4222826086956522</v>
      </c>
      <c r="M240" s="6">
        <v>8.0869565217391308</v>
      </c>
      <c r="N240" s="6">
        <v>0</v>
      </c>
      <c r="O240" s="6">
        <f>SUM(NonNurse[[#This Row],[Qualified Social Work Staff Hours]],NonNurse[[#This Row],[Other Social Work Staff Hours]])/NonNurse[[#This Row],[MDS Census]]</f>
        <v>0.24750499001996012</v>
      </c>
      <c r="P240" s="6">
        <v>0</v>
      </c>
      <c r="Q240" s="6">
        <v>15.021739130434783</v>
      </c>
      <c r="R240" s="6">
        <f>SUM(NonNurse[[#This Row],[Qualified Activities Professional Hours]],NonNurse[[#This Row],[Other Activities Professional Hours]])/NonNurse[[#This Row],[MDS Census]]</f>
        <v>0.45974717232202267</v>
      </c>
      <c r="S240" s="6">
        <v>4.9561956521739123</v>
      </c>
      <c r="T240" s="6">
        <v>3.7732608695652177</v>
      </c>
      <c r="U240" s="6">
        <v>0</v>
      </c>
      <c r="V240" s="6">
        <f>SUM(NonNurse[[#This Row],[Occupational Therapist Hours]],NonNurse[[#This Row],[OT Assistant Hours]],NonNurse[[#This Row],[OT Aide Hours]])/NonNurse[[#This Row],[MDS Census]]</f>
        <v>0.2671689953426481</v>
      </c>
      <c r="W240" s="6">
        <v>2.7445652173913051</v>
      </c>
      <c r="X240" s="6">
        <v>4.0292391304347834</v>
      </c>
      <c r="Y240" s="6">
        <v>0</v>
      </c>
      <c r="Z240" s="6">
        <f>SUM(NonNurse[[#This Row],[Physical Therapist (PT) Hours]],NonNurse[[#This Row],[PT Assistant Hours]],NonNurse[[#This Row],[PT Aide Hours]])/NonNurse[[#This Row],[MDS Census]]</f>
        <v>0.20731536926147709</v>
      </c>
      <c r="AA240" s="6">
        <v>0</v>
      </c>
      <c r="AB240" s="6">
        <v>0</v>
      </c>
      <c r="AC240" s="6">
        <v>0</v>
      </c>
      <c r="AD240" s="6">
        <v>0</v>
      </c>
      <c r="AE240" s="6">
        <v>0</v>
      </c>
      <c r="AF240" s="6">
        <v>0</v>
      </c>
      <c r="AG240" s="6">
        <v>0</v>
      </c>
      <c r="AH240" s="1">
        <v>495404</v>
      </c>
      <c r="AI240">
        <v>3</v>
      </c>
    </row>
    <row r="241" spans="1:35" x14ac:dyDescent="0.25">
      <c r="A241" t="s">
        <v>329</v>
      </c>
      <c r="B241" t="s">
        <v>72</v>
      </c>
      <c r="C241" t="s">
        <v>481</v>
      </c>
      <c r="D241" t="s">
        <v>375</v>
      </c>
      <c r="E241" s="6">
        <v>41.619565217391305</v>
      </c>
      <c r="F241" s="6">
        <v>4.065217391304345</v>
      </c>
      <c r="G241" s="6">
        <v>1.2282608695652173</v>
      </c>
      <c r="H241" s="6">
        <v>0.19021739130434784</v>
      </c>
      <c r="I241" s="6">
        <v>0.60869565217391308</v>
      </c>
      <c r="J241" s="6">
        <v>0</v>
      </c>
      <c r="K241" s="6">
        <v>0</v>
      </c>
      <c r="L241" s="6">
        <v>5.4178260869565209</v>
      </c>
      <c r="M241" s="6">
        <v>3.4119565217391301</v>
      </c>
      <c r="N241" s="6">
        <v>4.5579347826086956</v>
      </c>
      <c r="O241" s="6">
        <f>SUM(NonNurse[[#This Row],[Qualified Social Work Staff Hours]],NonNurse[[#This Row],[Other Social Work Staff Hours]])/NonNurse[[#This Row],[MDS Census]]</f>
        <v>0.19149386262731782</v>
      </c>
      <c r="P241" s="6">
        <v>3.0173913043478287</v>
      </c>
      <c r="Q241" s="6">
        <v>24.853369565217399</v>
      </c>
      <c r="R241" s="6">
        <f>SUM(NonNurse[[#This Row],[Qualified Activities Professional Hours]],NonNurse[[#This Row],[Other Activities Professional Hours]])/NonNurse[[#This Row],[MDS Census]]</f>
        <v>0.66965526247061924</v>
      </c>
      <c r="S241" s="6">
        <v>4.4292391304347811</v>
      </c>
      <c r="T241" s="6">
        <v>8.4081521739130434</v>
      </c>
      <c r="U241" s="6">
        <v>0</v>
      </c>
      <c r="V241" s="6">
        <f>SUM(NonNurse[[#This Row],[Occupational Therapist Hours]],NonNurse[[#This Row],[OT Assistant Hours]],NonNurse[[#This Row],[OT Aide Hours]])/NonNurse[[#This Row],[MDS Census]]</f>
        <v>0.30844606946983544</v>
      </c>
      <c r="W241" s="6">
        <v>9.1340217391304339</v>
      </c>
      <c r="X241" s="6">
        <v>5.3211956521739117</v>
      </c>
      <c r="Y241" s="6">
        <v>0</v>
      </c>
      <c r="Z241" s="6">
        <f>SUM(NonNurse[[#This Row],[Physical Therapist (PT) Hours]],NonNurse[[#This Row],[PT Assistant Hours]],NonNurse[[#This Row],[PT Aide Hours]])/NonNurse[[#This Row],[MDS Census]]</f>
        <v>0.34731783755549744</v>
      </c>
      <c r="AA241" s="6">
        <v>0</v>
      </c>
      <c r="AB241" s="6">
        <v>0</v>
      </c>
      <c r="AC241" s="6">
        <v>0</v>
      </c>
      <c r="AD241" s="6">
        <v>0</v>
      </c>
      <c r="AE241" s="6">
        <v>0</v>
      </c>
      <c r="AF241" s="6">
        <v>0</v>
      </c>
      <c r="AG241" s="6">
        <v>0</v>
      </c>
      <c r="AH241" s="1">
        <v>495183</v>
      </c>
      <c r="AI241">
        <v>3</v>
      </c>
    </row>
    <row r="242" spans="1:35" x14ac:dyDescent="0.25">
      <c r="A242" t="s">
        <v>329</v>
      </c>
      <c r="B242" t="s">
        <v>141</v>
      </c>
      <c r="C242" t="s">
        <v>498</v>
      </c>
      <c r="D242" t="s">
        <v>392</v>
      </c>
      <c r="E242" s="6">
        <v>25.532608695652176</v>
      </c>
      <c r="F242" s="6">
        <v>8.1739130434782616</v>
      </c>
      <c r="G242" s="6">
        <v>0.66304347826086951</v>
      </c>
      <c r="H242" s="6">
        <v>0.24804347826086964</v>
      </c>
      <c r="I242" s="6">
        <v>4.2826086956521738</v>
      </c>
      <c r="J242" s="6">
        <v>0</v>
      </c>
      <c r="K242" s="6">
        <v>0</v>
      </c>
      <c r="L242" s="6">
        <v>4.9697826086956525</v>
      </c>
      <c r="M242" s="6">
        <v>3.9288043478260875</v>
      </c>
      <c r="N242" s="6">
        <v>0</v>
      </c>
      <c r="O242" s="6">
        <f>SUM(NonNurse[[#This Row],[Qualified Social Work Staff Hours]],NonNurse[[#This Row],[Other Social Work Staff Hours]])/NonNurse[[#This Row],[MDS Census]]</f>
        <v>0.1538739889314602</v>
      </c>
      <c r="P242" s="6">
        <v>2.4351086956521732</v>
      </c>
      <c r="Q242" s="6">
        <v>0</v>
      </c>
      <c r="R242" s="6">
        <f>SUM(NonNurse[[#This Row],[Qualified Activities Professional Hours]],NonNurse[[#This Row],[Other Activities Professional Hours]])/NonNurse[[#This Row],[MDS Census]]</f>
        <v>9.5372498935717295E-2</v>
      </c>
      <c r="S242" s="6">
        <v>5.6534782608695648</v>
      </c>
      <c r="T242" s="6">
        <v>4.9065217391304348</v>
      </c>
      <c r="U242" s="6">
        <v>0</v>
      </c>
      <c r="V242" s="6">
        <f>SUM(NonNurse[[#This Row],[Occupational Therapist Hours]],NonNurse[[#This Row],[OT Assistant Hours]],NonNurse[[#This Row],[OT Aide Hours]])/NonNurse[[#This Row],[MDS Census]]</f>
        <v>0.41358876117496801</v>
      </c>
      <c r="W242" s="6">
        <v>8.0954347826086952</v>
      </c>
      <c r="X242" s="6">
        <v>5.2497826086956536</v>
      </c>
      <c r="Y242" s="6">
        <v>0</v>
      </c>
      <c r="Z242" s="6">
        <f>SUM(NonNurse[[#This Row],[Physical Therapist (PT) Hours]],NonNurse[[#This Row],[PT Assistant Hours]],NonNurse[[#This Row],[PT Aide Hours]])/NonNurse[[#This Row],[MDS Census]]</f>
        <v>0.52267347807577691</v>
      </c>
      <c r="AA242" s="6">
        <v>0</v>
      </c>
      <c r="AB242" s="6">
        <v>0</v>
      </c>
      <c r="AC242" s="6">
        <v>0</v>
      </c>
      <c r="AD242" s="6">
        <v>0</v>
      </c>
      <c r="AE242" s="6">
        <v>0</v>
      </c>
      <c r="AF242" s="6">
        <v>0</v>
      </c>
      <c r="AG242" s="6">
        <v>0</v>
      </c>
      <c r="AH242" s="1">
        <v>495269</v>
      </c>
      <c r="AI242">
        <v>3</v>
      </c>
    </row>
    <row r="243" spans="1:35" x14ac:dyDescent="0.25">
      <c r="A243" t="s">
        <v>329</v>
      </c>
      <c r="B243" t="s">
        <v>243</v>
      </c>
      <c r="C243" t="s">
        <v>579</v>
      </c>
      <c r="D243" t="s">
        <v>375</v>
      </c>
      <c r="E243" s="6">
        <v>113.07608695652173</v>
      </c>
      <c r="F243" s="6">
        <v>4.9565217391304346</v>
      </c>
      <c r="G243" s="6">
        <v>0.32608695652173914</v>
      </c>
      <c r="H243" s="6">
        <v>0.73989130434782613</v>
      </c>
      <c r="I243" s="6">
        <v>3.25</v>
      </c>
      <c r="J243" s="6">
        <v>0</v>
      </c>
      <c r="K243" s="6">
        <v>0</v>
      </c>
      <c r="L243" s="6">
        <v>3.6132608695652171</v>
      </c>
      <c r="M243" s="6">
        <v>5.7024999999999997</v>
      </c>
      <c r="N243" s="6">
        <v>5.3653260869565207</v>
      </c>
      <c r="O243" s="6">
        <f>SUM(NonNurse[[#This Row],[Qualified Social Work Staff Hours]],NonNurse[[#This Row],[Other Social Work Staff Hours]])/NonNurse[[#This Row],[MDS Census]]</f>
        <v>9.7879457848697476E-2</v>
      </c>
      <c r="P243" s="6">
        <v>5.5708695652173903</v>
      </c>
      <c r="Q243" s="6">
        <v>4.875978260869565</v>
      </c>
      <c r="R243" s="6">
        <f>SUM(NonNurse[[#This Row],[Qualified Activities Professional Hours]],NonNurse[[#This Row],[Other Activities Professional Hours]])/NonNurse[[#This Row],[MDS Census]]</f>
        <v>9.2387772757858297E-2</v>
      </c>
      <c r="S243" s="6">
        <v>10.215108695652173</v>
      </c>
      <c r="T243" s="6">
        <v>14.766413043478261</v>
      </c>
      <c r="U243" s="6">
        <v>0</v>
      </c>
      <c r="V243" s="6">
        <f>SUM(NonNurse[[#This Row],[Occupational Therapist Hours]],NonNurse[[#This Row],[OT Assistant Hours]],NonNurse[[#This Row],[OT Aide Hours]])/NonNurse[[#This Row],[MDS Census]]</f>
        <v>0.22092665577237336</v>
      </c>
      <c r="W243" s="6">
        <v>9.6601086956521769</v>
      </c>
      <c r="X243" s="6">
        <v>24.214456521739127</v>
      </c>
      <c r="Y243" s="6">
        <v>0</v>
      </c>
      <c r="Z243" s="6">
        <f>SUM(NonNurse[[#This Row],[Physical Therapist (PT) Hours]],NonNurse[[#This Row],[PT Assistant Hours]],NonNurse[[#This Row],[PT Aide Hours]])/NonNurse[[#This Row],[MDS Census]]</f>
        <v>0.2995732000384505</v>
      </c>
      <c r="AA243" s="6">
        <v>0</v>
      </c>
      <c r="AB243" s="6">
        <v>0</v>
      </c>
      <c r="AC243" s="6">
        <v>0</v>
      </c>
      <c r="AD243" s="6">
        <v>0</v>
      </c>
      <c r="AE243" s="6">
        <v>0</v>
      </c>
      <c r="AF243" s="6">
        <v>0</v>
      </c>
      <c r="AG243" s="6">
        <v>0</v>
      </c>
      <c r="AH243" s="1">
        <v>495394</v>
      </c>
      <c r="AI243">
        <v>3</v>
      </c>
    </row>
    <row r="244" spans="1:35" x14ac:dyDescent="0.25">
      <c r="A244" t="s">
        <v>329</v>
      </c>
      <c r="B244" t="s">
        <v>227</v>
      </c>
      <c r="C244" t="s">
        <v>526</v>
      </c>
      <c r="D244" t="s">
        <v>408</v>
      </c>
      <c r="E244" s="6">
        <v>111.54347826086956</v>
      </c>
      <c r="F244" s="6">
        <v>5.4782608695652177</v>
      </c>
      <c r="G244" s="6">
        <v>2.4456521739130436E-2</v>
      </c>
      <c r="H244" s="6">
        <v>0</v>
      </c>
      <c r="I244" s="6">
        <v>4.1304347826086953</v>
      </c>
      <c r="J244" s="6">
        <v>0</v>
      </c>
      <c r="K244" s="6">
        <v>0</v>
      </c>
      <c r="L244" s="6">
        <v>1.7993478260869566</v>
      </c>
      <c r="M244" s="6">
        <v>5.628043478260869</v>
      </c>
      <c r="N244" s="6">
        <v>5.0455434782608712</v>
      </c>
      <c r="O244" s="6">
        <f>SUM(NonNurse[[#This Row],[Qualified Social Work Staff Hours]],NonNurse[[#This Row],[Other Social Work Staff Hours]])/NonNurse[[#This Row],[MDS Census]]</f>
        <v>9.5689923991424689E-2</v>
      </c>
      <c r="P244" s="6">
        <v>0</v>
      </c>
      <c r="Q244" s="6">
        <v>4.9795652173913041</v>
      </c>
      <c r="R244" s="6">
        <f>SUM(NonNurse[[#This Row],[Qualified Activities Professional Hours]],NonNurse[[#This Row],[Other Activities Professional Hours]])/NonNurse[[#This Row],[MDS Census]]</f>
        <v>4.4642369908399919E-2</v>
      </c>
      <c r="S244" s="6">
        <v>12.239782608695654</v>
      </c>
      <c r="T244" s="6">
        <v>12.064239130434776</v>
      </c>
      <c r="U244" s="6">
        <v>0</v>
      </c>
      <c r="V244" s="6">
        <f>SUM(NonNurse[[#This Row],[Occupational Therapist Hours]],NonNurse[[#This Row],[OT Assistant Hours]],NonNurse[[#This Row],[OT Aide Hours]])/NonNurse[[#This Row],[MDS Census]]</f>
        <v>0.21788832586240495</v>
      </c>
      <c r="W244" s="6">
        <v>20.261739130434787</v>
      </c>
      <c r="X244" s="6">
        <v>11.4445652173913</v>
      </c>
      <c r="Y244" s="6">
        <v>0</v>
      </c>
      <c r="Z244" s="6">
        <f>SUM(NonNurse[[#This Row],[Physical Therapist (PT) Hours]],NonNurse[[#This Row],[PT Assistant Hours]],NonNurse[[#This Row],[PT Aide Hours]])/NonNurse[[#This Row],[MDS Census]]</f>
        <v>0.28425063340479439</v>
      </c>
      <c r="AA244" s="6">
        <v>0</v>
      </c>
      <c r="AB244" s="6">
        <v>0</v>
      </c>
      <c r="AC244" s="6">
        <v>0</v>
      </c>
      <c r="AD244" s="6">
        <v>0</v>
      </c>
      <c r="AE244" s="6">
        <v>0</v>
      </c>
      <c r="AF244" s="6">
        <v>0</v>
      </c>
      <c r="AG244" s="6">
        <v>0</v>
      </c>
      <c r="AH244" s="1">
        <v>495377</v>
      </c>
      <c r="AI244">
        <v>3</v>
      </c>
    </row>
    <row r="245" spans="1:35" x14ac:dyDescent="0.25">
      <c r="A245" t="s">
        <v>329</v>
      </c>
      <c r="B245" t="s">
        <v>31</v>
      </c>
      <c r="C245" t="s">
        <v>453</v>
      </c>
      <c r="D245" t="s">
        <v>384</v>
      </c>
      <c r="E245" s="6">
        <v>140.94565217391303</v>
      </c>
      <c r="F245" s="6">
        <v>5.4782608695652177</v>
      </c>
      <c r="G245" s="6">
        <v>0.32608695652173914</v>
      </c>
      <c r="H245" s="6">
        <v>0.69108695652173913</v>
      </c>
      <c r="I245" s="6">
        <v>3.5760869565217392</v>
      </c>
      <c r="J245" s="6">
        <v>0</v>
      </c>
      <c r="K245" s="6">
        <v>0</v>
      </c>
      <c r="L245" s="6">
        <v>10.991847826086957</v>
      </c>
      <c r="M245" s="6">
        <v>6.1043478260869577</v>
      </c>
      <c r="N245" s="6">
        <v>0.27913043478260868</v>
      </c>
      <c r="O245" s="6">
        <f>SUM(NonNurse[[#This Row],[Qualified Social Work Staff Hours]],NonNurse[[#This Row],[Other Social Work Staff Hours]])/NonNurse[[#This Row],[MDS Census]]</f>
        <v>4.5290352433099416E-2</v>
      </c>
      <c r="P245" s="6">
        <v>5.3631521739130434</v>
      </c>
      <c r="Q245" s="6">
        <v>8.1038043478260882</v>
      </c>
      <c r="R245" s="6">
        <f>SUM(NonNurse[[#This Row],[Qualified Activities Professional Hours]],NonNurse[[#This Row],[Other Activities Professional Hours]])/NonNurse[[#This Row],[MDS Census]]</f>
        <v>9.5547158170741123E-2</v>
      </c>
      <c r="S245" s="6">
        <v>19.153478260869566</v>
      </c>
      <c r="T245" s="6">
        <v>14.708478260869564</v>
      </c>
      <c r="U245" s="6">
        <v>0</v>
      </c>
      <c r="V245" s="6">
        <f>SUM(NonNurse[[#This Row],[Occupational Therapist Hours]],NonNurse[[#This Row],[OT Assistant Hours]],NonNurse[[#This Row],[OT Aide Hours]])/NonNurse[[#This Row],[MDS Census]]</f>
        <v>0.24024832266522714</v>
      </c>
      <c r="W245" s="6">
        <v>14.767499999999998</v>
      </c>
      <c r="X245" s="6">
        <v>20.44173913043479</v>
      </c>
      <c r="Y245" s="6">
        <v>0</v>
      </c>
      <c r="Z245" s="6">
        <f>SUM(NonNurse[[#This Row],[Physical Therapist (PT) Hours]],NonNurse[[#This Row],[PT Assistant Hours]],NonNurse[[#This Row],[PT Aide Hours]])/NonNurse[[#This Row],[MDS Census]]</f>
        <v>0.24980720289966846</v>
      </c>
      <c r="AA245" s="6">
        <v>0</v>
      </c>
      <c r="AB245" s="6">
        <v>0</v>
      </c>
      <c r="AC245" s="6">
        <v>8.6956521739130432E-2</v>
      </c>
      <c r="AD245" s="6">
        <v>0</v>
      </c>
      <c r="AE245" s="6">
        <v>0</v>
      </c>
      <c r="AF245" s="6">
        <v>0</v>
      </c>
      <c r="AG245" s="6">
        <v>0</v>
      </c>
      <c r="AH245" s="1">
        <v>495109</v>
      </c>
      <c r="AI245">
        <v>3</v>
      </c>
    </row>
    <row r="246" spans="1:35" x14ac:dyDescent="0.25">
      <c r="A246" t="s">
        <v>329</v>
      </c>
      <c r="B246" t="s">
        <v>131</v>
      </c>
      <c r="C246" t="s">
        <v>481</v>
      </c>
      <c r="D246" t="s">
        <v>375</v>
      </c>
      <c r="E246" s="6">
        <v>115.53260869565217</v>
      </c>
      <c r="F246" s="6">
        <v>5.4836956521739131</v>
      </c>
      <c r="G246" s="6">
        <v>0.28260869565217389</v>
      </c>
      <c r="H246" s="6">
        <v>0</v>
      </c>
      <c r="I246" s="6">
        <v>3.5869565217391304</v>
      </c>
      <c r="J246" s="6">
        <v>0</v>
      </c>
      <c r="K246" s="6">
        <v>4.6086956521739131</v>
      </c>
      <c r="L246" s="6">
        <v>5.4059782608695643</v>
      </c>
      <c r="M246" s="6">
        <v>0</v>
      </c>
      <c r="N246" s="6">
        <v>6.3833695652173947</v>
      </c>
      <c r="O246" s="6">
        <f>SUM(NonNurse[[#This Row],[Qualified Social Work Staff Hours]],NonNurse[[#This Row],[Other Social Work Staff Hours]])/NonNurse[[#This Row],[MDS Census]]</f>
        <v>5.5251669959544669E-2</v>
      </c>
      <c r="P246" s="6">
        <v>4.9313043478260878</v>
      </c>
      <c r="Q246" s="6">
        <v>0</v>
      </c>
      <c r="R246" s="6">
        <f>SUM(NonNurse[[#This Row],[Qualified Activities Professional Hours]],NonNurse[[#This Row],[Other Activities Professional Hours]])/NonNurse[[#This Row],[MDS Census]]</f>
        <v>4.2683225138771291E-2</v>
      </c>
      <c r="S246" s="6">
        <v>25.557282608695651</v>
      </c>
      <c r="T246" s="6">
        <v>16.646739130434781</v>
      </c>
      <c r="U246" s="6">
        <v>0</v>
      </c>
      <c r="V246" s="6">
        <f>SUM(NonNurse[[#This Row],[Occupational Therapist Hours]],NonNurse[[#This Row],[OT Assistant Hours]],NonNurse[[#This Row],[OT Aide Hours]])/NonNurse[[#This Row],[MDS Census]]</f>
        <v>0.36529965189575686</v>
      </c>
      <c r="W246" s="6">
        <v>15.067608695652169</v>
      </c>
      <c r="X246" s="6">
        <v>24.380869565217392</v>
      </c>
      <c r="Y246" s="6">
        <v>0</v>
      </c>
      <c r="Z246" s="6">
        <f>SUM(NonNurse[[#This Row],[Physical Therapist (PT) Hours]],NonNurse[[#This Row],[PT Assistant Hours]],NonNurse[[#This Row],[PT Aide Hours]])/NonNurse[[#This Row],[MDS Census]]</f>
        <v>0.34144886630915422</v>
      </c>
      <c r="AA246" s="6">
        <v>0</v>
      </c>
      <c r="AB246" s="6">
        <v>0</v>
      </c>
      <c r="AC246" s="6">
        <v>0</v>
      </c>
      <c r="AD246" s="6">
        <v>0</v>
      </c>
      <c r="AE246" s="6">
        <v>0</v>
      </c>
      <c r="AF246" s="6">
        <v>0</v>
      </c>
      <c r="AG246" s="6">
        <v>0</v>
      </c>
      <c r="AH246" s="1">
        <v>495257</v>
      </c>
      <c r="AI246">
        <v>3</v>
      </c>
    </row>
    <row r="247" spans="1:35" x14ac:dyDescent="0.25">
      <c r="A247" t="s">
        <v>329</v>
      </c>
      <c r="B247" t="s">
        <v>219</v>
      </c>
      <c r="C247" t="s">
        <v>515</v>
      </c>
      <c r="D247" t="s">
        <v>386</v>
      </c>
      <c r="E247" s="6">
        <v>35.043478260869563</v>
      </c>
      <c r="F247" s="6">
        <v>5.3043478260869561</v>
      </c>
      <c r="G247" s="6">
        <v>0</v>
      </c>
      <c r="H247" s="6">
        <v>0</v>
      </c>
      <c r="I247" s="6">
        <v>0</v>
      </c>
      <c r="J247" s="6">
        <v>0</v>
      </c>
      <c r="K247" s="6">
        <v>0</v>
      </c>
      <c r="L247" s="6">
        <v>1.4592391304347827</v>
      </c>
      <c r="M247" s="6">
        <v>4.7717391304347823</v>
      </c>
      <c r="N247" s="6">
        <v>0</v>
      </c>
      <c r="O247" s="6">
        <f>SUM(NonNurse[[#This Row],[Qualified Social Work Staff Hours]],NonNurse[[#This Row],[Other Social Work Staff Hours]])/NonNurse[[#This Row],[MDS Census]]</f>
        <v>0.13616625310173697</v>
      </c>
      <c r="P247" s="6">
        <v>0</v>
      </c>
      <c r="Q247" s="6">
        <v>6.0625</v>
      </c>
      <c r="R247" s="6">
        <f>SUM(NonNurse[[#This Row],[Qualified Activities Professional Hours]],NonNurse[[#This Row],[Other Activities Professional Hours]])/NonNurse[[#This Row],[MDS Census]]</f>
        <v>0.17299937965260548</v>
      </c>
      <c r="S247" s="6">
        <v>1.2581521739130435</v>
      </c>
      <c r="T247" s="6">
        <v>17.122282608695652</v>
      </c>
      <c r="U247" s="6">
        <v>0</v>
      </c>
      <c r="V247" s="6">
        <f>SUM(NonNurse[[#This Row],[Occupational Therapist Hours]],NonNurse[[#This Row],[OT Assistant Hours]],NonNurse[[#This Row],[OT Aide Hours]])/NonNurse[[#This Row],[MDS Census]]</f>
        <v>0.52450372208436724</v>
      </c>
      <c r="W247" s="6">
        <v>2.0190217391304346</v>
      </c>
      <c r="X247" s="6">
        <v>15.869565217391305</v>
      </c>
      <c r="Y247" s="6">
        <v>0.27173913043478259</v>
      </c>
      <c r="Z247" s="6">
        <f>SUM(NonNurse[[#This Row],[Physical Therapist (PT) Hours]],NonNurse[[#This Row],[PT Assistant Hours]],NonNurse[[#This Row],[PT Aide Hours]])/NonNurse[[#This Row],[MDS Census]]</f>
        <v>0.51822270471464016</v>
      </c>
      <c r="AA247" s="6">
        <v>0</v>
      </c>
      <c r="AB247" s="6">
        <v>0</v>
      </c>
      <c r="AC247" s="6">
        <v>0</v>
      </c>
      <c r="AD247" s="6">
        <v>0</v>
      </c>
      <c r="AE247" s="6">
        <v>0</v>
      </c>
      <c r="AF247" s="6">
        <v>0</v>
      </c>
      <c r="AG247" s="6">
        <v>0</v>
      </c>
      <c r="AH247" s="1">
        <v>495368</v>
      </c>
      <c r="AI247">
        <v>3</v>
      </c>
    </row>
    <row r="248" spans="1:35" x14ac:dyDescent="0.25">
      <c r="A248" t="s">
        <v>329</v>
      </c>
      <c r="B248" t="s">
        <v>272</v>
      </c>
      <c r="C248" t="s">
        <v>458</v>
      </c>
      <c r="D248" t="s">
        <v>396</v>
      </c>
      <c r="E248" s="6">
        <v>76.630434782608702</v>
      </c>
      <c r="F248" s="6">
        <v>5.0434782608695654</v>
      </c>
      <c r="G248" s="6">
        <v>0</v>
      </c>
      <c r="H248" s="6">
        <v>0</v>
      </c>
      <c r="I248" s="6">
        <v>0</v>
      </c>
      <c r="J248" s="6">
        <v>0</v>
      </c>
      <c r="K248" s="6">
        <v>0</v>
      </c>
      <c r="L248" s="6">
        <v>0.75543478260869568</v>
      </c>
      <c r="M248" s="6">
        <v>5.2173913043478262</v>
      </c>
      <c r="N248" s="6">
        <v>0</v>
      </c>
      <c r="O248" s="6">
        <f>SUM(NonNurse[[#This Row],[Qualified Social Work Staff Hours]],NonNurse[[#This Row],[Other Social Work Staff Hours]])/NonNurse[[#This Row],[MDS Census]]</f>
        <v>6.8085106382978725E-2</v>
      </c>
      <c r="P248" s="6">
        <v>5.3967391304347823</v>
      </c>
      <c r="Q248" s="6">
        <v>0</v>
      </c>
      <c r="R248" s="6">
        <f>SUM(NonNurse[[#This Row],[Qualified Activities Professional Hours]],NonNurse[[#This Row],[Other Activities Professional Hours]])/NonNurse[[#This Row],[MDS Census]]</f>
        <v>7.0425531914893605E-2</v>
      </c>
      <c r="S248" s="6">
        <v>23.956521739130434</v>
      </c>
      <c r="T248" s="6">
        <v>0</v>
      </c>
      <c r="U248" s="6">
        <v>0</v>
      </c>
      <c r="V248" s="6">
        <f>SUM(NonNurse[[#This Row],[Occupational Therapist Hours]],NonNurse[[#This Row],[OT Assistant Hours]],NonNurse[[#This Row],[OT Aide Hours]])/NonNurse[[#This Row],[MDS Census]]</f>
        <v>0.31262411347517727</v>
      </c>
      <c r="W248" s="6">
        <v>21.576086956521738</v>
      </c>
      <c r="X248" s="6">
        <v>0</v>
      </c>
      <c r="Y248" s="6">
        <v>0</v>
      </c>
      <c r="Z248" s="6">
        <f>SUM(NonNurse[[#This Row],[Physical Therapist (PT) Hours]],NonNurse[[#This Row],[PT Assistant Hours]],NonNurse[[#This Row],[PT Aide Hours]])/NonNurse[[#This Row],[MDS Census]]</f>
        <v>0.28156028368794322</v>
      </c>
      <c r="AA248" s="6">
        <v>0</v>
      </c>
      <c r="AB248" s="6">
        <v>0</v>
      </c>
      <c r="AC248" s="6">
        <v>0</v>
      </c>
      <c r="AD248" s="6">
        <v>0</v>
      </c>
      <c r="AE248" s="6">
        <v>0</v>
      </c>
      <c r="AF248" s="6">
        <v>0</v>
      </c>
      <c r="AG248" s="6">
        <v>0</v>
      </c>
      <c r="AH248" s="1">
        <v>495425</v>
      </c>
      <c r="AI248">
        <v>3</v>
      </c>
    </row>
    <row r="249" spans="1:35" x14ac:dyDescent="0.25">
      <c r="A249" t="s">
        <v>329</v>
      </c>
      <c r="B249" t="s">
        <v>104</v>
      </c>
      <c r="C249" t="s">
        <v>447</v>
      </c>
      <c r="D249" t="s">
        <v>360</v>
      </c>
      <c r="E249" s="6">
        <v>56.065217391304351</v>
      </c>
      <c r="F249" s="6">
        <v>5.7391304347826084</v>
      </c>
      <c r="G249" s="6">
        <v>0.28260869565217389</v>
      </c>
      <c r="H249" s="6">
        <v>0.25228260869565217</v>
      </c>
      <c r="I249" s="6">
        <v>0.11956521739130435</v>
      </c>
      <c r="J249" s="6">
        <v>0</v>
      </c>
      <c r="K249" s="6">
        <v>0</v>
      </c>
      <c r="L249" s="6">
        <v>0.19836956521739135</v>
      </c>
      <c r="M249" s="6">
        <v>5.4782608695652177</v>
      </c>
      <c r="N249" s="6">
        <v>0</v>
      </c>
      <c r="O249" s="6">
        <f>SUM(NonNurse[[#This Row],[Qualified Social Work Staff Hours]],NonNurse[[#This Row],[Other Social Work Staff Hours]])/NonNurse[[#This Row],[MDS Census]]</f>
        <v>9.7712291585885999E-2</v>
      </c>
      <c r="P249" s="6">
        <v>6.9610869565217408</v>
      </c>
      <c r="Q249" s="6">
        <v>1.4569565217391307</v>
      </c>
      <c r="R249" s="6">
        <f>SUM(NonNurse[[#This Row],[Qualified Activities Professional Hours]],NonNurse[[#This Row],[Other Activities Professional Hours]])/NonNurse[[#This Row],[MDS Census]]</f>
        <v>0.15014734393175652</v>
      </c>
      <c r="S249" s="6">
        <v>1.6417391304347821</v>
      </c>
      <c r="T249" s="6">
        <v>9.7364130434782616</v>
      </c>
      <c r="U249" s="6">
        <v>0</v>
      </c>
      <c r="V249" s="6">
        <f>SUM(NonNurse[[#This Row],[Occupational Therapist Hours]],NonNurse[[#This Row],[OT Assistant Hours]],NonNurse[[#This Row],[OT Aide Hours]])/NonNurse[[#This Row],[MDS Census]]</f>
        <v>0.20294493989918572</v>
      </c>
      <c r="W249" s="6">
        <v>1.5446739130434783</v>
      </c>
      <c r="X249" s="6">
        <v>10.777608695652173</v>
      </c>
      <c r="Y249" s="6">
        <v>0</v>
      </c>
      <c r="Z249" s="6">
        <f>SUM(NonNurse[[#This Row],[Physical Therapist (PT) Hours]],NonNurse[[#This Row],[PT Assistant Hours]],NonNurse[[#This Row],[PT Aide Hours]])/NonNurse[[#This Row],[MDS Census]]</f>
        <v>0.21978480031019773</v>
      </c>
      <c r="AA249" s="6">
        <v>0</v>
      </c>
      <c r="AB249" s="6">
        <v>0</v>
      </c>
      <c r="AC249" s="6">
        <v>0</v>
      </c>
      <c r="AD249" s="6">
        <v>0</v>
      </c>
      <c r="AE249" s="6">
        <v>0</v>
      </c>
      <c r="AF249" s="6">
        <v>0</v>
      </c>
      <c r="AG249" s="6">
        <v>0</v>
      </c>
      <c r="AH249" s="1">
        <v>495220</v>
      </c>
      <c r="AI249">
        <v>3</v>
      </c>
    </row>
    <row r="250" spans="1:35" x14ac:dyDescent="0.25">
      <c r="A250" t="s">
        <v>329</v>
      </c>
      <c r="B250" t="s">
        <v>263</v>
      </c>
      <c r="C250" t="s">
        <v>483</v>
      </c>
      <c r="D250" t="s">
        <v>362</v>
      </c>
      <c r="E250" s="6">
        <v>15.945652173913043</v>
      </c>
      <c r="F250" s="6">
        <v>2.6369565217391315</v>
      </c>
      <c r="G250" s="6">
        <v>0.29347826086956524</v>
      </c>
      <c r="H250" s="6">
        <v>0.21739130434782608</v>
      </c>
      <c r="I250" s="6">
        <v>2.2608695652173911</v>
      </c>
      <c r="J250" s="6">
        <v>0</v>
      </c>
      <c r="K250" s="6">
        <v>0</v>
      </c>
      <c r="L250" s="6">
        <v>0.17250000000000001</v>
      </c>
      <c r="M250" s="6">
        <v>3.5456521739130404</v>
      </c>
      <c r="N250" s="6">
        <v>0</v>
      </c>
      <c r="O250" s="6">
        <f>SUM(NonNurse[[#This Row],[Qualified Social Work Staff Hours]],NonNurse[[#This Row],[Other Social Work Staff Hours]])/NonNurse[[#This Row],[MDS Census]]</f>
        <v>0.22235855487389211</v>
      </c>
      <c r="P250" s="6">
        <v>0.15728260869565228</v>
      </c>
      <c r="Q250" s="6">
        <v>4.9627173913043467</v>
      </c>
      <c r="R250" s="6">
        <f>SUM(NonNurse[[#This Row],[Qualified Activities Professional Hours]],NonNurse[[#This Row],[Other Activities Professional Hours]])/NonNurse[[#This Row],[MDS Census]]</f>
        <v>0.32109066121336055</v>
      </c>
      <c r="S250" s="6">
        <v>2.4520652173913047</v>
      </c>
      <c r="T250" s="6">
        <v>2.2860869565217388</v>
      </c>
      <c r="U250" s="6">
        <v>0</v>
      </c>
      <c r="V250" s="6">
        <f>SUM(NonNurse[[#This Row],[Occupational Therapist Hours]],NonNurse[[#This Row],[OT Assistant Hours]],NonNurse[[#This Row],[OT Aide Hours]])/NonNurse[[#This Row],[MDS Census]]</f>
        <v>0.29714383094751196</v>
      </c>
      <c r="W250" s="6">
        <v>7.1902173913043477</v>
      </c>
      <c r="X250" s="6">
        <v>1.3092391304347826</v>
      </c>
      <c r="Y250" s="6">
        <v>0</v>
      </c>
      <c r="Z250" s="6">
        <f>SUM(NonNurse[[#This Row],[Physical Therapist (PT) Hours]],NonNurse[[#This Row],[PT Assistant Hours]],NonNurse[[#This Row],[PT Aide Hours]])/NonNurse[[#This Row],[MDS Census]]</f>
        <v>0.53302658486707566</v>
      </c>
      <c r="AA250" s="6">
        <v>0</v>
      </c>
      <c r="AB250" s="6">
        <v>0</v>
      </c>
      <c r="AC250" s="6">
        <v>0</v>
      </c>
      <c r="AD250" s="6">
        <v>0</v>
      </c>
      <c r="AE250" s="6">
        <v>0</v>
      </c>
      <c r="AF250" s="6">
        <v>0</v>
      </c>
      <c r="AG250" s="6">
        <v>0</v>
      </c>
      <c r="AH250" s="1">
        <v>495415</v>
      </c>
      <c r="AI250">
        <v>3</v>
      </c>
    </row>
    <row r="251" spans="1:35" x14ac:dyDescent="0.25">
      <c r="A251" t="s">
        <v>329</v>
      </c>
      <c r="B251" t="s">
        <v>280</v>
      </c>
      <c r="C251" t="s">
        <v>453</v>
      </c>
      <c r="D251" t="s">
        <v>424</v>
      </c>
      <c r="E251" s="6">
        <v>129.38043478260869</v>
      </c>
      <c r="F251" s="6">
        <v>15.326086956521738</v>
      </c>
      <c r="G251" s="6">
        <v>4.4836956521739131</v>
      </c>
      <c r="H251" s="6">
        <v>0</v>
      </c>
      <c r="I251" s="6">
        <v>2.0326086956521738</v>
      </c>
      <c r="J251" s="6">
        <v>0</v>
      </c>
      <c r="K251" s="6">
        <v>0</v>
      </c>
      <c r="L251" s="6">
        <v>4.0543478260869561</v>
      </c>
      <c r="M251" s="6">
        <v>17.027173913043477</v>
      </c>
      <c r="N251" s="6">
        <v>0</v>
      </c>
      <c r="O251" s="6">
        <f>SUM(NonNurse[[#This Row],[Qualified Social Work Staff Hours]],NonNurse[[#This Row],[Other Social Work Staff Hours]])/NonNurse[[#This Row],[MDS Census]]</f>
        <v>0.13160547761068639</v>
      </c>
      <c r="P251" s="6">
        <v>0</v>
      </c>
      <c r="Q251" s="6">
        <v>0</v>
      </c>
      <c r="R251" s="6">
        <f>SUM(NonNurse[[#This Row],[Qualified Activities Professional Hours]],NonNurse[[#This Row],[Other Activities Professional Hours]])/NonNurse[[#This Row],[MDS Census]]</f>
        <v>0</v>
      </c>
      <c r="S251" s="6">
        <v>4.4836956521739131</v>
      </c>
      <c r="T251" s="6">
        <v>0</v>
      </c>
      <c r="U251" s="6">
        <v>9.9347826086956523</v>
      </c>
      <c r="V251" s="6">
        <f>SUM(NonNurse[[#This Row],[Occupational Therapist Hours]],NonNurse[[#This Row],[OT Assistant Hours]],NonNurse[[#This Row],[OT Aide Hours]])/NonNurse[[#This Row],[MDS Census]]</f>
        <v>0.1114424934890364</v>
      </c>
      <c r="W251" s="6">
        <v>4.7282608695652177</v>
      </c>
      <c r="X251" s="6">
        <v>0</v>
      </c>
      <c r="Y251" s="6">
        <v>5.0108695652173916</v>
      </c>
      <c r="Z251" s="6">
        <f>SUM(NonNurse[[#This Row],[Physical Therapist (PT) Hours]],NonNurse[[#This Row],[PT Assistant Hours]],NonNurse[[#This Row],[PT Aide Hours]])/NonNurse[[#This Row],[MDS Census]]</f>
        <v>7.5275140720826694E-2</v>
      </c>
      <c r="AA251" s="6">
        <v>0</v>
      </c>
      <c r="AB251" s="6">
        <v>22.913043478260871</v>
      </c>
      <c r="AC251" s="6">
        <v>0</v>
      </c>
      <c r="AD251" s="6">
        <v>0</v>
      </c>
      <c r="AE251" s="6">
        <v>0</v>
      </c>
      <c r="AF251" s="6">
        <v>0</v>
      </c>
      <c r="AG251" s="6">
        <v>0</v>
      </c>
      <c r="AH251" s="7">
        <v>4.8999999999999997E+85</v>
      </c>
      <c r="AI251">
        <v>3</v>
      </c>
    </row>
    <row r="252" spans="1:35" x14ac:dyDescent="0.25">
      <c r="A252" t="s">
        <v>329</v>
      </c>
      <c r="B252" t="s">
        <v>177</v>
      </c>
      <c r="C252" t="s">
        <v>510</v>
      </c>
      <c r="D252" t="s">
        <v>391</v>
      </c>
      <c r="E252" s="6">
        <v>57.663043478260867</v>
      </c>
      <c r="F252" s="6">
        <v>5.7391304347826084</v>
      </c>
      <c r="G252" s="6">
        <v>0.56521739130434778</v>
      </c>
      <c r="H252" s="6">
        <v>0.37043478260869561</v>
      </c>
      <c r="I252" s="6">
        <v>5.6739130434782608</v>
      </c>
      <c r="J252" s="6">
        <v>0</v>
      </c>
      <c r="K252" s="6">
        <v>0</v>
      </c>
      <c r="L252" s="6">
        <v>1.9836956521739131</v>
      </c>
      <c r="M252" s="6">
        <v>5.1630434782608692</v>
      </c>
      <c r="N252" s="6">
        <v>0</v>
      </c>
      <c r="O252" s="6">
        <f>SUM(NonNurse[[#This Row],[Qualified Social Work Staff Hours]],NonNurse[[#This Row],[Other Social Work Staff Hours]])/NonNurse[[#This Row],[MDS Census]]</f>
        <v>8.9538171536286515E-2</v>
      </c>
      <c r="P252" s="6">
        <v>5.1630434782608692</v>
      </c>
      <c r="Q252" s="6">
        <v>5.3260869565217392</v>
      </c>
      <c r="R252" s="6">
        <f>SUM(NonNurse[[#This Row],[Qualified Activities Professional Hours]],NonNurse[[#This Row],[Other Activities Professional Hours]])/NonNurse[[#This Row],[MDS Census]]</f>
        <v>0.18190386427898211</v>
      </c>
      <c r="S252" s="6">
        <v>10.130434782608695</v>
      </c>
      <c r="T252" s="6">
        <v>1.1195652173913044</v>
      </c>
      <c r="U252" s="6">
        <v>0</v>
      </c>
      <c r="V252" s="6">
        <f>SUM(NonNurse[[#This Row],[Occupational Therapist Hours]],NonNurse[[#This Row],[OT Assistant Hours]],NonNurse[[#This Row],[OT Aide Hours]])/NonNurse[[#This Row],[MDS Census]]</f>
        <v>0.19509896324222431</v>
      </c>
      <c r="W252" s="6">
        <v>9.2228260869565215</v>
      </c>
      <c r="X252" s="6">
        <v>1.375</v>
      </c>
      <c r="Y252" s="6">
        <v>0</v>
      </c>
      <c r="Z252" s="6">
        <f>SUM(NonNurse[[#This Row],[Physical Therapist (PT) Hours]],NonNurse[[#This Row],[PT Assistant Hours]],NonNurse[[#This Row],[PT Aide Hours]])/NonNurse[[#This Row],[MDS Census]]</f>
        <v>0.18378887841658811</v>
      </c>
      <c r="AA252" s="6">
        <v>0.60869565217391308</v>
      </c>
      <c r="AB252" s="6">
        <v>4.6086956521739131</v>
      </c>
      <c r="AC252" s="6">
        <v>0</v>
      </c>
      <c r="AD252" s="6">
        <v>0</v>
      </c>
      <c r="AE252" s="6">
        <v>0</v>
      </c>
      <c r="AF252" s="6">
        <v>0</v>
      </c>
      <c r="AG252" s="6">
        <v>0</v>
      </c>
      <c r="AH252" s="1">
        <v>495319</v>
      </c>
      <c r="AI252">
        <v>3</v>
      </c>
    </row>
    <row r="253" spans="1:35" x14ac:dyDescent="0.25">
      <c r="A253" t="s">
        <v>329</v>
      </c>
      <c r="B253" t="s">
        <v>212</v>
      </c>
      <c r="C253" t="s">
        <v>525</v>
      </c>
      <c r="D253" t="s">
        <v>369</v>
      </c>
      <c r="E253" s="6">
        <v>54.673913043478258</v>
      </c>
      <c r="F253" s="6">
        <v>4.6956521739130439</v>
      </c>
      <c r="G253" s="6">
        <v>0.4891304347826087</v>
      </c>
      <c r="H253" s="6">
        <v>0.18478260869565216</v>
      </c>
      <c r="I253" s="6">
        <v>0.73913043478260865</v>
      </c>
      <c r="J253" s="6">
        <v>0</v>
      </c>
      <c r="K253" s="6">
        <v>0</v>
      </c>
      <c r="L253" s="6">
        <v>4.5942391304347812</v>
      </c>
      <c r="M253" s="6">
        <v>5.1494565217391308</v>
      </c>
      <c r="N253" s="6">
        <v>0</v>
      </c>
      <c r="O253" s="6">
        <f>SUM(NonNurse[[#This Row],[Qualified Social Work Staff Hours]],NonNurse[[#This Row],[Other Social Work Staff Hours]])/NonNurse[[#This Row],[MDS Census]]</f>
        <v>9.4184890656063627E-2</v>
      </c>
      <c r="P253" s="6">
        <v>5.4972826086956523</v>
      </c>
      <c r="Q253" s="6">
        <v>1.8233695652173914</v>
      </c>
      <c r="R253" s="6">
        <f>SUM(NonNurse[[#This Row],[Qualified Activities Professional Hours]],NonNurse[[#This Row],[Other Activities Professional Hours]])/NonNurse[[#This Row],[MDS Census]]</f>
        <v>0.13389662027833005</v>
      </c>
      <c r="S253" s="6">
        <v>3.3133695652173913</v>
      </c>
      <c r="T253" s="6">
        <v>5.0434782608695654</v>
      </c>
      <c r="U253" s="6">
        <v>0</v>
      </c>
      <c r="V253" s="6">
        <f>SUM(NonNurse[[#This Row],[Occupational Therapist Hours]],NonNurse[[#This Row],[OT Assistant Hours]],NonNurse[[#This Row],[OT Aide Hours]])/NonNurse[[#This Row],[MDS Census]]</f>
        <v>0.15284890656063621</v>
      </c>
      <c r="W253" s="6">
        <v>0.85913043478260875</v>
      </c>
      <c r="X253" s="6">
        <v>4.8882608695652161</v>
      </c>
      <c r="Y253" s="6">
        <v>0</v>
      </c>
      <c r="Z253" s="6">
        <f>SUM(NonNurse[[#This Row],[Physical Therapist (PT) Hours]],NonNurse[[#This Row],[PT Assistant Hours]],NonNurse[[#This Row],[PT Aide Hours]])/NonNurse[[#This Row],[MDS Census]]</f>
        <v>0.10512127236580515</v>
      </c>
      <c r="AA253" s="6">
        <v>0</v>
      </c>
      <c r="AB253" s="6">
        <v>0</v>
      </c>
      <c r="AC253" s="6">
        <v>0</v>
      </c>
      <c r="AD253" s="6">
        <v>0</v>
      </c>
      <c r="AE253" s="6">
        <v>0</v>
      </c>
      <c r="AF253" s="6">
        <v>0</v>
      </c>
      <c r="AG253" s="6">
        <v>0</v>
      </c>
      <c r="AH253" s="1">
        <v>495360</v>
      </c>
      <c r="AI253">
        <v>3</v>
      </c>
    </row>
    <row r="254" spans="1:35" x14ac:dyDescent="0.25">
      <c r="A254" t="s">
        <v>329</v>
      </c>
      <c r="B254" t="s">
        <v>255</v>
      </c>
      <c r="C254" t="s">
        <v>575</v>
      </c>
      <c r="D254" t="s">
        <v>335</v>
      </c>
      <c r="E254" s="6">
        <v>48.728260869565219</v>
      </c>
      <c r="F254" s="6">
        <v>2.8097826086956523</v>
      </c>
      <c r="G254" s="6">
        <v>0.28260869565217389</v>
      </c>
      <c r="H254" s="6">
        <v>0.2608695652173913</v>
      </c>
      <c r="I254" s="6">
        <v>0</v>
      </c>
      <c r="J254" s="6">
        <v>0</v>
      </c>
      <c r="K254" s="6">
        <v>0.80978260869565222</v>
      </c>
      <c r="L254" s="6">
        <v>8.0343478260869556</v>
      </c>
      <c r="M254" s="6">
        <v>5.4130434782608692</v>
      </c>
      <c r="N254" s="6">
        <v>0</v>
      </c>
      <c r="O254" s="6">
        <f>SUM(NonNurse[[#This Row],[Qualified Social Work Staff Hours]],NonNurse[[#This Row],[Other Social Work Staff Hours]])/NonNurse[[#This Row],[MDS Census]]</f>
        <v>0.11108632612090118</v>
      </c>
      <c r="P254" s="6">
        <v>8.0496739130434758</v>
      </c>
      <c r="Q254" s="6">
        <v>0</v>
      </c>
      <c r="R254" s="6">
        <f>SUM(NonNurse[[#This Row],[Qualified Activities Professional Hours]],NonNurse[[#This Row],[Other Activities Professional Hours]])/NonNurse[[#This Row],[MDS Census]]</f>
        <v>0.16519518179790313</v>
      </c>
      <c r="S254" s="6">
        <v>5.2292391304347836</v>
      </c>
      <c r="T254" s="6">
        <v>4.4334782608695651</v>
      </c>
      <c r="U254" s="6">
        <v>0</v>
      </c>
      <c r="V254" s="6">
        <f>SUM(NonNurse[[#This Row],[Occupational Therapist Hours]],NonNurse[[#This Row],[OT Assistant Hours]],NonNurse[[#This Row],[OT Aide Hours]])/NonNurse[[#This Row],[MDS Census]]</f>
        <v>0.19829801472228417</v>
      </c>
      <c r="W254" s="6">
        <v>5.4531521739130451</v>
      </c>
      <c r="X254" s="6">
        <v>7.3539130434782631</v>
      </c>
      <c r="Y254" s="6">
        <v>0</v>
      </c>
      <c r="Z254" s="6">
        <f>SUM(NonNurse[[#This Row],[Physical Therapist (PT) Hours]],NonNurse[[#This Row],[PT Assistant Hours]],NonNurse[[#This Row],[PT Aide Hours]])/NonNurse[[#This Row],[MDS Census]]</f>
        <v>0.26282623243363828</v>
      </c>
      <c r="AA254" s="6">
        <v>0.27173913043478259</v>
      </c>
      <c r="AB254" s="6">
        <v>0</v>
      </c>
      <c r="AC254" s="6">
        <v>0</v>
      </c>
      <c r="AD254" s="6">
        <v>0</v>
      </c>
      <c r="AE254" s="6">
        <v>0</v>
      </c>
      <c r="AF254" s="6">
        <v>0</v>
      </c>
      <c r="AG254" s="6">
        <v>0.11413043478260869</v>
      </c>
      <c r="AH254" s="1">
        <v>495406</v>
      </c>
      <c r="AI254">
        <v>3</v>
      </c>
    </row>
    <row r="255" spans="1:35" x14ac:dyDescent="0.25">
      <c r="A255" t="s">
        <v>329</v>
      </c>
      <c r="B255" t="s">
        <v>166</v>
      </c>
      <c r="C255" t="s">
        <v>478</v>
      </c>
      <c r="D255" t="s">
        <v>433</v>
      </c>
      <c r="E255" s="6">
        <v>53.576086956521742</v>
      </c>
      <c r="F255" s="6">
        <v>5.3913043478260869</v>
      </c>
      <c r="G255" s="6">
        <v>0</v>
      </c>
      <c r="H255" s="6">
        <v>0</v>
      </c>
      <c r="I255" s="6">
        <v>0</v>
      </c>
      <c r="J255" s="6">
        <v>0</v>
      </c>
      <c r="K255" s="6">
        <v>0</v>
      </c>
      <c r="L255" s="6">
        <v>3.1330434782608689</v>
      </c>
      <c r="M255" s="6">
        <v>5.6521739130434785</v>
      </c>
      <c r="N255" s="6">
        <v>0</v>
      </c>
      <c r="O255" s="6">
        <f>SUM(NonNurse[[#This Row],[Qualified Social Work Staff Hours]],NonNurse[[#This Row],[Other Social Work Staff Hours]])/NonNurse[[#This Row],[MDS Census]]</f>
        <v>0.10549807263136539</v>
      </c>
      <c r="P255" s="6">
        <v>5.5652173913043477</v>
      </c>
      <c r="Q255" s="6">
        <v>5.6565217391304357</v>
      </c>
      <c r="R255" s="6">
        <f>SUM(NonNurse[[#This Row],[Qualified Activities Professional Hours]],NonNurse[[#This Row],[Other Activities Professional Hours]])/NonNurse[[#This Row],[MDS Census]]</f>
        <v>0.20945425035504162</v>
      </c>
      <c r="S255" s="6">
        <v>1.5628260869565214</v>
      </c>
      <c r="T255" s="6">
        <v>5.5127173913043483</v>
      </c>
      <c r="U255" s="6">
        <v>0</v>
      </c>
      <c r="V255" s="6">
        <f>SUM(NonNurse[[#This Row],[Occupational Therapist Hours]],NonNurse[[#This Row],[OT Assistant Hours]],NonNurse[[#This Row],[OT Aide Hours]])/NonNurse[[#This Row],[MDS Census]]</f>
        <v>0.13206532765266787</v>
      </c>
      <c r="W255" s="6">
        <v>2.2093478260869559</v>
      </c>
      <c r="X255" s="6">
        <v>3.9517391304347824</v>
      </c>
      <c r="Y255" s="6">
        <v>0</v>
      </c>
      <c r="Z255" s="6">
        <f>SUM(NonNurse[[#This Row],[Physical Therapist (PT) Hours]],NonNurse[[#This Row],[PT Assistant Hours]],NonNurse[[#This Row],[PT Aide Hours]])/NonNurse[[#This Row],[MDS Census]]</f>
        <v>0.11499695678636639</v>
      </c>
      <c r="AA255" s="6">
        <v>0</v>
      </c>
      <c r="AB255" s="6">
        <v>0</v>
      </c>
      <c r="AC255" s="6">
        <v>0</v>
      </c>
      <c r="AD255" s="6">
        <v>0</v>
      </c>
      <c r="AE255" s="6">
        <v>0</v>
      </c>
      <c r="AF255" s="6">
        <v>0</v>
      </c>
      <c r="AG255" s="6">
        <v>0</v>
      </c>
      <c r="AH255" s="1">
        <v>495303</v>
      </c>
      <c r="AI255">
        <v>3</v>
      </c>
    </row>
    <row r="256" spans="1:35" x14ac:dyDescent="0.25">
      <c r="A256" t="s">
        <v>329</v>
      </c>
      <c r="B256" t="s">
        <v>250</v>
      </c>
      <c r="C256" t="s">
        <v>454</v>
      </c>
      <c r="D256" t="s">
        <v>375</v>
      </c>
      <c r="E256" s="6">
        <v>72.75</v>
      </c>
      <c r="F256" s="6">
        <v>5.1304347826086953</v>
      </c>
      <c r="G256" s="6">
        <v>0.4891304347826087</v>
      </c>
      <c r="H256" s="6">
        <v>0.32152173913043475</v>
      </c>
      <c r="I256" s="6">
        <v>1.1086956521739131</v>
      </c>
      <c r="J256" s="6">
        <v>0</v>
      </c>
      <c r="K256" s="6">
        <v>0</v>
      </c>
      <c r="L256" s="6">
        <v>4.3559782608695654</v>
      </c>
      <c r="M256" s="6">
        <v>0</v>
      </c>
      <c r="N256" s="6">
        <v>5.3831521739130439</v>
      </c>
      <c r="O256" s="6">
        <f>SUM(NonNurse[[#This Row],[Qualified Social Work Staff Hours]],NonNurse[[#This Row],[Other Social Work Staff Hours]])/NonNurse[[#This Row],[MDS Census]]</f>
        <v>7.3995218885402669E-2</v>
      </c>
      <c r="P256" s="6">
        <v>4.6657608695652177</v>
      </c>
      <c r="Q256" s="6">
        <v>4.3315217391304346</v>
      </c>
      <c r="R256" s="6">
        <f>SUM(NonNurse[[#This Row],[Qualified Activities Professional Hours]],NonNurse[[#This Row],[Other Activities Professional Hours]])/NonNurse[[#This Row],[MDS Census]]</f>
        <v>0.12367398774839385</v>
      </c>
      <c r="S256" s="6">
        <v>13.029891304347826</v>
      </c>
      <c r="T256" s="6">
        <v>4.0190217391304346</v>
      </c>
      <c r="U256" s="6">
        <v>0</v>
      </c>
      <c r="V256" s="6">
        <f>SUM(NonNurse[[#This Row],[Occupational Therapist Hours]],NonNurse[[#This Row],[OT Assistant Hours]],NonNurse[[#This Row],[OT Aide Hours]])/NonNurse[[#This Row],[MDS Census]]</f>
        <v>0.23434932018526819</v>
      </c>
      <c r="W256" s="6">
        <v>9.4402173913043477</v>
      </c>
      <c r="X256" s="6">
        <v>3.9130434782608696</v>
      </c>
      <c r="Y256" s="6">
        <v>0</v>
      </c>
      <c r="Z256" s="6">
        <f>SUM(NonNurse[[#This Row],[Physical Therapist (PT) Hours]],NonNurse[[#This Row],[PT Assistant Hours]],NonNurse[[#This Row],[PT Aide Hours]])/NonNurse[[#This Row],[MDS Census]]</f>
        <v>0.18354997758852531</v>
      </c>
      <c r="AA256" s="6">
        <v>0</v>
      </c>
      <c r="AB256" s="6">
        <v>0</v>
      </c>
      <c r="AC256" s="6">
        <v>0</v>
      </c>
      <c r="AD256" s="6">
        <v>0</v>
      </c>
      <c r="AE256" s="6">
        <v>0</v>
      </c>
      <c r="AF256" s="6">
        <v>0</v>
      </c>
      <c r="AG256" s="6">
        <v>0</v>
      </c>
      <c r="AH256" s="1">
        <v>495401</v>
      </c>
      <c r="AI256">
        <v>3</v>
      </c>
    </row>
    <row r="257" spans="1:35" x14ac:dyDescent="0.25">
      <c r="A257" t="s">
        <v>329</v>
      </c>
      <c r="B257" t="s">
        <v>44</v>
      </c>
      <c r="C257" t="s">
        <v>521</v>
      </c>
      <c r="D257" t="s">
        <v>397</v>
      </c>
      <c r="E257" s="6">
        <v>160.02173913043478</v>
      </c>
      <c r="F257" s="6">
        <v>5.4347826086956523</v>
      </c>
      <c r="G257" s="6">
        <v>0</v>
      </c>
      <c r="H257" s="6">
        <v>0</v>
      </c>
      <c r="I257" s="6">
        <v>5.4782608695652177</v>
      </c>
      <c r="J257" s="6">
        <v>0</v>
      </c>
      <c r="K257" s="6">
        <v>0</v>
      </c>
      <c r="L257" s="6">
        <v>6.6331521739130439</v>
      </c>
      <c r="M257" s="6">
        <v>8.1684782608695645</v>
      </c>
      <c r="N257" s="6">
        <v>3.160326086956522</v>
      </c>
      <c r="O257" s="6">
        <f>SUM(NonNurse[[#This Row],[Qualified Social Work Staff Hours]],NonNurse[[#This Row],[Other Social Work Staff Hours]])/NonNurse[[#This Row],[MDS Census]]</f>
        <v>7.0795408232577087E-2</v>
      </c>
      <c r="P257" s="6">
        <v>4.6875</v>
      </c>
      <c r="Q257" s="6">
        <v>0</v>
      </c>
      <c r="R257" s="6">
        <f>SUM(NonNurse[[#This Row],[Qualified Activities Professional Hours]],NonNurse[[#This Row],[Other Activities Professional Hours]])/NonNurse[[#This Row],[MDS Census]]</f>
        <v>2.9292894987094146E-2</v>
      </c>
      <c r="S257" s="6">
        <v>5.1630434782608692</v>
      </c>
      <c r="T257" s="6">
        <v>0</v>
      </c>
      <c r="U257" s="6">
        <v>19.206521739130434</v>
      </c>
      <c r="V257" s="6">
        <f>SUM(NonNurse[[#This Row],[Occupational Therapist Hours]],NonNurse[[#This Row],[OT Assistant Hours]],NonNurse[[#This Row],[OT Aide Hours]])/NonNurse[[#This Row],[MDS Census]]</f>
        <v>0.15228909115609293</v>
      </c>
      <c r="W257" s="6">
        <v>6.3532608695652177</v>
      </c>
      <c r="X257" s="6">
        <v>0</v>
      </c>
      <c r="Y257" s="6">
        <v>22.173913043478262</v>
      </c>
      <c r="Z257" s="6">
        <f>SUM(NonNurse[[#This Row],[Physical Therapist (PT) Hours]],NonNurse[[#This Row],[PT Assistant Hours]],NonNurse[[#This Row],[PT Aide Hours]])/NonNurse[[#This Row],[MDS Census]]</f>
        <v>0.17827061540551556</v>
      </c>
      <c r="AA257" s="6">
        <v>0</v>
      </c>
      <c r="AB257" s="6">
        <v>0</v>
      </c>
      <c r="AC257" s="6">
        <v>0</v>
      </c>
      <c r="AD257" s="6">
        <v>0</v>
      </c>
      <c r="AE257" s="6">
        <v>0</v>
      </c>
      <c r="AF257" s="6">
        <v>0</v>
      </c>
      <c r="AG257" s="6">
        <v>0</v>
      </c>
      <c r="AH257" s="1">
        <v>495133</v>
      </c>
      <c r="AI257">
        <v>3</v>
      </c>
    </row>
    <row r="258" spans="1:35" x14ac:dyDescent="0.25">
      <c r="A258" t="s">
        <v>329</v>
      </c>
      <c r="B258" t="s">
        <v>275</v>
      </c>
      <c r="C258" t="s">
        <v>453</v>
      </c>
      <c r="D258" t="s">
        <v>424</v>
      </c>
      <c r="E258" s="6">
        <v>26.565217391304348</v>
      </c>
      <c r="F258" s="6">
        <v>0</v>
      </c>
      <c r="G258" s="6">
        <v>0</v>
      </c>
      <c r="H258" s="6">
        <v>0</v>
      </c>
      <c r="I258" s="6">
        <v>0</v>
      </c>
      <c r="J258" s="6">
        <v>0</v>
      </c>
      <c r="K258" s="6">
        <v>0</v>
      </c>
      <c r="L258" s="6">
        <v>0.47554347826086957</v>
      </c>
      <c r="M258" s="6">
        <v>3.6739130434782608</v>
      </c>
      <c r="N258" s="6">
        <v>0</v>
      </c>
      <c r="O258" s="6">
        <f>SUM(NonNurse[[#This Row],[Qualified Social Work Staff Hours]],NonNurse[[#This Row],[Other Social Work Staff Hours]])/NonNurse[[#This Row],[MDS Census]]</f>
        <v>0.13829787234042554</v>
      </c>
      <c r="P258" s="6">
        <v>0</v>
      </c>
      <c r="Q258" s="6">
        <v>11.627717391304348</v>
      </c>
      <c r="R258" s="6">
        <f>SUM(NonNurse[[#This Row],[Qualified Activities Professional Hours]],NonNurse[[#This Row],[Other Activities Professional Hours]])/NonNurse[[#This Row],[MDS Census]]</f>
        <v>0.43770458265139117</v>
      </c>
      <c r="S258" s="6">
        <v>1.1086956521739131</v>
      </c>
      <c r="T258" s="6">
        <v>0</v>
      </c>
      <c r="U258" s="6">
        <v>0</v>
      </c>
      <c r="V258" s="6">
        <f>SUM(NonNurse[[#This Row],[Occupational Therapist Hours]],NonNurse[[#This Row],[OT Assistant Hours]],NonNurse[[#This Row],[OT Aide Hours]])/NonNurse[[#This Row],[MDS Census]]</f>
        <v>4.1734860883797055E-2</v>
      </c>
      <c r="W258" s="6">
        <v>0.78532608695652173</v>
      </c>
      <c r="X258" s="6">
        <v>0</v>
      </c>
      <c r="Y258" s="6">
        <v>0</v>
      </c>
      <c r="Z258" s="6">
        <f>SUM(NonNurse[[#This Row],[Physical Therapist (PT) Hours]],NonNurse[[#This Row],[PT Assistant Hours]],NonNurse[[#This Row],[PT Aide Hours]])/NonNurse[[#This Row],[MDS Census]]</f>
        <v>2.9562193126022911E-2</v>
      </c>
      <c r="AA258" s="6">
        <v>0</v>
      </c>
      <c r="AB258" s="6">
        <v>0</v>
      </c>
      <c r="AC258" s="6">
        <v>3.6739130434782608</v>
      </c>
      <c r="AD258" s="6">
        <v>0</v>
      </c>
      <c r="AE258" s="6">
        <v>86.195652173913047</v>
      </c>
      <c r="AF258" s="6">
        <v>0</v>
      </c>
      <c r="AG258" s="6">
        <v>0</v>
      </c>
      <c r="AH258" t="s">
        <v>1</v>
      </c>
      <c r="AI258">
        <v>3</v>
      </c>
    </row>
    <row r="259" spans="1:35" x14ac:dyDescent="0.25">
      <c r="A259" t="s">
        <v>329</v>
      </c>
      <c r="B259" t="s">
        <v>115</v>
      </c>
      <c r="C259" t="s">
        <v>517</v>
      </c>
      <c r="D259" t="s">
        <v>389</v>
      </c>
      <c r="E259" s="6">
        <v>156.28169014084506</v>
      </c>
      <c r="F259" s="6">
        <v>6.9453521126760576</v>
      </c>
      <c r="G259" s="6">
        <v>0</v>
      </c>
      <c r="H259" s="6">
        <v>0</v>
      </c>
      <c r="I259" s="6">
        <v>0</v>
      </c>
      <c r="J259" s="6">
        <v>0</v>
      </c>
      <c r="K259" s="6">
        <v>0</v>
      </c>
      <c r="L259" s="6">
        <v>0.98957746478873243</v>
      </c>
      <c r="M259" s="6">
        <v>0.528169014084507</v>
      </c>
      <c r="N259" s="6">
        <v>11.231126760563383</v>
      </c>
      <c r="O259" s="6">
        <f>SUM(NonNurse[[#This Row],[Qualified Social Work Staff Hours]],NonNurse[[#This Row],[Other Social Work Staff Hours]])/NonNurse[[#This Row],[MDS Census]]</f>
        <v>7.5244232155731811E-2</v>
      </c>
      <c r="P259" s="6">
        <v>0.4859154929577465</v>
      </c>
      <c r="Q259" s="6">
        <v>10.941408450704225</v>
      </c>
      <c r="R259" s="6">
        <f>SUM(NonNurse[[#This Row],[Qualified Activities Professional Hours]],NonNurse[[#This Row],[Other Activities Professional Hours]])/NonNurse[[#This Row],[MDS Census]]</f>
        <v>7.3120043258832007E-2</v>
      </c>
      <c r="S259" s="6">
        <v>16.870281690140846</v>
      </c>
      <c r="T259" s="6">
        <v>30.131126760563372</v>
      </c>
      <c r="U259" s="6">
        <v>0</v>
      </c>
      <c r="V259" s="6">
        <f>SUM(NonNurse[[#This Row],[Occupational Therapist Hours]],NonNurse[[#This Row],[OT Assistant Hours]],NonNurse[[#This Row],[OT Aide Hours]])/NonNurse[[#This Row],[MDS Census]]</f>
        <v>0.30074801730353279</v>
      </c>
      <c r="W259" s="6">
        <v>20.962816901408456</v>
      </c>
      <c r="X259" s="6">
        <v>39.535352112676044</v>
      </c>
      <c r="Y259" s="6">
        <v>0</v>
      </c>
      <c r="Z259" s="6">
        <f>SUM(NonNurse[[#This Row],[Physical Therapist (PT) Hours]],NonNurse[[#This Row],[PT Assistant Hours]],NonNurse[[#This Row],[PT Aide Hours]])/NonNurse[[#This Row],[MDS Census]]</f>
        <v>0.38710976928622925</v>
      </c>
      <c r="AA259" s="6">
        <v>0</v>
      </c>
      <c r="AB259" s="6">
        <v>0.53521126760563376</v>
      </c>
      <c r="AC259" s="6">
        <v>0</v>
      </c>
      <c r="AD259" s="6">
        <v>0</v>
      </c>
      <c r="AE259" s="6">
        <v>0</v>
      </c>
      <c r="AF259" s="6">
        <v>0</v>
      </c>
      <c r="AG259" s="6">
        <v>0</v>
      </c>
      <c r="AH259" s="1">
        <v>495237</v>
      </c>
      <c r="AI259">
        <v>3</v>
      </c>
    </row>
    <row r="260" spans="1:35" x14ac:dyDescent="0.25">
      <c r="A260" t="s">
        <v>329</v>
      </c>
      <c r="B260" t="s">
        <v>145</v>
      </c>
      <c r="C260" t="s">
        <v>445</v>
      </c>
      <c r="D260" t="s">
        <v>377</v>
      </c>
      <c r="E260" s="6">
        <v>146.13043478260869</v>
      </c>
      <c r="F260" s="6">
        <v>10.434782608695652</v>
      </c>
      <c r="G260" s="6">
        <v>0.38043478260869568</v>
      </c>
      <c r="H260" s="6">
        <v>15.361413043478262</v>
      </c>
      <c r="I260" s="6">
        <v>0.90217391304347827</v>
      </c>
      <c r="J260" s="6">
        <v>0</v>
      </c>
      <c r="K260" s="6">
        <v>0</v>
      </c>
      <c r="L260" s="6">
        <v>4.5852173913043472</v>
      </c>
      <c r="M260" s="6">
        <v>14.948369565217391</v>
      </c>
      <c r="N260" s="6">
        <v>0</v>
      </c>
      <c r="O260" s="6">
        <f>SUM(NonNurse[[#This Row],[Qualified Social Work Staff Hours]],NonNurse[[#This Row],[Other Social Work Staff Hours]])/NonNurse[[#This Row],[MDS Census]]</f>
        <v>0.10229470395715561</v>
      </c>
      <c r="P260" s="6">
        <v>13.114130434782609</v>
      </c>
      <c r="Q260" s="6">
        <v>36.972826086956523</v>
      </c>
      <c r="R260" s="6">
        <f>SUM(NonNurse[[#This Row],[Qualified Activities Professional Hours]],NonNurse[[#This Row],[Other Activities Professional Hours]])/NonNurse[[#This Row],[MDS Census]]</f>
        <v>0.34275513240107114</v>
      </c>
      <c r="S260" s="6">
        <v>4.8555434782608708</v>
      </c>
      <c r="T260" s="6">
        <v>5.3858695652173916</v>
      </c>
      <c r="U260" s="6">
        <v>0</v>
      </c>
      <c r="V260" s="6">
        <f>SUM(NonNurse[[#This Row],[Occupational Therapist Hours]],NonNurse[[#This Row],[OT Assistant Hours]],NonNurse[[#This Row],[OT Aide Hours]])/NonNurse[[#This Row],[MDS Census]]</f>
        <v>7.0084052365367466E-2</v>
      </c>
      <c r="W260" s="6">
        <v>4.4353260869565228</v>
      </c>
      <c r="X260" s="6">
        <v>9.0285869565217372</v>
      </c>
      <c r="Y260" s="6">
        <v>0</v>
      </c>
      <c r="Z260" s="6">
        <f>SUM(NonNurse[[#This Row],[Physical Therapist (PT) Hours]],NonNurse[[#This Row],[PT Assistant Hours]],NonNurse[[#This Row],[PT Aide Hours]])/NonNurse[[#This Row],[MDS Census]]</f>
        <v>9.2136268967569185E-2</v>
      </c>
      <c r="AA260" s="6">
        <v>0.2391304347826087</v>
      </c>
      <c r="AB260" s="6">
        <v>0</v>
      </c>
      <c r="AC260" s="6">
        <v>0</v>
      </c>
      <c r="AD260" s="6">
        <v>0</v>
      </c>
      <c r="AE260" s="6">
        <v>0</v>
      </c>
      <c r="AF260" s="6">
        <v>0</v>
      </c>
      <c r="AG260" s="6">
        <v>0</v>
      </c>
      <c r="AH260" s="1">
        <v>495274</v>
      </c>
      <c r="AI260">
        <v>3</v>
      </c>
    </row>
    <row r="261" spans="1:35" x14ac:dyDescent="0.25">
      <c r="A261" t="s">
        <v>329</v>
      </c>
      <c r="B261" t="s">
        <v>234</v>
      </c>
      <c r="C261" t="s">
        <v>518</v>
      </c>
      <c r="D261" t="s">
        <v>366</v>
      </c>
      <c r="E261" s="6">
        <v>87.423913043478265</v>
      </c>
      <c r="F261" s="6">
        <v>0</v>
      </c>
      <c r="G261" s="6">
        <v>0.4978260869565217</v>
      </c>
      <c r="H261" s="6">
        <v>0</v>
      </c>
      <c r="I261" s="6">
        <v>0</v>
      </c>
      <c r="J261" s="6">
        <v>0</v>
      </c>
      <c r="K261" s="6">
        <v>0</v>
      </c>
      <c r="L261" s="6">
        <v>0</v>
      </c>
      <c r="M261" s="6">
        <v>5.3804347826086953</v>
      </c>
      <c r="N261" s="6">
        <v>10.290760869565217</v>
      </c>
      <c r="O261" s="6">
        <f>SUM(NonNurse[[#This Row],[Qualified Social Work Staff Hours]],NonNurse[[#This Row],[Other Social Work Staff Hours]])/NonNurse[[#This Row],[MDS Census]]</f>
        <v>0.17925525301504411</v>
      </c>
      <c r="P261" s="6">
        <v>0</v>
      </c>
      <c r="Q261" s="6">
        <v>33.975434782608694</v>
      </c>
      <c r="R261" s="6">
        <f>SUM(NonNurse[[#This Row],[Qualified Activities Professional Hours]],NonNurse[[#This Row],[Other Activities Professional Hours]])/NonNurse[[#This Row],[MDS Census]]</f>
        <v>0.38862862116125818</v>
      </c>
      <c r="S261" s="6">
        <v>0</v>
      </c>
      <c r="T261" s="6">
        <v>0</v>
      </c>
      <c r="U261" s="6">
        <v>0</v>
      </c>
      <c r="V261" s="6">
        <f>SUM(NonNurse[[#This Row],[Occupational Therapist Hours]],NonNurse[[#This Row],[OT Assistant Hours]],NonNurse[[#This Row],[OT Aide Hours]])/NonNurse[[#This Row],[MDS Census]]</f>
        <v>0</v>
      </c>
      <c r="W261" s="6">
        <v>0</v>
      </c>
      <c r="X261" s="6">
        <v>0</v>
      </c>
      <c r="Y261" s="6">
        <v>0</v>
      </c>
      <c r="Z261" s="6">
        <f>SUM(NonNurse[[#This Row],[Physical Therapist (PT) Hours]],NonNurse[[#This Row],[PT Assistant Hours]],NonNurse[[#This Row],[PT Aide Hours]])/NonNurse[[#This Row],[MDS Census]]</f>
        <v>0</v>
      </c>
      <c r="AA261" s="6">
        <v>0</v>
      </c>
      <c r="AB261" s="6">
        <v>0</v>
      </c>
      <c r="AC261" s="6">
        <v>0</v>
      </c>
      <c r="AD261" s="6">
        <v>0</v>
      </c>
      <c r="AE261" s="6">
        <v>0</v>
      </c>
      <c r="AF261" s="6">
        <v>0</v>
      </c>
      <c r="AG261" s="6">
        <v>0</v>
      </c>
      <c r="AH261" s="1">
        <v>495385</v>
      </c>
      <c r="AI261">
        <v>3</v>
      </c>
    </row>
    <row r="262" spans="1:35" x14ac:dyDescent="0.25">
      <c r="A262" t="s">
        <v>329</v>
      </c>
      <c r="B262" t="s">
        <v>41</v>
      </c>
      <c r="C262" t="s">
        <v>520</v>
      </c>
      <c r="D262" t="s">
        <v>395</v>
      </c>
      <c r="E262" s="6">
        <v>116.35869565217391</v>
      </c>
      <c r="F262" s="6">
        <v>5.4782608695652177</v>
      </c>
      <c r="G262" s="6">
        <v>0.33695652173913043</v>
      </c>
      <c r="H262" s="6">
        <v>0.37554347826086959</v>
      </c>
      <c r="I262" s="6">
        <v>2.1195652173913042</v>
      </c>
      <c r="J262" s="6">
        <v>0</v>
      </c>
      <c r="K262" s="6">
        <v>0</v>
      </c>
      <c r="L262" s="6">
        <v>7.8858695652173916</v>
      </c>
      <c r="M262" s="6">
        <v>0</v>
      </c>
      <c r="N262" s="6">
        <v>10.0625</v>
      </c>
      <c r="O262" s="6">
        <f>SUM(NonNurse[[#This Row],[Qualified Social Work Staff Hours]],NonNurse[[#This Row],[Other Social Work Staff Hours]])/NonNurse[[#This Row],[MDS Census]]</f>
        <v>8.6478281177020083E-2</v>
      </c>
      <c r="P262" s="6">
        <v>5.7472826086956523</v>
      </c>
      <c r="Q262" s="6">
        <v>8.1195652173913047</v>
      </c>
      <c r="R262" s="6">
        <f>SUM(NonNurse[[#This Row],[Qualified Activities Professional Hours]],NonNurse[[#This Row],[Other Activities Professional Hours]])/NonNurse[[#This Row],[MDS Census]]</f>
        <v>0.11917328351237741</v>
      </c>
      <c r="S262" s="6">
        <v>5.4972826086956523</v>
      </c>
      <c r="T262" s="6">
        <v>5.1521739130434785</v>
      </c>
      <c r="U262" s="6">
        <v>0</v>
      </c>
      <c r="V262" s="6">
        <f>SUM(NonNurse[[#This Row],[Occupational Therapist Hours]],NonNurse[[#This Row],[OT Assistant Hours]],NonNurse[[#This Row],[OT Aide Hours]])/NonNurse[[#This Row],[MDS Census]]</f>
        <v>9.1522652965903797E-2</v>
      </c>
      <c r="W262" s="6">
        <v>4.1032608695652177</v>
      </c>
      <c r="X262" s="6">
        <v>12.266304347826088</v>
      </c>
      <c r="Y262" s="6">
        <v>0</v>
      </c>
      <c r="Z262" s="6">
        <f>SUM(NonNurse[[#This Row],[Physical Therapist (PT) Hours]],NonNurse[[#This Row],[PT Assistant Hours]],NonNurse[[#This Row],[PT Aide Hours]])/NonNurse[[#This Row],[MDS Census]]</f>
        <v>0.14068192433442317</v>
      </c>
      <c r="AA262" s="6">
        <v>0</v>
      </c>
      <c r="AB262" s="6">
        <v>0</v>
      </c>
      <c r="AC262" s="6">
        <v>0</v>
      </c>
      <c r="AD262" s="6">
        <v>0</v>
      </c>
      <c r="AE262" s="6">
        <v>0</v>
      </c>
      <c r="AF262" s="6">
        <v>0</v>
      </c>
      <c r="AG262" s="6">
        <v>0</v>
      </c>
      <c r="AH262" s="1">
        <v>495126</v>
      </c>
      <c r="AI262">
        <v>3</v>
      </c>
    </row>
    <row r="263" spans="1:35" x14ac:dyDescent="0.25">
      <c r="A263" t="s">
        <v>329</v>
      </c>
      <c r="B263" t="s">
        <v>147</v>
      </c>
      <c r="C263" t="s">
        <v>497</v>
      </c>
      <c r="D263" t="s">
        <v>367</v>
      </c>
      <c r="E263" s="6">
        <v>122.20652173913044</v>
      </c>
      <c r="F263" s="6">
        <v>8.2608695652173907</v>
      </c>
      <c r="G263" s="6">
        <v>0</v>
      </c>
      <c r="H263" s="6">
        <v>0</v>
      </c>
      <c r="I263" s="6">
        <v>0</v>
      </c>
      <c r="J263" s="6">
        <v>0</v>
      </c>
      <c r="K263" s="6">
        <v>0</v>
      </c>
      <c r="L263" s="6">
        <v>15.203804347826088</v>
      </c>
      <c r="M263" s="6">
        <v>10.616847826086957</v>
      </c>
      <c r="N263" s="6">
        <v>0</v>
      </c>
      <c r="O263" s="6">
        <f>SUM(NonNurse[[#This Row],[Qualified Social Work Staff Hours]],NonNurse[[#This Row],[Other Social Work Staff Hours]])/NonNurse[[#This Row],[MDS Census]]</f>
        <v>8.687627857333452E-2</v>
      </c>
      <c r="P263" s="6">
        <v>0</v>
      </c>
      <c r="Q263" s="6">
        <v>15.904891304347826</v>
      </c>
      <c r="R263" s="6">
        <f>SUM(NonNurse[[#This Row],[Qualified Activities Professional Hours]],NonNurse[[#This Row],[Other Activities Professional Hours]])/NonNurse[[#This Row],[MDS Census]]</f>
        <v>0.13014764742506449</v>
      </c>
      <c r="S263" s="6">
        <v>2.7690217391304346</v>
      </c>
      <c r="T263" s="6">
        <v>11.907608695652174</v>
      </c>
      <c r="U263" s="6">
        <v>0</v>
      </c>
      <c r="V263" s="6">
        <f>SUM(NonNurse[[#This Row],[Occupational Therapist Hours]],NonNurse[[#This Row],[OT Assistant Hours]],NonNurse[[#This Row],[OT Aide Hours]])/NonNurse[[#This Row],[MDS Census]]</f>
        <v>0.12009694921284354</v>
      </c>
      <c r="W263" s="6">
        <v>2.0516304347826089</v>
      </c>
      <c r="X263" s="6">
        <v>11.932065217391305</v>
      </c>
      <c r="Y263" s="6">
        <v>0</v>
      </c>
      <c r="Z263" s="6">
        <f>SUM(NonNurse[[#This Row],[Physical Therapist (PT) Hours]],NonNurse[[#This Row],[PT Assistant Hours]],NonNurse[[#This Row],[PT Aide Hours]])/NonNurse[[#This Row],[MDS Census]]</f>
        <v>0.11442675442497555</v>
      </c>
      <c r="AA263" s="6">
        <v>0</v>
      </c>
      <c r="AB263" s="6">
        <v>0</v>
      </c>
      <c r="AC263" s="6">
        <v>0</v>
      </c>
      <c r="AD263" s="6">
        <v>0</v>
      </c>
      <c r="AE263" s="6">
        <v>0</v>
      </c>
      <c r="AF263" s="6">
        <v>0</v>
      </c>
      <c r="AG263" s="6">
        <v>0</v>
      </c>
      <c r="AH263" s="1">
        <v>495276</v>
      </c>
      <c r="AI263">
        <v>3</v>
      </c>
    </row>
    <row r="264" spans="1:35" x14ac:dyDescent="0.25">
      <c r="A264" t="s">
        <v>329</v>
      </c>
      <c r="B264" t="s">
        <v>67</v>
      </c>
      <c r="C264" t="s">
        <v>504</v>
      </c>
      <c r="D264" t="s">
        <v>385</v>
      </c>
      <c r="E264" s="6">
        <v>110.09782608695652</v>
      </c>
      <c r="F264" s="6">
        <v>5.5652173913043477</v>
      </c>
      <c r="G264" s="6">
        <v>0.85869565217391308</v>
      </c>
      <c r="H264" s="6">
        <v>0.34684782608695658</v>
      </c>
      <c r="I264" s="6">
        <v>2.8804347826086958</v>
      </c>
      <c r="J264" s="6">
        <v>0</v>
      </c>
      <c r="K264" s="6">
        <v>0</v>
      </c>
      <c r="L264" s="6">
        <v>2.4592391304347827</v>
      </c>
      <c r="M264" s="6">
        <v>2.9836956521739131</v>
      </c>
      <c r="N264" s="6">
        <v>1.8043478260869565</v>
      </c>
      <c r="O264" s="6">
        <f>SUM(NonNurse[[#This Row],[Qualified Social Work Staff Hours]],NonNurse[[#This Row],[Other Social Work Staff Hours]])/NonNurse[[#This Row],[MDS Census]]</f>
        <v>4.3488992003159248E-2</v>
      </c>
      <c r="P264" s="6">
        <v>5.3885869565217392</v>
      </c>
      <c r="Q264" s="6">
        <v>6.9021739130434785</v>
      </c>
      <c r="R264" s="6">
        <f>SUM(NonNurse[[#This Row],[Qualified Activities Professional Hours]],NonNurse[[#This Row],[Other Activities Professional Hours]])/NonNurse[[#This Row],[MDS Census]]</f>
        <v>0.11163490966531742</v>
      </c>
      <c r="S264" s="6">
        <v>5.2880434782608692</v>
      </c>
      <c r="T264" s="6">
        <v>4.9402173913043477</v>
      </c>
      <c r="U264" s="6">
        <v>0</v>
      </c>
      <c r="V264" s="6">
        <f>SUM(NonNurse[[#This Row],[Occupational Therapist Hours]],NonNurse[[#This Row],[OT Assistant Hours]],NonNurse[[#This Row],[OT Aide Hours]])/NonNurse[[#This Row],[MDS Census]]</f>
        <v>9.2901569750222138E-2</v>
      </c>
      <c r="W264" s="6">
        <v>5.4755434782608692</v>
      </c>
      <c r="X264" s="6">
        <v>6.5597826086956523</v>
      </c>
      <c r="Y264" s="6">
        <v>0</v>
      </c>
      <c r="Z264" s="6">
        <f>SUM(NonNurse[[#This Row],[Physical Therapist (PT) Hours]],NonNurse[[#This Row],[PT Assistant Hours]],NonNurse[[#This Row],[PT Aide Hours]])/NonNurse[[#This Row],[MDS Census]]</f>
        <v>0.10931483858228848</v>
      </c>
      <c r="AA264" s="6">
        <v>0</v>
      </c>
      <c r="AB264" s="6">
        <v>0</v>
      </c>
      <c r="AC264" s="6">
        <v>0</v>
      </c>
      <c r="AD264" s="6">
        <v>0</v>
      </c>
      <c r="AE264" s="6">
        <v>59.978260869565219</v>
      </c>
      <c r="AF264" s="6">
        <v>0</v>
      </c>
      <c r="AG264" s="6">
        <v>0</v>
      </c>
      <c r="AH264" s="1">
        <v>495173</v>
      </c>
      <c r="AI264">
        <v>3</v>
      </c>
    </row>
    <row r="265" spans="1:35" x14ac:dyDescent="0.25">
      <c r="A265" t="s">
        <v>329</v>
      </c>
      <c r="B265" t="s">
        <v>169</v>
      </c>
      <c r="C265" t="s">
        <v>474</v>
      </c>
      <c r="D265" t="s">
        <v>429</v>
      </c>
      <c r="E265" s="6">
        <v>97.608695652173907</v>
      </c>
      <c r="F265" s="6">
        <v>3.8260869565217392</v>
      </c>
      <c r="G265" s="6">
        <v>0</v>
      </c>
      <c r="H265" s="6">
        <v>0</v>
      </c>
      <c r="I265" s="6">
        <v>0</v>
      </c>
      <c r="J265" s="6">
        <v>0</v>
      </c>
      <c r="K265" s="6">
        <v>0</v>
      </c>
      <c r="L265" s="6">
        <v>0</v>
      </c>
      <c r="M265" s="6">
        <v>4.9565217391304346</v>
      </c>
      <c r="N265" s="6">
        <v>5.3934782608695659</v>
      </c>
      <c r="O265" s="6">
        <f>SUM(NonNurse[[#This Row],[Qualified Social Work Staff Hours]],NonNurse[[#This Row],[Other Social Work Staff Hours]])/NonNurse[[#This Row],[MDS Census]]</f>
        <v>0.1060356347438753</v>
      </c>
      <c r="P265" s="6">
        <v>0</v>
      </c>
      <c r="Q265" s="6">
        <v>5.2489130434782627</v>
      </c>
      <c r="R265" s="6">
        <f>SUM(NonNurse[[#This Row],[Qualified Activities Professional Hours]],NonNurse[[#This Row],[Other Activities Professional Hours]])/NonNurse[[#This Row],[MDS Census]]</f>
        <v>5.377505567928733E-2</v>
      </c>
      <c r="S265" s="6">
        <v>0</v>
      </c>
      <c r="T265" s="6">
        <v>0</v>
      </c>
      <c r="U265" s="6">
        <v>0</v>
      </c>
      <c r="V265" s="6">
        <f>SUM(NonNurse[[#This Row],[Occupational Therapist Hours]],NonNurse[[#This Row],[OT Assistant Hours]],NonNurse[[#This Row],[OT Aide Hours]])/NonNurse[[#This Row],[MDS Census]]</f>
        <v>0</v>
      </c>
      <c r="W265" s="6">
        <v>0</v>
      </c>
      <c r="X265" s="6">
        <v>0</v>
      </c>
      <c r="Y265" s="6">
        <v>0</v>
      </c>
      <c r="Z265" s="6">
        <f>SUM(NonNurse[[#This Row],[Physical Therapist (PT) Hours]],NonNurse[[#This Row],[PT Assistant Hours]],NonNurse[[#This Row],[PT Aide Hours]])/NonNurse[[#This Row],[MDS Census]]</f>
        <v>0</v>
      </c>
      <c r="AA265" s="6">
        <v>0</v>
      </c>
      <c r="AB265" s="6">
        <v>0</v>
      </c>
      <c r="AC265" s="6">
        <v>0</v>
      </c>
      <c r="AD265" s="6">
        <v>0</v>
      </c>
      <c r="AE265" s="6">
        <v>0</v>
      </c>
      <c r="AF265" s="6">
        <v>0</v>
      </c>
      <c r="AG265" s="6">
        <v>0</v>
      </c>
      <c r="AH265" s="1">
        <v>495308</v>
      </c>
      <c r="AI265">
        <v>3</v>
      </c>
    </row>
    <row r="266" spans="1:35" x14ac:dyDescent="0.25">
      <c r="A266" t="s">
        <v>329</v>
      </c>
      <c r="B266" t="s">
        <v>74</v>
      </c>
      <c r="C266" t="s">
        <v>475</v>
      </c>
      <c r="D266" t="s">
        <v>347</v>
      </c>
      <c r="E266" s="6">
        <v>93.239130434782609</v>
      </c>
      <c r="F266" s="6">
        <v>0</v>
      </c>
      <c r="G266" s="6">
        <v>0</v>
      </c>
      <c r="H266" s="6">
        <v>0</v>
      </c>
      <c r="I266" s="6">
        <v>0</v>
      </c>
      <c r="J266" s="6">
        <v>0</v>
      </c>
      <c r="K266" s="6">
        <v>0</v>
      </c>
      <c r="L266" s="6">
        <v>0</v>
      </c>
      <c r="M266" s="6">
        <v>0</v>
      </c>
      <c r="N266" s="6">
        <v>0</v>
      </c>
      <c r="O266" s="6">
        <f>SUM(NonNurse[[#This Row],[Qualified Social Work Staff Hours]],NonNurse[[#This Row],[Other Social Work Staff Hours]])/NonNurse[[#This Row],[MDS Census]]</f>
        <v>0</v>
      </c>
      <c r="P266" s="6">
        <v>0</v>
      </c>
      <c r="Q266" s="6">
        <v>10.135869565217391</v>
      </c>
      <c r="R266" s="6">
        <f>SUM(NonNurse[[#This Row],[Qualified Activities Professional Hours]],NonNurse[[#This Row],[Other Activities Professional Hours]])/NonNurse[[#This Row],[MDS Census]]</f>
        <v>0.1087083236185591</v>
      </c>
      <c r="S266" s="6">
        <v>0</v>
      </c>
      <c r="T266" s="6">
        <v>0</v>
      </c>
      <c r="U266" s="6">
        <v>0</v>
      </c>
      <c r="V266" s="6">
        <f>SUM(NonNurse[[#This Row],[Occupational Therapist Hours]],NonNurse[[#This Row],[OT Assistant Hours]],NonNurse[[#This Row],[OT Aide Hours]])/NonNurse[[#This Row],[MDS Census]]</f>
        <v>0</v>
      </c>
      <c r="W266" s="6">
        <v>0</v>
      </c>
      <c r="X266" s="6">
        <v>0</v>
      </c>
      <c r="Y266" s="6">
        <v>0</v>
      </c>
      <c r="Z266" s="6">
        <f>SUM(NonNurse[[#This Row],[Physical Therapist (PT) Hours]],NonNurse[[#This Row],[PT Assistant Hours]],NonNurse[[#This Row],[PT Aide Hours]])/NonNurse[[#This Row],[MDS Census]]</f>
        <v>0</v>
      </c>
      <c r="AA266" s="6">
        <v>0</v>
      </c>
      <c r="AB266" s="6">
        <v>0</v>
      </c>
      <c r="AC266" s="6">
        <v>0</v>
      </c>
      <c r="AD266" s="6">
        <v>0</v>
      </c>
      <c r="AE266" s="6">
        <v>0</v>
      </c>
      <c r="AF266" s="6">
        <v>0</v>
      </c>
      <c r="AG266" s="6">
        <v>0</v>
      </c>
      <c r="AH266" s="1">
        <v>495185</v>
      </c>
      <c r="AI266">
        <v>3</v>
      </c>
    </row>
    <row r="267" spans="1:35" x14ac:dyDescent="0.25">
      <c r="A267" t="s">
        <v>329</v>
      </c>
      <c r="B267" t="s">
        <v>107</v>
      </c>
      <c r="C267" t="s">
        <v>543</v>
      </c>
      <c r="D267" t="s">
        <v>348</v>
      </c>
      <c r="E267" s="6">
        <v>40.923913043478258</v>
      </c>
      <c r="F267" s="6">
        <v>5.6548913043478262</v>
      </c>
      <c r="G267" s="6">
        <v>2.7440217391304342</v>
      </c>
      <c r="H267" s="6">
        <v>0.29347826086956524</v>
      </c>
      <c r="I267" s="6">
        <v>0.47826086956521741</v>
      </c>
      <c r="J267" s="6">
        <v>0</v>
      </c>
      <c r="K267" s="6">
        <v>0</v>
      </c>
      <c r="L267" s="6">
        <v>0.87586956521739112</v>
      </c>
      <c r="M267" s="6">
        <v>0</v>
      </c>
      <c r="N267" s="6">
        <v>0</v>
      </c>
      <c r="O267" s="6">
        <f>SUM(NonNurse[[#This Row],[Qualified Social Work Staff Hours]],NonNurse[[#This Row],[Other Social Work Staff Hours]])/NonNurse[[#This Row],[MDS Census]]</f>
        <v>0</v>
      </c>
      <c r="P267" s="6">
        <v>5.3005434782608694</v>
      </c>
      <c r="Q267" s="6">
        <v>20.014347826086954</v>
      </c>
      <c r="R267" s="6">
        <f>SUM(NonNurse[[#This Row],[Qualified Activities Professional Hours]],NonNurse[[#This Row],[Other Activities Professional Hours]])/NonNurse[[#This Row],[MDS Census]]</f>
        <v>0.61858432934926955</v>
      </c>
      <c r="S267" s="6">
        <v>3.0759782608695652</v>
      </c>
      <c r="T267" s="6">
        <v>3.7865217391304329</v>
      </c>
      <c r="U267" s="6">
        <v>0</v>
      </c>
      <c r="V267" s="6">
        <f>SUM(NonNurse[[#This Row],[Occupational Therapist Hours]],NonNurse[[#This Row],[OT Assistant Hours]],NonNurse[[#This Row],[OT Aide Hours]])/NonNurse[[#This Row],[MDS Census]]</f>
        <v>0.1676892430278884</v>
      </c>
      <c r="W267" s="6">
        <v>1.3446739130434784</v>
      </c>
      <c r="X267" s="6">
        <v>4.3256521739130429</v>
      </c>
      <c r="Y267" s="6">
        <v>4.5434782608695654</v>
      </c>
      <c r="Z267" s="6">
        <f>SUM(NonNurse[[#This Row],[Physical Therapist (PT) Hours]],NonNurse[[#This Row],[PT Assistant Hours]],NonNurse[[#This Row],[PT Aide Hours]])/NonNurse[[#This Row],[MDS Census]]</f>
        <v>0.24958034528552461</v>
      </c>
      <c r="AA267" s="6">
        <v>0</v>
      </c>
      <c r="AB267" s="6">
        <v>0</v>
      </c>
      <c r="AC267" s="6">
        <v>0</v>
      </c>
      <c r="AD267" s="6">
        <v>0</v>
      </c>
      <c r="AE267" s="6">
        <v>0</v>
      </c>
      <c r="AF267" s="6">
        <v>0</v>
      </c>
      <c r="AG267" s="6">
        <v>0</v>
      </c>
      <c r="AH267" s="1">
        <v>495226</v>
      </c>
      <c r="AI267">
        <v>3</v>
      </c>
    </row>
    <row r="268" spans="1:35" x14ac:dyDescent="0.25">
      <c r="A268" t="s">
        <v>329</v>
      </c>
      <c r="B268" t="s">
        <v>150</v>
      </c>
      <c r="C268" t="s">
        <v>554</v>
      </c>
      <c r="D268" t="s">
        <v>428</v>
      </c>
      <c r="E268" s="6">
        <v>39.858695652173914</v>
      </c>
      <c r="F268" s="6">
        <v>4.8695652173913047</v>
      </c>
      <c r="G268" s="6">
        <v>0.56521739130434778</v>
      </c>
      <c r="H268" s="6">
        <v>0.17934782608695651</v>
      </c>
      <c r="I268" s="6">
        <v>5.4782608695652177</v>
      </c>
      <c r="J268" s="6">
        <v>0</v>
      </c>
      <c r="K268" s="6">
        <v>0</v>
      </c>
      <c r="L268" s="6">
        <v>2.4342391304347832</v>
      </c>
      <c r="M268" s="6">
        <v>3.2173913043478262</v>
      </c>
      <c r="N268" s="6">
        <v>0</v>
      </c>
      <c r="O268" s="6">
        <f>SUM(NonNurse[[#This Row],[Qualified Social Work Staff Hours]],NonNurse[[#This Row],[Other Social Work Staff Hours]])/NonNurse[[#This Row],[MDS Census]]</f>
        <v>8.0719934551404415E-2</v>
      </c>
      <c r="P268" s="6">
        <v>18.260869565217391</v>
      </c>
      <c r="Q268" s="6">
        <v>5.1304347826086953</v>
      </c>
      <c r="R268" s="6">
        <f>SUM(NonNurse[[#This Row],[Qualified Activities Professional Hours]],NonNurse[[#This Row],[Other Activities Professional Hours]])/NonNurse[[#This Row],[MDS Census]]</f>
        <v>0.58685574038723753</v>
      </c>
      <c r="S268" s="6">
        <v>2.826956521739131</v>
      </c>
      <c r="T268" s="6">
        <v>3.17</v>
      </c>
      <c r="U268" s="6">
        <v>0</v>
      </c>
      <c r="V268" s="6">
        <f>SUM(NonNurse[[#This Row],[Occupational Therapist Hours]],NonNurse[[#This Row],[OT Assistant Hours]],NonNurse[[#This Row],[OT Aide Hours]])/NonNurse[[#This Row],[MDS Census]]</f>
        <v>0.15045541314425961</v>
      </c>
      <c r="W268" s="6">
        <v>2.7859782608695651</v>
      </c>
      <c r="X268" s="6">
        <v>8.5226086956521723</v>
      </c>
      <c r="Y268" s="6">
        <v>0</v>
      </c>
      <c r="Z268" s="6">
        <f>SUM(NonNurse[[#This Row],[Physical Therapist (PT) Hours]],NonNurse[[#This Row],[PT Assistant Hours]],NonNurse[[#This Row],[PT Aide Hours]])/NonNurse[[#This Row],[MDS Census]]</f>
        <v>0.28371693482410681</v>
      </c>
      <c r="AA268" s="6">
        <v>0</v>
      </c>
      <c r="AB268" s="6">
        <v>0</v>
      </c>
      <c r="AC268" s="6">
        <v>0</v>
      </c>
      <c r="AD268" s="6">
        <v>0</v>
      </c>
      <c r="AE268" s="6">
        <v>0</v>
      </c>
      <c r="AF268" s="6">
        <v>0</v>
      </c>
      <c r="AG268" s="6">
        <v>0.82608695652173914</v>
      </c>
      <c r="AH268" s="1">
        <v>495280</v>
      </c>
      <c r="AI268">
        <v>3</v>
      </c>
    </row>
    <row r="269" spans="1:35" x14ac:dyDescent="0.25">
      <c r="A269" t="s">
        <v>329</v>
      </c>
      <c r="B269" t="s">
        <v>106</v>
      </c>
      <c r="C269" t="s">
        <v>526</v>
      </c>
      <c r="D269" t="s">
        <v>408</v>
      </c>
      <c r="E269" s="6">
        <v>13.097826086956522</v>
      </c>
      <c r="F269" s="6">
        <v>4.9565217391304346</v>
      </c>
      <c r="G269" s="6">
        <v>2.6956521739130435</v>
      </c>
      <c r="H269" s="6">
        <v>0.78260869565217395</v>
      </c>
      <c r="I269" s="6">
        <v>5.7391304347826084</v>
      </c>
      <c r="J269" s="6">
        <v>0</v>
      </c>
      <c r="K269" s="6">
        <v>1.9130434782608696</v>
      </c>
      <c r="L269" s="6">
        <v>0.72184782608695652</v>
      </c>
      <c r="M269" s="6">
        <v>5.3369565217391308</v>
      </c>
      <c r="N269" s="6">
        <v>0</v>
      </c>
      <c r="O269" s="6">
        <f>SUM(NonNurse[[#This Row],[Qualified Social Work Staff Hours]],NonNurse[[#This Row],[Other Social Work Staff Hours]])/NonNurse[[#This Row],[MDS Census]]</f>
        <v>0.40746887966804984</v>
      </c>
      <c r="P269" s="6">
        <v>0</v>
      </c>
      <c r="Q269" s="6">
        <v>0</v>
      </c>
      <c r="R269" s="6">
        <f>SUM(NonNurse[[#This Row],[Qualified Activities Professional Hours]],NonNurse[[#This Row],[Other Activities Professional Hours]])/NonNurse[[#This Row],[MDS Census]]</f>
        <v>0</v>
      </c>
      <c r="S269" s="6">
        <v>5.5651086956521718</v>
      </c>
      <c r="T269" s="6">
        <v>3.1457608695652177</v>
      </c>
      <c r="U269" s="6">
        <v>0</v>
      </c>
      <c r="V269" s="6">
        <f>SUM(NonNurse[[#This Row],[Occupational Therapist Hours]],NonNurse[[#This Row],[OT Assistant Hours]],NonNurse[[#This Row],[OT Aide Hours]])/NonNurse[[#This Row],[MDS Census]]</f>
        <v>0.66506224066390029</v>
      </c>
      <c r="W269" s="6">
        <v>8.9159782608695615</v>
      </c>
      <c r="X269" s="6">
        <v>6.91</v>
      </c>
      <c r="Y269" s="6">
        <v>0.29347826086956524</v>
      </c>
      <c r="Z269" s="6">
        <f>SUM(NonNurse[[#This Row],[Physical Therapist (PT) Hours]],NonNurse[[#This Row],[PT Assistant Hours]],NonNurse[[#This Row],[PT Aide Hours]])/NonNurse[[#This Row],[MDS Census]]</f>
        <v>1.2306970954356844</v>
      </c>
      <c r="AA269" s="6">
        <v>0</v>
      </c>
      <c r="AB269" s="6">
        <v>5.4782608695652177</v>
      </c>
      <c r="AC269" s="6">
        <v>0</v>
      </c>
      <c r="AD269" s="6">
        <v>0</v>
      </c>
      <c r="AE269" s="6">
        <v>0</v>
      </c>
      <c r="AF269" s="6">
        <v>0</v>
      </c>
      <c r="AG269" s="6">
        <v>0</v>
      </c>
      <c r="AH269" s="1">
        <v>495225</v>
      </c>
      <c r="AI269">
        <v>3</v>
      </c>
    </row>
    <row r="270" spans="1:35" x14ac:dyDescent="0.25">
      <c r="A270" t="s">
        <v>329</v>
      </c>
      <c r="B270" t="s">
        <v>38</v>
      </c>
      <c r="C270" t="s">
        <v>512</v>
      </c>
      <c r="D270" t="s">
        <v>387</v>
      </c>
      <c r="E270" s="6">
        <v>74.032608695652172</v>
      </c>
      <c r="F270" s="6">
        <v>0</v>
      </c>
      <c r="G270" s="6">
        <v>1.5434782608695652</v>
      </c>
      <c r="H270" s="6">
        <v>0</v>
      </c>
      <c r="I270" s="6">
        <v>4.0326086956521738</v>
      </c>
      <c r="J270" s="6">
        <v>0</v>
      </c>
      <c r="K270" s="6">
        <v>3.2282608695652173</v>
      </c>
      <c r="L270" s="6">
        <v>4.544239130434784</v>
      </c>
      <c r="M270" s="6">
        <v>5.1888043478260899</v>
      </c>
      <c r="N270" s="6">
        <v>0</v>
      </c>
      <c r="O270" s="6">
        <f>SUM(NonNurse[[#This Row],[Qualified Social Work Staff Hours]],NonNurse[[#This Row],[Other Social Work Staff Hours]])/NonNurse[[#This Row],[MDS Census]]</f>
        <v>7.0088092791073309E-2</v>
      </c>
      <c r="P270" s="6">
        <v>0</v>
      </c>
      <c r="Q270" s="6">
        <v>0</v>
      </c>
      <c r="R270" s="6">
        <f>SUM(NonNurse[[#This Row],[Qualified Activities Professional Hours]],NonNurse[[#This Row],[Other Activities Professional Hours]])/NonNurse[[#This Row],[MDS Census]]</f>
        <v>0</v>
      </c>
      <c r="S270" s="6">
        <v>5.3427173913043466</v>
      </c>
      <c r="T270" s="6">
        <v>8.9091304347826057</v>
      </c>
      <c r="U270" s="6">
        <v>0</v>
      </c>
      <c r="V270" s="6">
        <f>SUM(NonNurse[[#This Row],[Occupational Therapist Hours]],NonNurse[[#This Row],[OT Assistant Hours]],NonNurse[[#This Row],[OT Aide Hours]])/NonNurse[[#This Row],[MDS Census]]</f>
        <v>0.19250770811921886</v>
      </c>
      <c r="W270" s="6">
        <v>16.2</v>
      </c>
      <c r="X270" s="6">
        <v>14.681521739130437</v>
      </c>
      <c r="Y270" s="6">
        <v>0</v>
      </c>
      <c r="Z270" s="6">
        <f>SUM(NonNurse[[#This Row],[Physical Therapist (PT) Hours]],NonNurse[[#This Row],[PT Assistant Hours]],NonNurse[[#This Row],[PT Aide Hours]])/NonNurse[[#This Row],[MDS Census]]</f>
        <v>0.4171340478637498</v>
      </c>
      <c r="AA270" s="6">
        <v>0</v>
      </c>
      <c r="AB270" s="6">
        <v>9.0869565217391308</v>
      </c>
      <c r="AC270" s="6">
        <v>0</v>
      </c>
      <c r="AD270" s="6">
        <v>0</v>
      </c>
      <c r="AE270" s="6">
        <v>0</v>
      </c>
      <c r="AF270" s="6">
        <v>0</v>
      </c>
      <c r="AG270" s="6">
        <v>0.13043478260869565</v>
      </c>
      <c r="AH270" s="1">
        <v>495120</v>
      </c>
      <c r="AI270">
        <v>3</v>
      </c>
    </row>
    <row r="271" spans="1:35" x14ac:dyDescent="0.25">
      <c r="A271" t="s">
        <v>329</v>
      </c>
      <c r="B271" t="s">
        <v>24</v>
      </c>
      <c r="C271" t="s">
        <v>453</v>
      </c>
      <c r="D271" t="s">
        <v>384</v>
      </c>
      <c r="E271" s="6">
        <v>142.7391304347826</v>
      </c>
      <c r="F271" s="6">
        <v>5.0434782608695654</v>
      </c>
      <c r="G271" s="6">
        <v>0</v>
      </c>
      <c r="H271" s="6">
        <v>0</v>
      </c>
      <c r="I271" s="6">
        <v>5.3586956521739131</v>
      </c>
      <c r="J271" s="6">
        <v>0</v>
      </c>
      <c r="K271" s="6">
        <v>0</v>
      </c>
      <c r="L271" s="6">
        <v>11.478478260869563</v>
      </c>
      <c r="M271" s="6">
        <v>10.782608695652174</v>
      </c>
      <c r="N271" s="6">
        <v>0</v>
      </c>
      <c r="O271" s="6">
        <f>SUM(NonNurse[[#This Row],[Qualified Social Work Staff Hours]],NonNurse[[#This Row],[Other Social Work Staff Hours]])/NonNurse[[#This Row],[MDS Census]]</f>
        <v>7.554066402680476E-2</v>
      </c>
      <c r="P271" s="6">
        <v>0</v>
      </c>
      <c r="Q271" s="6">
        <v>9.5489130434782616</v>
      </c>
      <c r="R271" s="6">
        <f>SUM(NonNurse[[#This Row],[Qualified Activities Professional Hours]],NonNurse[[#This Row],[Other Activities Professional Hours]])/NonNurse[[#This Row],[MDS Census]]</f>
        <v>6.6897654584221755E-2</v>
      </c>
      <c r="S271" s="6">
        <v>10.752826086956516</v>
      </c>
      <c r="T271" s="6">
        <v>9.3929347826087</v>
      </c>
      <c r="U271" s="6">
        <v>0</v>
      </c>
      <c r="V271" s="6">
        <f>SUM(NonNurse[[#This Row],[Occupational Therapist Hours]],NonNurse[[#This Row],[OT Assistant Hours]],NonNurse[[#This Row],[OT Aide Hours]])/NonNurse[[#This Row],[MDS Census]]</f>
        <v>0.14113691745354859</v>
      </c>
      <c r="W271" s="6">
        <v>13.051630434782609</v>
      </c>
      <c r="X271" s="6">
        <v>22.578043478260874</v>
      </c>
      <c r="Y271" s="6">
        <v>0</v>
      </c>
      <c r="Z271" s="6">
        <f>SUM(NonNurse[[#This Row],[Physical Therapist (PT) Hours]],NonNurse[[#This Row],[PT Assistant Hours]],NonNurse[[#This Row],[PT Aide Hours]])/NonNurse[[#This Row],[MDS Census]]</f>
        <v>0.24961392019494372</v>
      </c>
      <c r="AA271" s="6">
        <v>0</v>
      </c>
      <c r="AB271" s="6">
        <v>0</v>
      </c>
      <c r="AC271" s="6">
        <v>0</v>
      </c>
      <c r="AD271" s="6">
        <v>0</v>
      </c>
      <c r="AE271" s="6">
        <v>0</v>
      </c>
      <c r="AF271" s="6">
        <v>0</v>
      </c>
      <c r="AG271" s="6">
        <v>0</v>
      </c>
      <c r="AH271" s="1">
        <v>495096</v>
      </c>
      <c r="AI271">
        <v>3</v>
      </c>
    </row>
    <row r="272" spans="1:35" x14ac:dyDescent="0.25">
      <c r="A272" t="s">
        <v>329</v>
      </c>
      <c r="B272" t="s">
        <v>42</v>
      </c>
      <c r="C272" t="s">
        <v>517</v>
      </c>
      <c r="D272" t="s">
        <v>389</v>
      </c>
      <c r="E272" s="6">
        <v>79.260869565217391</v>
      </c>
      <c r="F272" s="6">
        <v>5.3043478260869561</v>
      </c>
      <c r="G272" s="6">
        <v>0.67391304347826086</v>
      </c>
      <c r="H272" s="6">
        <v>0.20652173913043478</v>
      </c>
      <c r="I272" s="6">
        <v>4.9565217391304346</v>
      </c>
      <c r="J272" s="6">
        <v>0</v>
      </c>
      <c r="K272" s="6">
        <v>0</v>
      </c>
      <c r="L272" s="6">
        <v>10.754565217391304</v>
      </c>
      <c r="M272" s="6">
        <v>6.0733695652173916</v>
      </c>
      <c r="N272" s="6">
        <v>0</v>
      </c>
      <c r="O272" s="6">
        <f>SUM(NonNurse[[#This Row],[Qualified Social Work Staff Hours]],NonNurse[[#This Row],[Other Social Work Staff Hours]])/NonNurse[[#This Row],[MDS Census]]</f>
        <v>7.6625068568294027E-2</v>
      </c>
      <c r="P272" s="6">
        <v>6.3451086956521738</v>
      </c>
      <c r="Q272" s="6">
        <v>0</v>
      </c>
      <c r="R272" s="6">
        <f>SUM(NonNurse[[#This Row],[Qualified Activities Professional Hours]],NonNurse[[#This Row],[Other Activities Professional Hours]])/NonNurse[[#This Row],[MDS Census]]</f>
        <v>8.0053483269336256E-2</v>
      </c>
      <c r="S272" s="6">
        <v>4.3652173913043484</v>
      </c>
      <c r="T272" s="6">
        <v>16.185869565217391</v>
      </c>
      <c r="U272" s="6">
        <v>0</v>
      </c>
      <c r="V272" s="6">
        <f>SUM(NonNurse[[#This Row],[Occupational Therapist Hours]],NonNurse[[#This Row],[OT Assistant Hours]],NonNurse[[#This Row],[OT Aide Hours]])/NonNurse[[#This Row],[MDS Census]]</f>
        <v>0.25928414701042241</v>
      </c>
      <c r="W272" s="6">
        <v>8.7419565217391284</v>
      </c>
      <c r="X272" s="6">
        <v>17.437826086956523</v>
      </c>
      <c r="Y272" s="6">
        <v>0</v>
      </c>
      <c r="Z272" s="6">
        <f>SUM(NonNurse[[#This Row],[Physical Therapist (PT) Hours]],NonNurse[[#This Row],[PT Assistant Hours]],NonNurse[[#This Row],[PT Aide Hours]])/NonNurse[[#This Row],[MDS Census]]</f>
        <v>0.33029895776193091</v>
      </c>
      <c r="AA272" s="6">
        <v>0</v>
      </c>
      <c r="AB272" s="6">
        <v>2.4565217391304346</v>
      </c>
      <c r="AC272" s="6">
        <v>0</v>
      </c>
      <c r="AD272" s="6">
        <v>0</v>
      </c>
      <c r="AE272" s="6">
        <v>0</v>
      </c>
      <c r="AF272" s="6">
        <v>0</v>
      </c>
      <c r="AG272" s="6">
        <v>0</v>
      </c>
      <c r="AH272" s="1">
        <v>495127</v>
      </c>
      <c r="AI272">
        <v>3</v>
      </c>
    </row>
    <row r="273" spans="1:35" x14ac:dyDescent="0.25">
      <c r="A273" t="s">
        <v>329</v>
      </c>
      <c r="B273" t="s">
        <v>140</v>
      </c>
      <c r="C273" t="s">
        <v>551</v>
      </c>
      <c r="D273" t="s">
        <v>373</v>
      </c>
      <c r="E273" s="6">
        <v>55.054347826086953</v>
      </c>
      <c r="F273" s="6">
        <v>5.2173913043478262</v>
      </c>
      <c r="G273" s="6">
        <v>0</v>
      </c>
      <c r="H273" s="6">
        <v>0</v>
      </c>
      <c r="I273" s="6">
        <v>0</v>
      </c>
      <c r="J273" s="6">
        <v>0</v>
      </c>
      <c r="K273" s="6">
        <v>0</v>
      </c>
      <c r="L273" s="6">
        <v>1.5084782608695653</v>
      </c>
      <c r="M273" s="6">
        <v>2.347826086956522</v>
      </c>
      <c r="N273" s="6">
        <v>0</v>
      </c>
      <c r="O273" s="6">
        <f>SUM(NonNurse[[#This Row],[Qualified Social Work Staff Hours]],NonNurse[[#This Row],[Other Social Work Staff Hours]])/NonNurse[[#This Row],[MDS Census]]</f>
        <v>4.2645607107601194E-2</v>
      </c>
      <c r="P273" s="6">
        <v>5.0434782608695654</v>
      </c>
      <c r="Q273" s="6">
        <v>5.1902173913043477</v>
      </c>
      <c r="R273" s="6">
        <f>SUM(NonNurse[[#This Row],[Qualified Activities Professional Hours]],NonNurse[[#This Row],[Other Activities Professional Hours]])/NonNurse[[#This Row],[MDS Census]]</f>
        <v>0.18588351431391908</v>
      </c>
      <c r="S273" s="6">
        <v>3.1682608695652181</v>
      </c>
      <c r="T273" s="6">
        <v>0.70184782608695639</v>
      </c>
      <c r="U273" s="6">
        <v>0</v>
      </c>
      <c r="V273" s="6">
        <f>SUM(NonNurse[[#This Row],[Occupational Therapist Hours]],NonNurse[[#This Row],[OT Assistant Hours]],NonNurse[[#This Row],[OT Aide Hours]])/NonNurse[[#This Row],[MDS Census]]</f>
        <v>7.0296150049358352E-2</v>
      </c>
      <c r="W273" s="6">
        <v>2.3058695652173911</v>
      </c>
      <c r="X273" s="6">
        <v>9.1771739130434735</v>
      </c>
      <c r="Y273" s="6">
        <v>0</v>
      </c>
      <c r="Z273" s="6">
        <f>SUM(NonNurse[[#This Row],[Physical Therapist (PT) Hours]],NonNurse[[#This Row],[PT Assistant Hours]],NonNurse[[#This Row],[PT Aide Hours]])/NonNurse[[#This Row],[MDS Census]]</f>
        <v>0.2085765054294175</v>
      </c>
      <c r="AA273" s="6">
        <v>0</v>
      </c>
      <c r="AB273" s="6">
        <v>0</v>
      </c>
      <c r="AC273" s="6">
        <v>0</v>
      </c>
      <c r="AD273" s="6">
        <v>0</v>
      </c>
      <c r="AE273" s="6">
        <v>0</v>
      </c>
      <c r="AF273" s="6">
        <v>0</v>
      </c>
      <c r="AG273" s="6">
        <v>0</v>
      </c>
      <c r="AH273" s="1">
        <v>495268</v>
      </c>
      <c r="AI273">
        <v>3</v>
      </c>
    </row>
    <row r="274" spans="1:35" x14ac:dyDescent="0.25">
      <c r="A274" t="s">
        <v>329</v>
      </c>
      <c r="B274" t="s">
        <v>108</v>
      </c>
      <c r="C274" t="s">
        <v>453</v>
      </c>
      <c r="D274" t="s">
        <v>384</v>
      </c>
      <c r="E274" s="6">
        <v>196.84782608695653</v>
      </c>
      <c r="F274" s="6">
        <v>5.5</v>
      </c>
      <c r="G274" s="6">
        <v>0</v>
      </c>
      <c r="H274" s="6">
        <v>0</v>
      </c>
      <c r="I274" s="6">
        <v>5.1956521739130439</v>
      </c>
      <c r="J274" s="6">
        <v>0</v>
      </c>
      <c r="K274" s="6">
        <v>0</v>
      </c>
      <c r="L274" s="6">
        <v>14.565217391304348</v>
      </c>
      <c r="M274" s="6">
        <v>4.2663043478260869</v>
      </c>
      <c r="N274" s="6">
        <v>10.972826086956522</v>
      </c>
      <c r="O274" s="6">
        <f>SUM(NonNurse[[#This Row],[Qualified Social Work Staff Hours]],NonNurse[[#This Row],[Other Social Work Staff Hours]])/NonNurse[[#This Row],[MDS Census]]</f>
        <v>7.7415792379900608E-2</v>
      </c>
      <c r="P274" s="6">
        <v>5.3315217391304346</v>
      </c>
      <c r="Q274" s="6">
        <v>0</v>
      </c>
      <c r="R274" s="6">
        <f>SUM(NonNurse[[#This Row],[Qualified Activities Professional Hours]],NonNurse[[#This Row],[Other Activities Professional Hours]])/NonNurse[[#This Row],[MDS Census]]</f>
        <v>2.7084483710657092E-2</v>
      </c>
      <c r="S274" s="6">
        <v>23.277173913043477</v>
      </c>
      <c r="T274" s="6">
        <v>0</v>
      </c>
      <c r="U274" s="6">
        <v>22.695652173913043</v>
      </c>
      <c r="V274" s="6">
        <f>SUM(NonNurse[[#This Row],[Occupational Therapist Hours]],NonNurse[[#This Row],[OT Assistant Hours]],NonNurse[[#This Row],[OT Aide Hours]])/NonNurse[[#This Row],[MDS Census]]</f>
        <v>0.23354500276090553</v>
      </c>
      <c r="W274" s="6">
        <v>29.073369565217391</v>
      </c>
      <c r="X274" s="6">
        <v>0</v>
      </c>
      <c r="Y274" s="6">
        <v>26.956521739130434</v>
      </c>
      <c r="Z274" s="6">
        <f>SUM(NonNurse[[#This Row],[Physical Therapist (PT) Hours]],NonNurse[[#This Row],[PT Assistant Hours]],NonNurse[[#This Row],[PT Aide Hours]])/NonNurse[[#This Row],[MDS Census]]</f>
        <v>0.28463556046383215</v>
      </c>
      <c r="AA274" s="6">
        <v>0</v>
      </c>
      <c r="AB274" s="6">
        <v>5.0652173913043477</v>
      </c>
      <c r="AC274" s="6">
        <v>0</v>
      </c>
      <c r="AD274" s="6">
        <v>0</v>
      </c>
      <c r="AE274" s="6">
        <v>0</v>
      </c>
      <c r="AF274" s="6">
        <v>0</v>
      </c>
      <c r="AG274" s="6">
        <v>0</v>
      </c>
      <c r="AH274" s="1">
        <v>495227</v>
      </c>
      <c r="AI274">
        <v>3</v>
      </c>
    </row>
    <row r="275" spans="1:35" x14ac:dyDescent="0.25">
      <c r="A275" t="s">
        <v>329</v>
      </c>
      <c r="B275" t="s">
        <v>87</v>
      </c>
      <c r="C275" t="s">
        <v>537</v>
      </c>
      <c r="D275" t="s">
        <v>352</v>
      </c>
      <c r="E275" s="6">
        <v>49.347826086956523</v>
      </c>
      <c r="F275" s="6">
        <v>5.0434782608695654</v>
      </c>
      <c r="G275" s="6">
        <v>0.21739130434782608</v>
      </c>
      <c r="H275" s="6">
        <v>0.30902173913043474</v>
      </c>
      <c r="I275" s="6">
        <v>1.7391304347826086</v>
      </c>
      <c r="J275" s="6">
        <v>0</v>
      </c>
      <c r="K275" s="6">
        <v>0</v>
      </c>
      <c r="L275" s="6">
        <v>4.4394565217391291</v>
      </c>
      <c r="M275" s="6">
        <v>3.7717391304347827</v>
      </c>
      <c r="N275" s="6">
        <v>0</v>
      </c>
      <c r="O275" s="6">
        <f>SUM(NonNurse[[#This Row],[Qualified Social Work Staff Hours]],NonNurse[[#This Row],[Other Social Work Staff Hours]])/NonNurse[[#This Row],[MDS Census]]</f>
        <v>7.6431718061674009E-2</v>
      </c>
      <c r="P275" s="6">
        <v>0</v>
      </c>
      <c r="Q275" s="6">
        <v>5.7454347826086964</v>
      </c>
      <c r="R275" s="6">
        <f>SUM(NonNurse[[#This Row],[Qualified Activities Professional Hours]],NonNurse[[#This Row],[Other Activities Professional Hours]])/NonNurse[[#This Row],[MDS Census]]</f>
        <v>0.1164273127753304</v>
      </c>
      <c r="S275" s="6">
        <v>3.7042391304347841</v>
      </c>
      <c r="T275" s="6">
        <v>6.7566304347826085</v>
      </c>
      <c r="U275" s="6">
        <v>0</v>
      </c>
      <c r="V275" s="6">
        <f>SUM(NonNurse[[#This Row],[Occupational Therapist Hours]],NonNurse[[#This Row],[OT Assistant Hours]],NonNurse[[#This Row],[OT Aide Hours]])/NonNurse[[#This Row],[MDS Census]]</f>
        <v>0.21198237885462559</v>
      </c>
      <c r="W275" s="6">
        <v>0.99630434782608723</v>
      </c>
      <c r="X275" s="6">
        <v>9.2477173913043469</v>
      </c>
      <c r="Y275" s="6">
        <v>0</v>
      </c>
      <c r="Z275" s="6">
        <f>SUM(NonNurse[[#This Row],[Physical Therapist (PT) Hours]],NonNurse[[#This Row],[PT Assistant Hours]],NonNurse[[#This Row],[PT Aide Hours]])/NonNurse[[#This Row],[MDS Census]]</f>
        <v>0.20758810572687222</v>
      </c>
      <c r="AA275" s="6">
        <v>0</v>
      </c>
      <c r="AB275" s="6">
        <v>6.0760869565217392</v>
      </c>
      <c r="AC275" s="6">
        <v>0</v>
      </c>
      <c r="AD275" s="6">
        <v>0</v>
      </c>
      <c r="AE275" s="6">
        <v>1.0869565217391304E-2</v>
      </c>
      <c r="AF275" s="6">
        <v>0</v>
      </c>
      <c r="AG275" s="6">
        <v>0</v>
      </c>
      <c r="AH275" s="1">
        <v>495200</v>
      </c>
      <c r="AI275">
        <v>3</v>
      </c>
    </row>
    <row r="276" spans="1:35" x14ac:dyDescent="0.25">
      <c r="A276" t="s">
        <v>329</v>
      </c>
      <c r="B276" t="s">
        <v>251</v>
      </c>
      <c r="C276" t="s">
        <v>477</v>
      </c>
      <c r="D276" t="s">
        <v>410</v>
      </c>
      <c r="E276" s="6">
        <v>17.043478260869566</v>
      </c>
      <c r="F276" s="6">
        <v>5.3043478260869561</v>
      </c>
      <c r="G276" s="6">
        <v>0.32608695652173914</v>
      </c>
      <c r="H276" s="6">
        <v>0</v>
      </c>
      <c r="I276" s="6">
        <v>1.2282608695652173</v>
      </c>
      <c r="J276" s="6">
        <v>0</v>
      </c>
      <c r="K276" s="6">
        <v>0</v>
      </c>
      <c r="L276" s="6">
        <v>1.4407608695652172</v>
      </c>
      <c r="M276" s="6">
        <v>5.6521739130434785</v>
      </c>
      <c r="N276" s="6">
        <v>0</v>
      </c>
      <c r="O276" s="6">
        <f>SUM(NonNurse[[#This Row],[Qualified Social Work Staff Hours]],NonNurse[[#This Row],[Other Social Work Staff Hours]])/NonNurse[[#This Row],[MDS Census]]</f>
        <v>0.33163265306122447</v>
      </c>
      <c r="P276" s="6">
        <v>0</v>
      </c>
      <c r="Q276" s="6">
        <v>0</v>
      </c>
      <c r="R276" s="6">
        <f>SUM(NonNurse[[#This Row],[Qualified Activities Professional Hours]],NonNurse[[#This Row],[Other Activities Professional Hours]])/NonNurse[[#This Row],[MDS Census]]</f>
        <v>0</v>
      </c>
      <c r="S276" s="6">
        <v>0.49271739130434788</v>
      </c>
      <c r="T276" s="6">
        <v>4.4358695652173932</v>
      </c>
      <c r="U276" s="6">
        <v>0</v>
      </c>
      <c r="V276" s="6">
        <f>SUM(NonNurse[[#This Row],[Occupational Therapist Hours]],NonNurse[[#This Row],[OT Assistant Hours]],NonNurse[[#This Row],[OT Aide Hours]])/NonNurse[[#This Row],[MDS Census]]</f>
        <v>0.28917729591836744</v>
      </c>
      <c r="W276" s="6">
        <v>2.3743478260869568</v>
      </c>
      <c r="X276" s="6">
        <v>1.2718478260869568</v>
      </c>
      <c r="Y276" s="6">
        <v>0</v>
      </c>
      <c r="Z276" s="6">
        <f>SUM(NonNurse[[#This Row],[Physical Therapist (PT) Hours]],NonNurse[[#This Row],[PT Assistant Hours]],NonNurse[[#This Row],[PT Aide Hours]])/NonNurse[[#This Row],[MDS Census]]</f>
        <v>0.21393494897959187</v>
      </c>
      <c r="AA276" s="6">
        <v>0</v>
      </c>
      <c r="AB276" s="6">
        <v>2.5652173913043477</v>
      </c>
      <c r="AC276" s="6">
        <v>0</v>
      </c>
      <c r="AD276" s="6">
        <v>0</v>
      </c>
      <c r="AE276" s="6">
        <v>0</v>
      </c>
      <c r="AF276" s="6">
        <v>0</v>
      </c>
      <c r="AG276" s="6">
        <v>0</v>
      </c>
      <c r="AH276" s="1">
        <v>495402</v>
      </c>
      <c r="AI276">
        <v>3</v>
      </c>
    </row>
    <row r="277" spans="1:35" x14ac:dyDescent="0.25">
      <c r="A277" t="s">
        <v>329</v>
      </c>
      <c r="B277" t="s">
        <v>40</v>
      </c>
      <c r="C277" t="s">
        <v>516</v>
      </c>
      <c r="D277" t="s">
        <v>388</v>
      </c>
      <c r="E277" s="6">
        <v>119.83695652173913</v>
      </c>
      <c r="F277" s="6">
        <v>5.1222826086956523</v>
      </c>
      <c r="G277" s="6">
        <v>0</v>
      </c>
      <c r="H277" s="6">
        <v>0</v>
      </c>
      <c r="I277" s="6">
        <v>0</v>
      </c>
      <c r="J277" s="6">
        <v>0</v>
      </c>
      <c r="K277" s="6">
        <v>0</v>
      </c>
      <c r="L277" s="6">
        <v>4.6059782608695654</v>
      </c>
      <c r="M277" s="6">
        <v>5.2554347826086953</v>
      </c>
      <c r="N277" s="6">
        <v>4.6331521739130439</v>
      </c>
      <c r="O277" s="6">
        <f>SUM(NonNurse[[#This Row],[Qualified Social Work Staff Hours]],NonNurse[[#This Row],[Other Social Work Staff Hours]])/NonNurse[[#This Row],[MDS Census]]</f>
        <v>8.2517006802721088E-2</v>
      </c>
      <c r="P277" s="6">
        <v>5.2989130434782608</v>
      </c>
      <c r="Q277" s="6">
        <v>0</v>
      </c>
      <c r="R277" s="6">
        <f>SUM(NonNurse[[#This Row],[Qualified Activities Professional Hours]],NonNurse[[#This Row],[Other Activities Professional Hours]])/NonNurse[[#This Row],[MDS Census]]</f>
        <v>4.4217687074829932E-2</v>
      </c>
      <c r="S277" s="6">
        <v>6.5461956521739131</v>
      </c>
      <c r="T277" s="6">
        <v>0</v>
      </c>
      <c r="U277" s="6">
        <v>12.880434782608695</v>
      </c>
      <c r="V277" s="6">
        <f>SUM(NonNurse[[#This Row],[Occupational Therapist Hours]],NonNurse[[#This Row],[OT Assistant Hours]],NonNurse[[#This Row],[OT Aide Hours]])/NonNurse[[#This Row],[MDS Census]]</f>
        <v>0.16210884353741498</v>
      </c>
      <c r="W277" s="6">
        <v>19.396739130434781</v>
      </c>
      <c r="X277" s="6">
        <v>0</v>
      </c>
      <c r="Y277" s="6">
        <v>10.5</v>
      </c>
      <c r="Z277" s="6">
        <f>SUM(NonNurse[[#This Row],[Physical Therapist (PT) Hours]],NonNurse[[#This Row],[PT Assistant Hours]],NonNurse[[#This Row],[PT Aide Hours]])/NonNurse[[#This Row],[MDS Census]]</f>
        <v>0.24947845804988661</v>
      </c>
      <c r="AA277" s="6">
        <v>0</v>
      </c>
      <c r="AB277" s="6">
        <v>0.95652173913043481</v>
      </c>
      <c r="AC277" s="6">
        <v>0</v>
      </c>
      <c r="AD277" s="6">
        <v>0</v>
      </c>
      <c r="AE277" s="6">
        <v>0</v>
      </c>
      <c r="AF277" s="6">
        <v>0</v>
      </c>
      <c r="AG277" s="6">
        <v>0</v>
      </c>
      <c r="AH277" s="1">
        <v>495123</v>
      </c>
      <c r="AI277">
        <v>3</v>
      </c>
    </row>
    <row r="278" spans="1:35" x14ac:dyDescent="0.25">
      <c r="A278" t="s">
        <v>329</v>
      </c>
      <c r="B278" t="s">
        <v>9</v>
      </c>
      <c r="C278" t="s">
        <v>488</v>
      </c>
      <c r="D278" t="s">
        <v>381</v>
      </c>
      <c r="E278" s="6">
        <v>278.43478260869563</v>
      </c>
      <c r="F278" s="6">
        <v>14.619565217391305</v>
      </c>
      <c r="G278" s="6">
        <v>0</v>
      </c>
      <c r="H278" s="6">
        <v>0</v>
      </c>
      <c r="I278" s="6">
        <v>0</v>
      </c>
      <c r="J278" s="6">
        <v>0</v>
      </c>
      <c r="K278" s="6">
        <v>0</v>
      </c>
      <c r="L278" s="6">
        <v>11.60869565217391</v>
      </c>
      <c r="M278" s="6">
        <v>23.241847826086957</v>
      </c>
      <c r="N278" s="6">
        <v>0</v>
      </c>
      <c r="O278" s="6">
        <f>SUM(NonNurse[[#This Row],[Qualified Social Work Staff Hours]],NonNurse[[#This Row],[Other Social Work Staff Hours]])/NonNurse[[#This Row],[MDS Census]]</f>
        <v>8.3473219862585893E-2</v>
      </c>
      <c r="P278" s="6">
        <v>5.3913043478260869</v>
      </c>
      <c r="Q278" s="6">
        <v>32.100543478260867</v>
      </c>
      <c r="R278" s="6">
        <f>SUM(NonNurse[[#This Row],[Qualified Activities Professional Hours]],NonNurse[[#This Row],[Other Activities Professional Hours]])/NonNurse[[#This Row],[MDS Census]]</f>
        <v>0.13465217051842598</v>
      </c>
      <c r="S278" s="6">
        <v>26.801521739130443</v>
      </c>
      <c r="T278" s="6">
        <v>4.7967391304347817</v>
      </c>
      <c r="U278" s="6">
        <v>0</v>
      </c>
      <c r="V278" s="6">
        <f>SUM(NonNurse[[#This Row],[Occupational Therapist Hours]],NonNurse[[#This Row],[OT Assistant Hours]],NonNurse[[#This Row],[OT Aide Hours]])/NonNurse[[#This Row],[MDS Census]]</f>
        <v>0.11348532167395381</v>
      </c>
      <c r="W278" s="6">
        <v>18.983369565217387</v>
      </c>
      <c r="X278" s="6">
        <v>21.39456521739131</v>
      </c>
      <c r="Y278" s="6">
        <v>0</v>
      </c>
      <c r="Z278" s="6">
        <f>SUM(NonNurse[[#This Row],[Physical Therapist (PT) Hours]],NonNurse[[#This Row],[PT Assistant Hours]],NonNurse[[#This Row],[PT Aide Hours]])/NonNurse[[#This Row],[MDS Census]]</f>
        <v>0.14501756714553407</v>
      </c>
      <c r="AA278" s="6">
        <v>0</v>
      </c>
      <c r="AB278" s="6">
        <v>0</v>
      </c>
      <c r="AC278" s="6">
        <v>0</v>
      </c>
      <c r="AD278" s="6">
        <v>0</v>
      </c>
      <c r="AE278" s="6">
        <v>61</v>
      </c>
      <c r="AF278" s="6">
        <v>0</v>
      </c>
      <c r="AG278" s="6">
        <v>0</v>
      </c>
      <c r="AH278" s="1">
        <v>495019</v>
      </c>
      <c r="AI278">
        <v>3</v>
      </c>
    </row>
    <row r="279" spans="1:35" x14ac:dyDescent="0.25">
      <c r="A279" t="s">
        <v>329</v>
      </c>
      <c r="B279" t="s">
        <v>73</v>
      </c>
      <c r="C279" t="s">
        <v>477</v>
      </c>
      <c r="D279" t="s">
        <v>410</v>
      </c>
      <c r="E279" s="6">
        <v>38.543478260869563</v>
      </c>
      <c r="F279" s="6">
        <v>5.1304347826086953</v>
      </c>
      <c r="G279" s="6">
        <v>0.86684782608695654</v>
      </c>
      <c r="H279" s="6">
        <v>0.19565217391304349</v>
      </c>
      <c r="I279" s="6">
        <v>4.2934782608695654</v>
      </c>
      <c r="J279" s="6">
        <v>0</v>
      </c>
      <c r="K279" s="6">
        <v>0</v>
      </c>
      <c r="L279" s="6">
        <v>3.9594565217391313</v>
      </c>
      <c r="M279" s="6">
        <v>1.9826086956521725</v>
      </c>
      <c r="N279" s="6">
        <v>5.2173913043478262</v>
      </c>
      <c r="O279" s="6">
        <f>SUM(NonNurse[[#This Row],[Qualified Social Work Staff Hours]],NonNurse[[#This Row],[Other Social Work Staff Hours]])/NonNurse[[#This Row],[MDS Census]]</f>
        <v>0.18680203045685276</v>
      </c>
      <c r="P279" s="6">
        <v>0</v>
      </c>
      <c r="Q279" s="6">
        <v>0</v>
      </c>
      <c r="R279" s="6">
        <f>SUM(NonNurse[[#This Row],[Qualified Activities Professional Hours]],NonNurse[[#This Row],[Other Activities Professional Hours]])/NonNurse[[#This Row],[MDS Census]]</f>
        <v>0</v>
      </c>
      <c r="S279" s="6">
        <v>4.4308695652173915</v>
      </c>
      <c r="T279" s="6">
        <v>5.1582608695652166</v>
      </c>
      <c r="U279" s="6">
        <v>0</v>
      </c>
      <c r="V279" s="6">
        <f>SUM(NonNurse[[#This Row],[Occupational Therapist Hours]],NonNurse[[#This Row],[OT Assistant Hours]],NonNurse[[#This Row],[OT Aide Hours]])/NonNurse[[#This Row],[MDS Census]]</f>
        <v>0.24878736604624926</v>
      </c>
      <c r="W279" s="6">
        <v>5.9542391304347824</v>
      </c>
      <c r="X279" s="6">
        <v>12.447282608695648</v>
      </c>
      <c r="Y279" s="6">
        <v>0</v>
      </c>
      <c r="Z279" s="6">
        <f>SUM(NonNurse[[#This Row],[Physical Therapist (PT) Hours]],NonNurse[[#This Row],[PT Assistant Hours]],NonNurse[[#This Row],[PT Aide Hours]])/NonNurse[[#This Row],[MDS Census]]</f>
        <v>0.4774224478285391</v>
      </c>
      <c r="AA279" s="6">
        <v>0</v>
      </c>
      <c r="AB279" s="6">
        <v>0</v>
      </c>
      <c r="AC279" s="6">
        <v>0</v>
      </c>
      <c r="AD279" s="6">
        <v>0</v>
      </c>
      <c r="AE279" s="6">
        <v>0</v>
      </c>
      <c r="AF279" s="6">
        <v>0</v>
      </c>
      <c r="AG279" s="6">
        <v>0</v>
      </c>
      <c r="AH279" s="1">
        <v>495184</v>
      </c>
      <c r="AI279">
        <v>3</v>
      </c>
    </row>
    <row r="280" spans="1:35" x14ac:dyDescent="0.25">
      <c r="A280" t="s">
        <v>329</v>
      </c>
      <c r="B280" t="s">
        <v>121</v>
      </c>
      <c r="C280" t="s">
        <v>513</v>
      </c>
      <c r="D280" t="s">
        <v>357</v>
      </c>
      <c r="E280" s="6">
        <v>99.663043478260875</v>
      </c>
      <c r="F280" s="6">
        <v>4.6086956521739131</v>
      </c>
      <c r="G280" s="6">
        <v>0.35869565217391303</v>
      </c>
      <c r="H280" s="6">
        <v>0.51934782608695662</v>
      </c>
      <c r="I280" s="6">
        <v>3</v>
      </c>
      <c r="J280" s="6">
        <v>0</v>
      </c>
      <c r="K280" s="6">
        <v>6.1739130434782608</v>
      </c>
      <c r="L280" s="6">
        <v>5.2748913043478254</v>
      </c>
      <c r="M280" s="6">
        <v>10.766521739130434</v>
      </c>
      <c r="N280" s="6">
        <v>0</v>
      </c>
      <c r="O280" s="6">
        <f>SUM(NonNurse[[#This Row],[Qualified Social Work Staff Hours]],NonNurse[[#This Row],[Other Social Work Staff Hours]])/NonNurse[[#This Row],[MDS Census]]</f>
        <v>0.10802922892354672</v>
      </c>
      <c r="P280" s="6">
        <v>0</v>
      </c>
      <c r="Q280" s="6">
        <v>1.0009782608695652</v>
      </c>
      <c r="R280" s="6">
        <f>SUM(NonNurse[[#This Row],[Qualified Activities Professional Hours]],NonNurse[[#This Row],[Other Activities Professional Hours]])/NonNurse[[#This Row],[MDS Census]]</f>
        <v>1.0043625259024976E-2</v>
      </c>
      <c r="S280" s="6">
        <v>11.057608695652174</v>
      </c>
      <c r="T280" s="6">
        <v>8.0346739130434788</v>
      </c>
      <c r="U280" s="6">
        <v>0</v>
      </c>
      <c r="V280" s="6">
        <f>SUM(NonNurse[[#This Row],[Occupational Therapist Hours]],NonNurse[[#This Row],[OT Assistant Hours]],NonNurse[[#This Row],[OT Aide Hours]])/NonNurse[[#This Row],[MDS Census]]</f>
        <v>0.19156832806194787</v>
      </c>
      <c r="W280" s="6">
        <v>11.207826086956523</v>
      </c>
      <c r="X280" s="6">
        <v>1.6780434782608695</v>
      </c>
      <c r="Y280" s="6">
        <v>0</v>
      </c>
      <c r="Z280" s="6">
        <f>SUM(NonNurse[[#This Row],[Physical Therapist (PT) Hours]],NonNurse[[#This Row],[PT Assistant Hours]],NonNurse[[#This Row],[PT Aide Hours]])/NonNurse[[#This Row],[MDS Census]]</f>
        <v>0.12929436143527104</v>
      </c>
      <c r="AA280" s="6">
        <v>0</v>
      </c>
      <c r="AB280" s="6">
        <v>5.1739130434782608</v>
      </c>
      <c r="AC280" s="6">
        <v>0</v>
      </c>
      <c r="AD280" s="6">
        <v>0</v>
      </c>
      <c r="AE280" s="6">
        <v>0</v>
      </c>
      <c r="AF280" s="6">
        <v>0</v>
      </c>
      <c r="AG280" s="6">
        <v>0</v>
      </c>
      <c r="AH280" s="1">
        <v>495246</v>
      </c>
      <c r="AI280">
        <v>3</v>
      </c>
    </row>
    <row r="281" spans="1:35" x14ac:dyDescent="0.25">
      <c r="A281" t="s">
        <v>329</v>
      </c>
      <c r="B281" t="s">
        <v>64</v>
      </c>
      <c r="C281" t="s">
        <v>527</v>
      </c>
      <c r="D281" t="s">
        <v>406</v>
      </c>
      <c r="E281" s="6">
        <v>2.788732394366197</v>
      </c>
      <c r="F281" s="6">
        <v>0</v>
      </c>
      <c r="G281" s="6">
        <v>0</v>
      </c>
      <c r="H281" s="6">
        <v>7.0422535211267609E-2</v>
      </c>
      <c r="I281" s="6">
        <v>2.8169014084507043E-2</v>
      </c>
      <c r="J281" s="6">
        <v>0</v>
      </c>
      <c r="K281" s="6">
        <v>0</v>
      </c>
      <c r="L281" s="6">
        <v>0</v>
      </c>
      <c r="M281" s="6">
        <v>4.5774647887323945E-2</v>
      </c>
      <c r="N281" s="6">
        <v>0</v>
      </c>
      <c r="O281" s="6">
        <f>SUM(NonNurse[[#This Row],[Qualified Social Work Staff Hours]],NonNurse[[#This Row],[Other Social Work Staff Hours]])/NonNurse[[#This Row],[MDS Census]]</f>
        <v>1.6414141414141416E-2</v>
      </c>
      <c r="P281" s="6">
        <v>0</v>
      </c>
      <c r="Q281" s="6">
        <v>0</v>
      </c>
      <c r="R281" s="6">
        <f>SUM(NonNurse[[#This Row],[Qualified Activities Professional Hours]],NonNurse[[#This Row],[Other Activities Professional Hours]])/NonNurse[[#This Row],[MDS Census]]</f>
        <v>0</v>
      </c>
      <c r="S281" s="6">
        <v>0.63732394366197187</v>
      </c>
      <c r="T281" s="6">
        <v>0.897887323943662</v>
      </c>
      <c r="U281" s="6">
        <v>0</v>
      </c>
      <c r="V281" s="6">
        <f>SUM(NonNurse[[#This Row],[Occupational Therapist Hours]],NonNurse[[#This Row],[OT Assistant Hours]],NonNurse[[#This Row],[OT Aide Hours]])/NonNurse[[#This Row],[MDS Census]]</f>
        <v>0.55050505050505061</v>
      </c>
      <c r="W281" s="6">
        <v>0.23943661971830985</v>
      </c>
      <c r="X281" s="6">
        <v>0</v>
      </c>
      <c r="Y281" s="6">
        <v>0.95774647887323938</v>
      </c>
      <c r="Z281" s="6">
        <f>SUM(NonNurse[[#This Row],[Physical Therapist (PT) Hours]],NonNurse[[#This Row],[PT Assistant Hours]],NonNurse[[#This Row],[PT Aide Hours]])/NonNurse[[#This Row],[MDS Census]]</f>
        <v>0.42929292929292928</v>
      </c>
      <c r="AA281" s="6">
        <v>0</v>
      </c>
      <c r="AB281" s="6">
        <v>0</v>
      </c>
      <c r="AC281" s="6">
        <v>0</v>
      </c>
      <c r="AD281" s="6">
        <v>0</v>
      </c>
      <c r="AE281" s="6">
        <v>0</v>
      </c>
      <c r="AF281" s="6">
        <v>0</v>
      </c>
      <c r="AG281" s="6">
        <v>0</v>
      </c>
      <c r="AH281" s="1">
        <v>495167</v>
      </c>
      <c r="AI281">
        <v>3</v>
      </c>
    </row>
    <row r="282" spans="1:35" x14ac:dyDescent="0.25">
      <c r="A282" t="s">
        <v>329</v>
      </c>
      <c r="B282" t="s">
        <v>196</v>
      </c>
      <c r="C282" t="s">
        <v>487</v>
      </c>
      <c r="D282" t="s">
        <v>361</v>
      </c>
      <c r="E282" s="6">
        <v>68.902173913043484</v>
      </c>
      <c r="F282" s="6">
        <v>9.8260869565217384</v>
      </c>
      <c r="G282" s="6">
        <v>0</v>
      </c>
      <c r="H282" s="6">
        <v>0</v>
      </c>
      <c r="I282" s="6">
        <v>0</v>
      </c>
      <c r="J282" s="6">
        <v>0</v>
      </c>
      <c r="K282" s="6">
        <v>0</v>
      </c>
      <c r="L282" s="6">
        <v>10.842391304347826</v>
      </c>
      <c r="M282" s="6">
        <v>4.9809782608695654</v>
      </c>
      <c r="N282" s="6">
        <v>0</v>
      </c>
      <c r="O282" s="6">
        <f>SUM(NonNurse[[#This Row],[Qualified Social Work Staff Hours]],NonNurse[[#This Row],[Other Social Work Staff Hours]])/NonNurse[[#This Row],[MDS Census]]</f>
        <v>7.2290582110743018E-2</v>
      </c>
      <c r="P282" s="6">
        <v>0</v>
      </c>
      <c r="Q282" s="6">
        <v>5.9592391304347823</v>
      </c>
      <c r="R282" s="6">
        <f>SUM(NonNurse[[#This Row],[Qualified Activities Professional Hours]],NonNurse[[#This Row],[Other Activities Professional Hours]])/NonNurse[[#This Row],[MDS Census]]</f>
        <v>8.6488405111216263E-2</v>
      </c>
      <c r="S282" s="6">
        <v>1.4320652173913044</v>
      </c>
      <c r="T282" s="6">
        <v>15.836956521739131</v>
      </c>
      <c r="U282" s="6">
        <v>0</v>
      </c>
      <c r="V282" s="6">
        <f>SUM(NonNurse[[#This Row],[Occupational Therapist Hours]],NonNurse[[#This Row],[OT Assistant Hours]],NonNurse[[#This Row],[OT Aide Hours]])/NonNurse[[#This Row],[MDS Census]]</f>
        <v>0.25063101435557655</v>
      </c>
      <c r="W282" s="6">
        <v>1.9836956521739131</v>
      </c>
      <c r="X282" s="6">
        <v>14.144021739130435</v>
      </c>
      <c r="Y282" s="6">
        <v>4.4891304347826084</v>
      </c>
      <c r="Z282" s="6">
        <f>SUM(NonNurse[[#This Row],[Physical Therapist (PT) Hours]],NonNurse[[#This Row],[PT Assistant Hours]],NonNurse[[#This Row],[PT Aide Hours]])/NonNurse[[#This Row],[MDS Census]]</f>
        <v>0.29921911973497395</v>
      </c>
      <c r="AA282" s="6">
        <v>0</v>
      </c>
      <c r="AB282" s="6">
        <v>0</v>
      </c>
      <c r="AC282" s="6">
        <v>0</v>
      </c>
      <c r="AD282" s="6">
        <v>0</v>
      </c>
      <c r="AE282" s="6">
        <v>0</v>
      </c>
      <c r="AF282" s="6">
        <v>0</v>
      </c>
      <c r="AG282" s="6">
        <v>0</v>
      </c>
      <c r="AH282" s="1">
        <v>495342</v>
      </c>
      <c r="AI282">
        <v>3</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705</v>
      </c>
      <c r="C2" s="12" t="s">
        <v>585</v>
      </c>
      <c r="D2" s="12" t="s">
        <v>704</v>
      </c>
      <c r="E2" s="13"/>
      <c r="F2" s="14" t="s">
        <v>618</v>
      </c>
      <c r="G2" s="14" t="s">
        <v>634</v>
      </c>
      <c r="H2" s="14" t="s">
        <v>591</v>
      </c>
      <c r="I2" s="14" t="s">
        <v>635</v>
      </c>
      <c r="J2" s="15" t="s">
        <v>636</v>
      </c>
      <c r="K2" s="14" t="s">
        <v>637</v>
      </c>
      <c r="L2" s="14"/>
      <c r="M2" s="14" t="s">
        <v>585</v>
      </c>
      <c r="N2" s="14" t="s">
        <v>634</v>
      </c>
      <c r="O2" s="14" t="s">
        <v>591</v>
      </c>
      <c r="P2" s="14" t="s">
        <v>635</v>
      </c>
      <c r="Q2" s="15" t="s">
        <v>636</v>
      </c>
      <c r="R2" s="14" t="s">
        <v>637</v>
      </c>
      <c r="T2" s="16" t="s">
        <v>638</v>
      </c>
      <c r="U2" s="16" t="s">
        <v>737</v>
      </c>
      <c r="V2" s="17" t="s">
        <v>639</v>
      </c>
      <c r="W2" s="17" t="s">
        <v>640</v>
      </c>
    </row>
    <row r="3" spans="2:29" ht="15" customHeight="1" x14ac:dyDescent="0.25">
      <c r="B3" s="18" t="s">
        <v>641</v>
      </c>
      <c r="C3" s="50">
        <f>AVERAGE(Nurse[MDS Census])</f>
        <v>90.708331063278806</v>
      </c>
      <c r="D3" s="19">
        <v>77.233814336253971</v>
      </c>
      <c r="E3" s="19"/>
      <c r="F3" s="16">
        <v>1</v>
      </c>
      <c r="G3" s="20">
        <v>69376.123698714116</v>
      </c>
      <c r="H3" s="21">
        <v>3.585165701050407</v>
      </c>
      <c r="I3" s="20">
        <v>5</v>
      </c>
      <c r="J3" s="22">
        <v>0.67575468162975694</v>
      </c>
      <c r="K3" s="20">
        <v>5</v>
      </c>
      <c r="M3" t="s">
        <v>284</v>
      </c>
      <c r="N3" s="20">
        <v>536.8478260869565</v>
      </c>
      <c r="O3" s="21">
        <v>6.2660022271714926</v>
      </c>
      <c r="P3" s="23">
        <v>1</v>
      </c>
      <c r="Q3" s="22">
        <v>1.8396440575015187</v>
      </c>
      <c r="R3" s="23">
        <v>1</v>
      </c>
      <c r="T3" s="24" t="s">
        <v>642</v>
      </c>
      <c r="U3" s="20">
        <f>SUM(Nurse[Total Nurse Staff Hours])</f>
        <v>87024.577752602607</v>
      </c>
      <c r="V3" s="25" t="s">
        <v>643</v>
      </c>
      <c r="W3" s="21">
        <f>Category[[#This Row],[State Total]]/D9</f>
        <v>7.7033420031091537E-2</v>
      </c>
    </row>
    <row r="4" spans="2:29" ht="15" customHeight="1" x14ac:dyDescent="0.25">
      <c r="B4" s="26" t="s">
        <v>591</v>
      </c>
      <c r="C4" s="27">
        <f>SUM(Nurse[Total Nurse Staff Hours])/SUM(Nurse[MDS Census])</f>
        <v>3.4141958363336409</v>
      </c>
      <c r="D4" s="27">
        <v>3.6146323434825098</v>
      </c>
      <c r="E4" s="19"/>
      <c r="F4" s="16">
        <v>2</v>
      </c>
      <c r="G4" s="20">
        <v>128365.44534598908</v>
      </c>
      <c r="H4" s="21">
        <v>3.4549500632802785</v>
      </c>
      <c r="I4" s="20">
        <v>9</v>
      </c>
      <c r="J4" s="22">
        <v>0.64433762203163525</v>
      </c>
      <c r="K4" s="20">
        <v>6</v>
      </c>
      <c r="M4" t="s">
        <v>283</v>
      </c>
      <c r="N4" s="20">
        <v>19423.242804654012</v>
      </c>
      <c r="O4" s="21">
        <v>3.6919809269804467</v>
      </c>
      <c r="P4" s="23">
        <v>25</v>
      </c>
      <c r="Q4" s="22">
        <v>0.53868769221148449</v>
      </c>
      <c r="R4" s="23">
        <v>40</v>
      </c>
      <c r="T4" s="20" t="s">
        <v>644</v>
      </c>
      <c r="U4" s="20">
        <f>SUM(Nurse[Total Direct Care Staff Hours])</f>
        <v>80472.855903245567</v>
      </c>
      <c r="V4" s="25">
        <f>Category[[#This Row],[State Total]]/U3</f>
        <v>0.92471412078570991</v>
      </c>
      <c r="W4" s="21">
        <f>Category[[#This Row],[State Total]]/D9</f>
        <v>7.1233891275167105E-2</v>
      </c>
    </row>
    <row r="5" spans="2:29" ht="15" customHeight="1" x14ac:dyDescent="0.25">
      <c r="B5" s="28" t="s">
        <v>645</v>
      </c>
      <c r="C5" s="29">
        <f>SUM(Nurse[Total Direct Care Staff Hours])/SUM(Nurse[MDS Census])</f>
        <v>3.1571551009854941</v>
      </c>
      <c r="D5" s="29">
        <v>3.347724410414429</v>
      </c>
      <c r="E5" s="30"/>
      <c r="F5" s="16">
        <v>3</v>
      </c>
      <c r="G5" s="20">
        <v>124443.71892222908</v>
      </c>
      <c r="H5" s="21">
        <v>3.5696801497282227</v>
      </c>
      <c r="I5" s="20">
        <v>6</v>
      </c>
      <c r="J5" s="22">
        <v>0.67837118001727315</v>
      </c>
      <c r="K5" s="20">
        <v>4</v>
      </c>
      <c r="M5" t="s">
        <v>286</v>
      </c>
      <c r="N5" s="20">
        <v>14765.612676056329</v>
      </c>
      <c r="O5" s="21">
        <v>3.8700512739470958</v>
      </c>
      <c r="P5" s="23">
        <v>18</v>
      </c>
      <c r="Q5" s="22">
        <v>0.36267289415247567</v>
      </c>
      <c r="R5" s="23">
        <v>48</v>
      </c>
      <c r="T5" s="24" t="s">
        <v>646</v>
      </c>
      <c r="U5" s="20">
        <f>SUM(Nurse[Total RN Hours (w/ Admin, DON)])</f>
        <v>13158.841394672392</v>
      </c>
      <c r="V5" s="25">
        <f>Category[[#This Row],[State Total]]/U3</f>
        <v>0.15120833372016973</v>
      </c>
      <c r="W5" s="21">
        <f>Category[[#This Row],[State Total]]/D9</f>
        <v>1.1648095083667296E-2</v>
      </c>
      <c r="X5" s="31"/>
      <c r="Y5" s="31"/>
      <c r="AB5" s="31"/>
      <c r="AC5" s="31"/>
    </row>
    <row r="6" spans="2:29" ht="15" customHeight="1" x14ac:dyDescent="0.25">
      <c r="B6" s="32" t="s">
        <v>593</v>
      </c>
      <c r="C6" s="29">
        <f>SUM(Nurse[Total RN Hours (w/ Admin, DON)])/SUM(Nurse[MDS Census])</f>
        <v>0.51625486340635118</v>
      </c>
      <c r="D6" s="29">
        <v>0.60780873997534479</v>
      </c>
      <c r="E6"/>
      <c r="F6" s="16">
        <v>4</v>
      </c>
      <c r="G6" s="20">
        <v>216891.50627679119</v>
      </c>
      <c r="H6" s="21">
        <v>3.71816551616583</v>
      </c>
      <c r="I6" s="20">
        <v>4</v>
      </c>
      <c r="J6" s="22">
        <v>0.5592343612490972</v>
      </c>
      <c r="K6" s="20">
        <v>9</v>
      </c>
      <c r="M6" t="s">
        <v>285</v>
      </c>
      <c r="N6" s="20">
        <v>10619.366350275568</v>
      </c>
      <c r="O6" s="21">
        <v>3.9203935832782837</v>
      </c>
      <c r="P6" s="23">
        <v>14</v>
      </c>
      <c r="Q6" s="22">
        <v>0.6428263273804441</v>
      </c>
      <c r="R6" s="23">
        <v>30</v>
      </c>
      <c r="T6" s="33" t="s">
        <v>647</v>
      </c>
      <c r="U6" s="20">
        <f>SUM(Nurse[RN Hours (excl. Admin, DON)])</f>
        <v>8417.7015110226548</v>
      </c>
      <c r="V6" s="25">
        <f>Category[[#This Row],[State Total]]/U3</f>
        <v>9.6727863879476392E-2</v>
      </c>
      <c r="W6" s="21">
        <f>Category[[#This Row],[State Total]]/D9</f>
        <v>7.4512781669379526E-3</v>
      </c>
      <c r="X6" s="31"/>
      <c r="Y6" s="31"/>
      <c r="AB6" s="31"/>
      <c r="AC6" s="31"/>
    </row>
    <row r="7" spans="2:29" ht="15" customHeight="1" thickBot="1" x14ac:dyDescent="0.3">
      <c r="B7" s="34" t="s">
        <v>648</v>
      </c>
      <c r="C7" s="29">
        <f>SUM(Nurse[RN Hours (excl. Admin, DON)])/SUM(Nurse[MDS Census])</f>
        <v>0.33024787011475548</v>
      </c>
      <c r="D7" s="29">
        <v>0.41441568490090208</v>
      </c>
      <c r="E7"/>
      <c r="F7" s="16">
        <v>5</v>
      </c>
      <c r="G7" s="20">
        <v>218161.62905695051</v>
      </c>
      <c r="H7" s="21">
        <v>3.471756650011959</v>
      </c>
      <c r="I7" s="20">
        <v>8</v>
      </c>
      <c r="J7" s="22">
        <v>0.68815139377795254</v>
      </c>
      <c r="K7" s="20">
        <v>3</v>
      </c>
      <c r="M7" t="s">
        <v>287</v>
      </c>
      <c r="N7" s="20">
        <v>90304.505664421289</v>
      </c>
      <c r="O7" s="21">
        <v>4.0950436576657667</v>
      </c>
      <c r="P7" s="23">
        <v>8</v>
      </c>
      <c r="Q7" s="22">
        <v>0.53846761894166961</v>
      </c>
      <c r="R7" s="23">
        <v>41</v>
      </c>
      <c r="T7" s="33" t="s">
        <v>649</v>
      </c>
      <c r="U7" s="20">
        <f>SUM(Nurse[RN Admin Hours])</f>
        <v>3253.3762829148804</v>
      </c>
      <c r="V7" s="25">
        <f>Category[[#This Row],[State Total]]/U3</f>
        <v>3.7384568439547336E-2</v>
      </c>
      <c r="W7" s="21">
        <f>Category[[#This Row],[State Total]]/D9</f>
        <v>2.8798611632847382E-3</v>
      </c>
      <c r="X7" s="31"/>
      <c r="Y7" s="31"/>
      <c r="Z7" s="31"/>
      <c r="AA7" s="31"/>
      <c r="AB7" s="31"/>
      <c r="AC7" s="31"/>
    </row>
    <row r="8" spans="2:29" ht="15" customHeight="1" thickTop="1" x14ac:dyDescent="0.25">
      <c r="B8" s="35" t="s">
        <v>650</v>
      </c>
      <c r="C8" s="36">
        <f>COUNTA(Nurse[Provider])</f>
        <v>281</v>
      </c>
      <c r="D8" s="36">
        <v>14627</v>
      </c>
      <c r="F8" s="16">
        <v>6</v>
      </c>
      <c r="G8" s="20">
        <v>133738.05679730567</v>
      </c>
      <c r="H8" s="21">
        <v>3.4421626203964988</v>
      </c>
      <c r="I8" s="20">
        <v>10</v>
      </c>
      <c r="J8" s="22">
        <v>0.34690920997212554</v>
      </c>
      <c r="K8" s="20">
        <v>10</v>
      </c>
      <c r="M8" t="s">
        <v>288</v>
      </c>
      <c r="N8" s="20">
        <v>13996.251684017152</v>
      </c>
      <c r="O8" s="21">
        <v>3.5742923169789274</v>
      </c>
      <c r="P8" s="23">
        <v>34</v>
      </c>
      <c r="Q8" s="22">
        <v>0.85380187117283868</v>
      </c>
      <c r="R8" s="23">
        <v>11</v>
      </c>
      <c r="T8" s="33" t="s">
        <v>651</v>
      </c>
      <c r="U8" s="20">
        <f>SUM(Nurse[RN DON Hours])</f>
        <v>1487.7636007348444</v>
      </c>
      <c r="V8" s="25">
        <f>Category[[#This Row],[State Total]]/U3</f>
        <v>1.7095901401145846E-2</v>
      </c>
      <c r="W8" s="21">
        <f>Category[[#This Row],[State Total]]/D9</f>
        <v>1.3169557534445943E-3</v>
      </c>
      <c r="X8" s="31"/>
      <c r="Y8" s="31"/>
      <c r="Z8" s="31"/>
      <c r="AA8" s="31"/>
      <c r="AB8" s="31"/>
      <c r="AC8" s="31"/>
    </row>
    <row r="9" spans="2:29" ht="15" customHeight="1" x14ac:dyDescent="0.25">
      <c r="B9" s="35" t="s">
        <v>652</v>
      </c>
      <c r="C9" s="36">
        <f>SUM(Nurse[MDS Census])</f>
        <v>25489.041028781343</v>
      </c>
      <c r="D9" s="36">
        <v>1129699.0022963868</v>
      </c>
      <c r="F9" s="16">
        <v>7</v>
      </c>
      <c r="G9" s="20">
        <v>73847.771586037998</v>
      </c>
      <c r="H9" s="21">
        <v>3.4771723639610803</v>
      </c>
      <c r="I9" s="20">
        <v>7</v>
      </c>
      <c r="J9" s="22">
        <v>0.57887406787921447</v>
      </c>
      <c r="K9" s="20">
        <v>8</v>
      </c>
      <c r="M9" t="s">
        <v>289</v>
      </c>
      <c r="N9" s="20">
        <v>18800.971524800971</v>
      </c>
      <c r="O9" s="21">
        <v>3.379841237553149</v>
      </c>
      <c r="P9" s="23">
        <v>47</v>
      </c>
      <c r="Q9" s="22">
        <v>0.62562655856161031</v>
      </c>
      <c r="R9" s="23">
        <v>35</v>
      </c>
      <c r="T9" s="24" t="s">
        <v>653</v>
      </c>
      <c r="U9" s="20">
        <f>SUM(Nurse[Total LPN Hours (w/ Admin)])</f>
        <v>25169.488492039178</v>
      </c>
      <c r="V9" s="25">
        <f>Category[[#This Row],[State Total]]/U3</f>
        <v>0.28922275915652396</v>
      </c>
      <c r="W9" s="21">
        <f>Category[[#This Row],[State Total]]/D9</f>
        <v>2.2279818288655738E-2</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291</v>
      </c>
      <c r="N10" s="20">
        <v>2001.0333741579916</v>
      </c>
      <c r="O10" s="21">
        <v>3.9151059449534258</v>
      </c>
      <c r="P10" s="23">
        <v>15</v>
      </c>
      <c r="Q10" s="22">
        <v>1.0911259376852895</v>
      </c>
      <c r="R10" s="23">
        <v>3</v>
      </c>
      <c r="T10" s="33" t="s">
        <v>654</v>
      </c>
      <c r="U10" s="20">
        <f>SUM(Nurse[LPN Hours (excl. Admin)])</f>
        <v>23358.906526331899</v>
      </c>
      <c r="V10" s="25">
        <f>Category[[#This Row],[State Total]]/U3</f>
        <v>0.26841734978292742</v>
      </c>
      <c r="W10" s="21">
        <f>Category[[#This Row],[State Total]]/D9</f>
        <v>2.0677106449460667E-2</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290</v>
      </c>
      <c r="N11" s="20">
        <v>3447.8586956521731</v>
      </c>
      <c r="O11" s="21">
        <v>3.9688255155216066</v>
      </c>
      <c r="P11" s="23">
        <v>11</v>
      </c>
      <c r="Q11" s="22">
        <v>0.94962364794784426</v>
      </c>
      <c r="R11" s="23">
        <v>8</v>
      </c>
      <c r="T11" s="33" t="s">
        <v>655</v>
      </c>
      <c r="U11" s="20">
        <f>SUM(Nurse[LPN Admin Hours])</f>
        <v>1810.5819657072868</v>
      </c>
      <c r="V11" s="25">
        <f>Category[[#This Row],[State Total]]/U3</f>
        <v>2.0805409373596626E-2</v>
      </c>
      <c r="W11" s="21">
        <f>Category[[#This Row],[State Total]]/D9</f>
        <v>1.6027118391950782E-3</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292</v>
      </c>
      <c r="N12" s="20">
        <v>66629.00734843839</v>
      </c>
      <c r="O12" s="21">
        <v>4.0461510158814251</v>
      </c>
      <c r="P12" s="23">
        <v>10</v>
      </c>
      <c r="Q12" s="22">
        <v>0.65170667436305396</v>
      </c>
      <c r="R12" s="23">
        <v>29</v>
      </c>
      <c r="T12" s="24" t="s">
        <v>656</v>
      </c>
      <c r="U12" s="20">
        <f>SUM(Nurse[Total CNA, NA TR, Med Aide/Tech Hours])</f>
        <v>48696.247865890982</v>
      </c>
      <c r="V12" s="25">
        <f>Category[[#This Row],[State Total]]/U3</f>
        <v>0.55956890712330565</v>
      </c>
      <c r="W12" s="21">
        <f>Category[[#This Row],[State Total]]/D9</f>
        <v>4.3105506658768458E-2</v>
      </c>
      <c r="X12" s="31"/>
      <c r="Y12" s="31"/>
      <c r="Z12" s="31"/>
      <c r="AA12" s="31"/>
      <c r="AB12" s="31"/>
      <c r="AC12" s="31"/>
    </row>
    <row r="13" spans="2:29" ht="15" customHeight="1" x14ac:dyDescent="0.25">
      <c r="I13" s="20"/>
      <c r="J13" s="20"/>
      <c r="K13" s="20"/>
      <c r="M13" t="s">
        <v>293</v>
      </c>
      <c r="N13" s="20">
        <v>27047.194427434184</v>
      </c>
      <c r="O13" s="21">
        <v>3.3334159425604026</v>
      </c>
      <c r="P13" s="23">
        <v>48</v>
      </c>
      <c r="Q13" s="22">
        <v>0.4036688437032282</v>
      </c>
      <c r="R13" s="23">
        <v>46</v>
      </c>
      <c r="T13" s="33" t="s">
        <v>657</v>
      </c>
      <c r="U13" s="20">
        <f>SUM(Nurse[CNA Hours])</f>
        <v>44762.714107470892</v>
      </c>
      <c r="V13" s="25">
        <f>Category[[#This Row],[State Total]]/U3</f>
        <v>0.51436864462272203</v>
      </c>
      <c r="W13" s="21">
        <f>Category[[#This Row],[State Total]]/D9</f>
        <v>3.9623575852045401E-2</v>
      </c>
      <c r="X13" s="31"/>
      <c r="Y13" s="31"/>
      <c r="Z13" s="31"/>
      <c r="AA13" s="31"/>
      <c r="AB13" s="31"/>
      <c r="AC13" s="31"/>
    </row>
    <row r="14" spans="2:29" ht="15" customHeight="1" x14ac:dyDescent="0.25">
      <c r="G14" s="21"/>
      <c r="I14" s="20"/>
      <c r="J14" s="20"/>
      <c r="K14" s="20"/>
      <c r="M14" t="s">
        <v>294</v>
      </c>
      <c r="N14" s="20">
        <v>3263.663043478261</v>
      </c>
      <c r="O14" s="21">
        <v>4.4084708100060954</v>
      </c>
      <c r="P14" s="23">
        <v>4</v>
      </c>
      <c r="Q14" s="22">
        <v>1.4454388074216427</v>
      </c>
      <c r="R14" s="23">
        <v>2</v>
      </c>
      <c r="T14" s="33" t="s">
        <v>658</v>
      </c>
      <c r="U14" s="20">
        <f>SUM(Nurse[NA TR Hours])</f>
        <v>3865.281584507044</v>
      </c>
      <c r="V14" s="25">
        <f>Category[[#This Row],[State Total]]/U3</f>
        <v>4.4415976317580541E-2</v>
      </c>
      <c r="W14" s="21">
        <f>Category[[#This Row],[State Total]]/D9</f>
        <v>3.4215145597631964E-3</v>
      </c>
    </row>
    <row r="15" spans="2:29" ht="15" customHeight="1" x14ac:dyDescent="0.25">
      <c r="I15" s="20"/>
      <c r="J15" s="20"/>
      <c r="K15" s="20"/>
      <c r="M15" t="s">
        <v>298</v>
      </c>
      <c r="N15" s="20">
        <v>19016.558481322707</v>
      </c>
      <c r="O15" s="21">
        <v>3.6135143049020404</v>
      </c>
      <c r="P15" s="23">
        <v>31</v>
      </c>
      <c r="Q15" s="22">
        <v>0.70210559181671839</v>
      </c>
      <c r="R15" s="23">
        <v>21</v>
      </c>
      <c r="T15" s="37" t="s">
        <v>659</v>
      </c>
      <c r="U15" s="38">
        <f>SUM(Nurse[Med Aide/Tech Hours])</f>
        <v>68.252173913043478</v>
      </c>
      <c r="V15" s="25">
        <f>Category[[#This Row],[State Total]]/U3</f>
        <v>7.8428618300308028E-4</v>
      </c>
      <c r="W15" s="21">
        <f>Category[[#This Row],[State Total]]/D9</f>
        <v>6.0416246959857809E-5</v>
      </c>
    </row>
    <row r="16" spans="2:29" ht="15" customHeight="1" x14ac:dyDescent="0.25">
      <c r="I16" s="20"/>
      <c r="J16" s="20"/>
      <c r="K16" s="20"/>
      <c r="M16" t="s">
        <v>295</v>
      </c>
      <c r="N16" s="20">
        <v>3575.7164727495401</v>
      </c>
      <c r="O16" s="21">
        <v>4.1596000463252762</v>
      </c>
      <c r="P16" s="23">
        <v>7</v>
      </c>
      <c r="Q16" s="22">
        <v>0.89615304423849729</v>
      </c>
      <c r="R16" s="23">
        <v>9</v>
      </c>
    </row>
    <row r="17" spans="9:23" ht="15" customHeight="1" x14ac:dyDescent="0.25">
      <c r="I17" s="20"/>
      <c r="J17" s="20"/>
      <c r="K17" s="20"/>
      <c r="M17" t="s">
        <v>296</v>
      </c>
      <c r="N17" s="20">
        <v>55939.917483159865</v>
      </c>
      <c r="O17" s="21">
        <v>2.9656991045590826</v>
      </c>
      <c r="P17" s="23">
        <v>51</v>
      </c>
      <c r="Q17" s="22">
        <v>0.65815085334220447</v>
      </c>
      <c r="R17" s="23">
        <v>28</v>
      </c>
    </row>
    <row r="18" spans="9:23" ht="15" customHeight="1" x14ac:dyDescent="0.25">
      <c r="I18" s="20"/>
      <c r="J18" s="20"/>
      <c r="K18" s="20"/>
      <c r="M18" t="s">
        <v>297</v>
      </c>
      <c r="N18" s="20">
        <v>34295.675137783197</v>
      </c>
      <c r="O18" s="21">
        <v>3.4285543140358197</v>
      </c>
      <c r="P18" s="23">
        <v>43</v>
      </c>
      <c r="Q18" s="22">
        <v>0.57097472562080043</v>
      </c>
      <c r="R18" s="23">
        <v>37</v>
      </c>
      <c r="T18" s="16" t="s">
        <v>660</v>
      </c>
      <c r="U18" s="16" t="s">
        <v>737</v>
      </c>
    </row>
    <row r="19" spans="9:23" ht="15" customHeight="1" x14ac:dyDescent="0.25">
      <c r="M19" t="s">
        <v>299</v>
      </c>
      <c r="N19" s="20">
        <v>14478.901255358249</v>
      </c>
      <c r="O19" s="21">
        <v>3.8209594408139687</v>
      </c>
      <c r="P19" s="23">
        <v>20</v>
      </c>
      <c r="Q19" s="22">
        <v>0.68653707149505028</v>
      </c>
      <c r="R19" s="23">
        <v>26</v>
      </c>
      <c r="T19" s="16" t="s">
        <v>661</v>
      </c>
      <c r="U19" s="20">
        <f>SUM(Nurse[RN Hours Contract (excl. Admin, DON)])</f>
        <v>342.55302969993869</v>
      </c>
    </row>
    <row r="20" spans="9:23" ht="15" customHeight="1" x14ac:dyDescent="0.25">
      <c r="M20" t="s">
        <v>300</v>
      </c>
      <c r="N20" s="20">
        <v>20179.736834047766</v>
      </c>
      <c r="O20" s="21">
        <v>3.6234626550899827</v>
      </c>
      <c r="P20" s="23">
        <v>30</v>
      </c>
      <c r="Q20" s="22">
        <v>0.63141179459022878</v>
      </c>
      <c r="R20" s="23">
        <v>33</v>
      </c>
      <c r="T20" s="16" t="s">
        <v>662</v>
      </c>
      <c r="U20" s="20">
        <f>SUM(Nurse[RN Admin Hours Contract])</f>
        <v>59.251195652173912</v>
      </c>
      <c r="W20" s="20"/>
    </row>
    <row r="21" spans="9:23" ht="15" customHeight="1" x14ac:dyDescent="0.25">
      <c r="M21" t="s">
        <v>301</v>
      </c>
      <c r="N21" s="20">
        <v>21713.855174525426</v>
      </c>
      <c r="O21" s="21">
        <v>3.4276349481314496</v>
      </c>
      <c r="P21" s="23">
        <v>44</v>
      </c>
      <c r="Q21" s="22">
        <v>0.22995066355388311</v>
      </c>
      <c r="R21" s="23">
        <v>51</v>
      </c>
      <c r="T21" s="16" t="s">
        <v>663</v>
      </c>
      <c r="U21" s="20">
        <f>SUM(Nurse[RN DON Hours Contract])</f>
        <v>75.813387936313532</v>
      </c>
    </row>
    <row r="22" spans="9:23" ht="15" customHeight="1" x14ac:dyDescent="0.25">
      <c r="M22" t="s">
        <v>304</v>
      </c>
      <c r="N22" s="20">
        <v>31609.482088181256</v>
      </c>
      <c r="O22" s="21">
        <v>3.5766830777603746</v>
      </c>
      <c r="P22" s="23">
        <v>33</v>
      </c>
      <c r="Q22" s="22">
        <v>0.63151705366882682</v>
      </c>
      <c r="R22" s="23">
        <v>32</v>
      </c>
      <c r="T22" s="16" t="s">
        <v>664</v>
      </c>
      <c r="U22" s="20">
        <f>SUM(Nurse[LPN Hours Contract (excl. Admin)])</f>
        <v>2728.2064329454979</v>
      </c>
    </row>
    <row r="23" spans="9:23" ht="15" customHeight="1" x14ac:dyDescent="0.25">
      <c r="M23" t="s">
        <v>303</v>
      </c>
      <c r="N23" s="20">
        <v>21067.939375382732</v>
      </c>
      <c r="O23" s="21">
        <v>3.702235346411582</v>
      </c>
      <c r="P23" s="23">
        <v>24</v>
      </c>
      <c r="Q23" s="22">
        <v>0.76651287635763865</v>
      </c>
      <c r="R23" s="23">
        <v>16</v>
      </c>
      <c r="T23" s="16" t="s">
        <v>665</v>
      </c>
      <c r="U23" s="20">
        <f>SUM(Nurse[LPN Admin Hours Contract])</f>
        <v>105.79089099816289</v>
      </c>
    </row>
    <row r="24" spans="9:23" ht="15" customHeight="1" x14ac:dyDescent="0.25">
      <c r="M24" t="s">
        <v>302</v>
      </c>
      <c r="N24" s="20">
        <v>4706.4853031230869</v>
      </c>
      <c r="O24" s="21">
        <v>4.2908077351670615</v>
      </c>
      <c r="P24" s="23">
        <v>5</v>
      </c>
      <c r="Q24" s="22">
        <v>1.0535412211824036</v>
      </c>
      <c r="R24" s="23">
        <v>6</v>
      </c>
      <c r="T24" s="16" t="s">
        <v>666</v>
      </c>
      <c r="U24" s="20">
        <f>SUM(Nurse[CNA Hours Contract])</f>
        <v>4690.8728965094942</v>
      </c>
    </row>
    <row r="25" spans="9:23" ht="15" customHeight="1" x14ac:dyDescent="0.25">
      <c r="M25" t="s">
        <v>305</v>
      </c>
      <c r="N25" s="20">
        <v>29784.779087568884</v>
      </c>
      <c r="O25" s="21">
        <v>3.8152594065353851</v>
      </c>
      <c r="P25" s="23">
        <v>21</v>
      </c>
      <c r="Q25" s="22">
        <v>0.72680523692894061</v>
      </c>
      <c r="R25" s="23">
        <v>19</v>
      </c>
      <c r="T25" s="16" t="s">
        <v>667</v>
      </c>
      <c r="U25" s="20">
        <f>SUM(Nurse[NA TR Hours Contract])</f>
        <v>54.705652173913023</v>
      </c>
    </row>
    <row r="26" spans="9:23" ht="15" customHeight="1" x14ac:dyDescent="0.25">
      <c r="M26" t="s">
        <v>306</v>
      </c>
      <c r="N26" s="20">
        <v>18654.419320269433</v>
      </c>
      <c r="O26" s="21">
        <v>4.1827830651924156</v>
      </c>
      <c r="P26" s="23">
        <v>6</v>
      </c>
      <c r="Q26" s="22">
        <v>1.0685266044542867</v>
      </c>
      <c r="R26" s="23">
        <v>5</v>
      </c>
      <c r="T26" s="16" t="s">
        <v>668</v>
      </c>
      <c r="U26" s="20">
        <f>SUM(Nurse[Med Aide/Tech Hours Contract])</f>
        <v>0</v>
      </c>
    </row>
    <row r="27" spans="9:23" ht="15" customHeight="1" x14ac:dyDescent="0.25">
      <c r="M27" t="s">
        <v>308</v>
      </c>
      <c r="N27" s="20">
        <v>30915.301745254106</v>
      </c>
      <c r="O27" s="21">
        <v>3.0868578483482887</v>
      </c>
      <c r="P27" s="23">
        <v>50</v>
      </c>
      <c r="Q27" s="22">
        <v>0.40359827435993229</v>
      </c>
      <c r="R27" s="23">
        <v>47</v>
      </c>
      <c r="T27" s="16" t="s">
        <v>586</v>
      </c>
      <c r="U27" s="20">
        <f>SUM(Nurse[Total Contract Hours])</f>
        <v>8057.1934859154926</v>
      </c>
    </row>
    <row r="28" spans="9:23" ht="15" customHeight="1" x14ac:dyDescent="0.25">
      <c r="M28" t="s">
        <v>307</v>
      </c>
      <c r="N28" s="20">
        <v>13613.024341702383</v>
      </c>
      <c r="O28" s="21">
        <v>3.8706506835477068</v>
      </c>
      <c r="P28" s="23">
        <v>17</v>
      </c>
      <c r="Q28" s="22">
        <v>0.54461092917222786</v>
      </c>
      <c r="R28" s="23">
        <v>39</v>
      </c>
      <c r="T28" s="16" t="s">
        <v>669</v>
      </c>
      <c r="U28" s="20">
        <f>SUM(Nurse[Total Nurse Staff Hours])</f>
        <v>87024.577752602607</v>
      </c>
    </row>
    <row r="29" spans="9:23" ht="15" customHeight="1" x14ac:dyDescent="0.25">
      <c r="M29" t="s">
        <v>309</v>
      </c>
      <c r="N29" s="20">
        <v>3142.4673913043484</v>
      </c>
      <c r="O29" s="21">
        <v>3.5161153137073806</v>
      </c>
      <c r="P29" s="23">
        <v>39</v>
      </c>
      <c r="Q29" s="22">
        <v>0.79674798603977071</v>
      </c>
      <c r="R29" s="23">
        <v>15</v>
      </c>
      <c r="T29" s="16" t="s">
        <v>670</v>
      </c>
      <c r="U29" s="39">
        <f>U27/U28</f>
        <v>9.2585263772503965E-2</v>
      </c>
    </row>
    <row r="30" spans="9:23" ht="15" customHeight="1" x14ac:dyDescent="0.25">
      <c r="M30" t="s">
        <v>316</v>
      </c>
      <c r="N30" s="20">
        <v>31397.817207593369</v>
      </c>
      <c r="O30" s="21">
        <v>3.4417155121175713</v>
      </c>
      <c r="P30" s="23">
        <v>42</v>
      </c>
      <c r="Q30" s="22">
        <v>0.50629516352831194</v>
      </c>
      <c r="R30" s="23">
        <v>45</v>
      </c>
    </row>
    <row r="31" spans="9:23" ht="15" customHeight="1" x14ac:dyDescent="0.25">
      <c r="M31" t="s">
        <v>317</v>
      </c>
      <c r="N31" s="20">
        <v>4392.4673913043471</v>
      </c>
      <c r="O31" s="21">
        <v>4.4756414019059303</v>
      </c>
      <c r="P31" s="23">
        <v>3</v>
      </c>
      <c r="Q31" s="22">
        <v>0.83480991420589112</v>
      </c>
      <c r="R31" s="23">
        <v>13</v>
      </c>
      <c r="U31" s="20"/>
    </row>
    <row r="32" spans="9:23" ht="15" customHeight="1" x14ac:dyDescent="0.25">
      <c r="M32" t="s">
        <v>310</v>
      </c>
      <c r="N32" s="20">
        <v>9437.0101041028774</v>
      </c>
      <c r="O32" s="21">
        <v>3.9536238400260872</v>
      </c>
      <c r="P32" s="23">
        <v>12</v>
      </c>
      <c r="Q32" s="22">
        <v>0.73956294588721605</v>
      </c>
      <c r="R32" s="23">
        <v>18</v>
      </c>
    </row>
    <row r="33" spans="13:23" ht="15" customHeight="1" x14ac:dyDescent="0.25">
      <c r="M33" t="s">
        <v>312</v>
      </c>
      <c r="N33" s="20">
        <v>5478.8913043478278</v>
      </c>
      <c r="O33" s="21">
        <v>3.6689014954628241</v>
      </c>
      <c r="P33" s="23">
        <v>26</v>
      </c>
      <c r="Q33" s="22">
        <v>0.69069482083411027</v>
      </c>
      <c r="R33" s="23">
        <v>25</v>
      </c>
      <c r="T33" s="16" t="s">
        <v>638</v>
      </c>
      <c r="U33" s="17" t="s">
        <v>640</v>
      </c>
    </row>
    <row r="34" spans="13:23" ht="15" customHeight="1" x14ac:dyDescent="0.25">
      <c r="M34" t="s">
        <v>313</v>
      </c>
      <c r="N34" s="20">
        <v>37141.731475811372</v>
      </c>
      <c r="O34" s="21">
        <v>3.6107114278034693</v>
      </c>
      <c r="P34" s="23">
        <v>32</v>
      </c>
      <c r="Q34" s="22">
        <v>0.6783616567987637</v>
      </c>
      <c r="R34" s="23">
        <v>27</v>
      </c>
      <c r="T34" s="24" t="s">
        <v>671</v>
      </c>
      <c r="U34" s="21">
        <v>3.7466213862576487</v>
      </c>
    </row>
    <row r="35" spans="13:23" ht="15" customHeight="1" x14ac:dyDescent="0.25">
      <c r="M35" t="s">
        <v>314</v>
      </c>
      <c r="N35" s="20">
        <v>4791.5774647887329</v>
      </c>
      <c r="O35" s="21">
        <v>3.478749758455526</v>
      </c>
      <c r="P35" s="23">
        <v>41</v>
      </c>
      <c r="Q35" s="22">
        <v>0.63604079500848976</v>
      </c>
      <c r="R35" s="23">
        <v>31</v>
      </c>
      <c r="T35" s="20" t="s">
        <v>672</v>
      </c>
      <c r="U35" s="29">
        <f>SUM(Nurse[Total RN Hours (w/ Admin, DON)])/SUM(Nurse[MDS Census])</f>
        <v>0.51625486340635118</v>
      </c>
    </row>
    <row r="36" spans="13:23" ht="15" customHeight="1" x14ac:dyDescent="0.25">
      <c r="M36" t="s">
        <v>311</v>
      </c>
      <c r="N36" s="20">
        <v>5145.2409675443978</v>
      </c>
      <c r="O36" s="21">
        <v>3.8413014005831938</v>
      </c>
      <c r="P36" s="23">
        <v>19</v>
      </c>
      <c r="Q36" s="22">
        <v>0.71644517490315163</v>
      </c>
      <c r="R36" s="23">
        <v>20</v>
      </c>
      <c r="T36" s="20" t="s">
        <v>673</v>
      </c>
      <c r="U36" s="29">
        <f>SUM(Nurse[RN Hours (excl. Admin, DON)])/SUM(Nurse[MDS Census])</f>
        <v>0.33024787011475548</v>
      </c>
    </row>
    <row r="37" spans="13:23" ht="15" customHeight="1" x14ac:dyDescent="0.25">
      <c r="M37" t="s">
        <v>315</v>
      </c>
      <c r="N37" s="20">
        <v>91093.670391916734</v>
      </c>
      <c r="O37" s="21">
        <v>3.3920817889897901</v>
      </c>
      <c r="P37" s="23">
        <v>46</v>
      </c>
      <c r="Q37" s="22">
        <v>0.62838777517583722</v>
      </c>
      <c r="R37" s="23">
        <v>34</v>
      </c>
      <c r="T37" s="20" t="s">
        <v>674</v>
      </c>
      <c r="U37" s="29">
        <f>SUM(Nurse[Total CNA, NA TR, Med Aide/Tech Hours])/SUM(Nurse[MDS Census])</f>
        <v>1.9104778328421561</v>
      </c>
      <c r="W37" s="21"/>
    </row>
    <row r="38" spans="13:23" ht="15" customHeight="1" x14ac:dyDescent="0.25">
      <c r="M38" t="s">
        <v>318</v>
      </c>
      <c r="N38" s="20">
        <v>62098.361298224219</v>
      </c>
      <c r="O38" s="21">
        <v>3.4827578464943199</v>
      </c>
      <c r="P38" s="23">
        <v>40</v>
      </c>
      <c r="Q38" s="22">
        <v>0.57093758118305848</v>
      </c>
      <c r="R38" s="23">
        <v>38</v>
      </c>
    </row>
    <row r="39" spans="13:23" ht="15" customHeight="1" x14ac:dyDescent="0.25">
      <c r="M39" t="s">
        <v>319</v>
      </c>
      <c r="N39" s="20">
        <v>15314.761022657687</v>
      </c>
      <c r="O39" s="21">
        <v>3.7048972593561507</v>
      </c>
      <c r="P39" s="23">
        <v>23</v>
      </c>
      <c r="Q39" s="22">
        <v>0.34739869296478082</v>
      </c>
      <c r="R39" s="23">
        <v>50</v>
      </c>
    </row>
    <row r="40" spans="13:23" ht="15" customHeight="1" x14ac:dyDescent="0.25">
      <c r="M40" t="s">
        <v>320</v>
      </c>
      <c r="N40" s="20">
        <v>6050.0549601959565</v>
      </c>
      <c r="O40" s="21">
        <v>4.6872022066674388</v>
      </c>
      <c r="P40" s="23">
        <v>2</v>
      </c>
      <c r="Q40" s="22">
        <v>0.69411304457690826</v>
      </c>
      <c r="R40" s="23">
        <v>24</v>
      </c>
    </row>
    <row r="41" spans="13:23" ht="15" customHeight="1" x14ac:dyDescent="0.25">
      <c r="M41" t="s">
        <v>321</v>
      </c>
      <c r="N41" s="20">
        <v>63705.130128597702</v>
      </c>
      <c r="O41" s="21">
        <v>3.5464409930734</v>
      </c>
      <c r="P41" s="23">
        <v>36</v>
      </c>
      <c r="Q41" s="22">
        <v>0.69528611620089797</v>
      </c>
      <c r="R41" s="23">
        <v>23</v>
      </c>
    </row>
    <row r="42" spans="13:23" ht="15" customHeight="1" x14ac:dyDescent="0.25">
      <c r="M42" t="s">
        <v>322</v>
      </c>
      <c r="N42" s="20">
        <v>6548.130434782609</v>
      </c>
      <c r="O42" s="21">
        <v>3.5264193563380197</v>
      </c>
      <c r="P42" s="23">
        <v>38</v>
      </c>
      <c r="Q42" s="22">
        <v>0.74178549137822269</v>
      </c>
      <c r="R42" s="23">
        <v>17</v>
      </c>
    </row>
    <row r="43" spans="13:23" ht="15" customHeight="1" x14ac:dyDescent="0.25">
      <c r="M43" t="s">
        <v>323</v>
      </c>
      <c r="N43" s="20">
        <v>15013.476117575008</v>
      </c>
      <c r="O43" s="21">
        <v>3.6477515116904691</v>
      </c>
      <c r="P43" s="23">
        <v>28</v>
      </c>
      <c r="Q43" s="22">
        <v>0.53383004079229701</v>
      </c>
      <c r="R43" s="23">
        <v>42</v>
      </c>
    </row>
    <row r="44" spans="13:23" ht="15" customHeight="1" x14ac:dyDescent="0.25">
      <c r="M44" t="s">
        <v>324</v>
      </c>
      <c r="N44" s="20">
        <v>4556.4399877526012</v>
      </c>
      <c r="O44" s="21">
        <v>3.5445452329438498</v>
      </c>
      <c r="P44" s="23">
        <v>37</v>
      </c>
      <c r="Q44" s="22">
        <v>0.83146373211324598</v>
      </c>
      <c r="R44" s="23">
        <v>14</v>
      </c>
    </row>
    <row r="45" spans="13:23" ht="15" customHeight="1" x14ac:dyDescent="0.25">
      <c r="M45" t="s">
        <v>325</v>
      </c>
      <c r="N45" s="20">
        <v>23588.007195346021</v>
      </c>
      <c r="O45" s="21">
        <v>3.6602554979328654</v>
      </c>
      <c r="P45" s="23">
        <v>27</v>
      </c>
      <c r="Q45" s="22">
        <v>0.52665362034272378</v>
      </c>
      <c r="R45" s="23">
        <v>43</v>
      </c>
    </row>
    <row r="46" spans="13:23" ht="15" customHeight="1" x14ac:dyDescent="0.25">
      <c r="M46" t="s">
        <v>326</v>
      </c>
      <c r="N46" s="20">
        <v>77152.250459277362</v>
      </c>
      <c r="O46" s="21">
        <v>3.3099355679287084</v>
      </c>
      <c r="P46" s="23">
        <v>49</v>
      </c>
      <c r="Q46" s="22">
        <v>0.35875549800231565</v>
      </c>
      <c r="R46" s="23">
        <v>49</v>
      </c>
    </row>
    <row r="47" spans="13:23" ht="15" customHeight="1" x14ac:dyDescent="0.25">
      <c r="M47" t="s">
        <v>327</v>
      </c>
      <c r="N47" s="20">
        <v>5291.7033067973089</v>
      </c>
      <c r="O47" s="21">
        <v>3.9247848395010867</v>
      </c>
      <c r="P47" s="23">
        <v>13</v>
      </c>
      <c r="Q47" s="22">
        <v>1.0879953653661694</v>
      </c>
      <c r="R47" s="23">
        <v>4</v>
      </c>
    </row>
    <row r="48" spans="13:23" ht="15" customHeight="1" x14ac:dyDescent="0.25">
      <c r="M48" t="s">
        <v>329</v>
      </c>
      <c r="N48" s="20">
        <v>25489.041028781343</v>
      </c>
      <c r="O48" s="21">
        <v>3.4141958363336409</v>
      </c>
      <c r="P48" s="23">
        <v>45</v>
      </c>
      <c r="Q48" s="22">
        <v>0.51625486340635118</v>
      </c>
      <c r="R48" s="23">
        <v>44</v>
      </c>
    </row>
    <row r="49" spans="13:18" ht="15" customHeight="1" x14ac:dyDescent="0.25">
      <c r="M49" t="s">
        <v>328</v>
      </c>
      <c r="N49" s="20">
        <v>2232.1630434782601</v>
      </c>
      <c r="O49" s="21">
        <v>3.9136525791418939</v>
      </c>
      <c r="P49" s="23">
        <v>16</v>
      </c>
      <c r="Q49" s="22">
        <v>0.69748489231053945</v>
      </c>
      <c r="R49" s="23">
        <v>22</v>
      </c>
    </row>
    <row r="50" spans="13:18" ht="15" customHeight="1" x14ac:dyDescent="0.25">
      <c r="M50" t="s">
        <v>330</v>
      </c>
      <c r="N50" s="20">
        <v>12080.927740355173</v>
      </c>
      <c r="O50" s="21">
        <v>4.0868216477922026</v>
      </c>
      <c r="P50" s="23">
        <v>9</v>
      </c>
      <c r="Q50" s="22">
        <v>0.87200140966045714</v>
      </c>
      <c r="R50" s="23">
        <v>10</v>
      </c>
    </row>
    <row r="51" spans="13:18" ht="15" customHeight="1" x14ac:dyDescent="0.25">
      <c r="M51" t="s">
        <v>332</v>
      </c>
      <c r="N51" s="20">
        <v>17388.476729944887</v>
      </c>
      <c r="O51" s="21">
        <v>3.7945207317598215</v>
      </c>
      <c r="P51" s="23">
        <v>22</v>
      </c>
      <c r="Q51" s="22">
        <v>0.96009537140413648</v>
      </c>
      <c r="R51" s="23">
        <v>7</v>
      </c>
    </row>
    <row r="52" spans="13:18" ht="15" customHeight="1" x14ac:dyDescent="0.25">
      <c r="M52" t="s">
        <v>331</v>
      </c>
      <c r="N52" s="20">
        <v>8732.7163196570727</v>
      </c>
      <c r="O52" s="21">
        <v>3.6365012061354052</v>
      </c>
      <c r="P52" s="23">
        <v>29</v>
      </c>
      <c r="Q52" s="22">
        <v>0.61384155542091412</v>
      </c>
      <c r="R52" s="23">
        <v>36</v>
      </c>
    </row>
    <row r="53" spans="13:18" ht="15" customHeight="1" x14ac:dyDescent="0.25">
      <c r="M53" t="s">
        <v>333</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706</v>
      </c>
      <c r="D2" s="41"/>
    </row>
    <row r="3" spans="2:4" x14ac:dyDescent="0.25">
      <c r="C3" s="42" t="s">
        <v>657</v>
      </c>
      <c r="D3" s="43" t="s">
        <v>707</v>
      </c>
    </row>
    <row r="4" spans="2:4" x14ac:dyDescent="0.25">
      <c r="C4" s="44" t="s">
        <v>640</v>
      </c>
      <c r="D4" s="45" t="s">
        <v>708</v>
      </c>
    </row>
    <row r="5" spans="2:4" x14ac:dyDescent="0.25">
      <c r="C5" s="44" t="s">
        <v>709</v>
      </c>
      <c r="D5" s="45" t="s">
        <v>710</v>
      </c>
    </row>
    <row r="6" spans="2:4" ht="15.6" customHeight="1" x14ac:dyDescent="0.25">
      <c r="C6" s="44" t="s">
        <v>659</v>
      </c>
      <c r="D6" s="45" t="s">
        <v>711</v>
      </c>
    </row>
    <row r="7" spans="2:4" ht="15.6" customHeight="1" x14ac:dyDescent="0.25">
      <c r="C7" s="44" t="s">
        <v>658</v>
      </c>
      <c r="D7" s="45" t="s">
        <v>712</v>
      </c>
    </row>
    <row r="8" spans="2:4" x14ac:dyDescent="0.25">
      <c r="C8" s="44" t="s">
        <v>713</v>
      </c>
      <c r="D8" s="45" t="s">
        <v>714</v>
      </c>
    </row>
    <row r="9" spans="2:4" x14ac:dyDescent="0.25">
      <c r="C9" s="46" t="s">
        <v>715</v>
      </c>
      <c r="D9" s="44" t="s">
        <v>716</v>
      </c>
    </row>
    <row r="10" spans="2:4" x14ac:dyDescent="0.25">
      <c r="B10" s="47"/>
      <c r="C10" s="44" t="s">
        <v>717</v>
      </c>
      <c r="D10" s="45" t="s">
        <v>718</v>
      </c>
    </row>
    <row r="11" spans="2:4" x14ac:dyDescent="0.25">
      <c r="C11" s="44" t="s">
        <v>321</v>
      </c>
      <c r="D11" s="45" t="s">
        <v>719</v>
      </c>
    </row>
    <row r="12" spans="2:4" x14ac:dyDescent="0.25">
      <c r="C12" s="44" t="s">
        <v>720</v>
      </c>
      <c r="D12" s="45" t="s">
        <v>721</v>
      </c>
    </row>
    <row r="13" spans="2:4" x14ac:dyDescent="0.25">
      <c r="C13" s="44" t="s">
        <v>717</v>
      </c>
      <c r="D13" s="45" t="s">
        <v>718</v>
      </c>
    </row>
    <row r="14" spans="2:4" x14ac:dyDescent="0.25">
      <c r="C14" s="44" t="s">
        <v>321</v>
      </c>
      <c r="D14" s="45" t="s">
        <v>722</v>
      </c>
    </row>
    <row r="15" spans="2:4" x14ac:dyDescent="0.25">
      <c r="C15" s="48" t="s">
        <v>720</v>
      </c>
      <c r="D15" s="49" t="s">
        <v>721</v>
      </c>
    </row>
    <row r="17" spans="3:4" ht="23.25" x14ac:dyDescent="0.35">
      <c r="C17" s="40" t="s">
        <v>723</v>
      </c>
      <c r="D17" s="41"/>
    </row>
    <row r="18" spans="3:4" x14ac:dyDescent="0.25">
      <c r="C18" s="44" t="s">
        <v>640</v>
      </c>
      <c r="D18" s="45" t="s">
        <v>724</v>
      </c>
    </row>
    <row r="19" spans="3:4" x14ac:dyDescent="0.25">
      <c r="C19" s="44" t="s">
        <v>671</v>
      </c>
      <c r="D19" s="45" t="s">
        <v>725</v>
      </c>
    </row>
    <row r="20" spans="3:4" x14ac:dyDescent="0.25">
      <c r="C20" s="46" t="s">
        <v>726</v>
      </c>
      <c r="D20" s="44" t="s">
        <v>727</v>
      </c>
    </row>
    <row r="21" spans="3:4" x14ac:dyDescent="0.25">
      <c r="C21" s="44" t="s">
        <v>728</v>
      </c>
      <c r="D21" s="45" t="s">
        <v>729</v>
      </c>
    </row>
    <row r="22" spans="3:4" x14ac:dyDescent="0.25">
      <c r="C22" s="44" t="s">
        <v>730</v>
      </c>
      <c r="D22" s="45" t="s">
        <v>731</v>
      </c>
    </row>
    <row r="23" spans="3:4" x14ac:dyDescent="0.25">
      <c r="C23" s="44" t="s">
        <v>732</v>
      </c>
      <c r="D23" s="45" t="s">
        <v>733</v>
      </c>
    </row>
    <row r="24" spans="3:4" x14ac:dyDescent="0.25">
      <c r="C24" s="44" t="s">
        <v>734</v>
      </c>
      <c r="D24" s="45" t="s">
        <v>735</v>
      </c>
    </row>
    <row r="25" spans="3:4" x14ac:dyDescent="0.25">
      <c r="C25" s="44" t="s">
        <v>646</v>
      </c>
      <c r="D25" s="45" t="s">
        <v>736</v>
      </c>
    </row>
    <row r="26" spans="3:4" x14ac:dyDescent="0.25">
      <c r="C26" s="44" t="s">
        <v>730</v>
      </c>
      <c r="D26" s="45" t="s">
        <v>731</v>
      </c>
    </row>
    <row r="27" spans="3:4" x14ac:dyDescent="0.25">
      <c r="C27" s="44" t="s">
        <v>732</v>
      </c>
      <c r="D27" s="45" t="s">
        <v>733</v>
      </c>
    </row>
    <row r="28" spans="3:4" x14ac:dyDescent="0.25">
      <c r="C28" s="48" t="s">
        <v>734</v>
      </c>
      <c r="D28" s="49" t="s">
        <v>735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2022-06-08T20:30:47Z</dcterms:modified>
</cp:coreProperties>
</file>