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egold\Desktop\LTCCC\Data\Staffing data\2021 Q4 Staffing\State files\"/>
    </mc:Choice>
  </mc:AlternateContent>
  <xr:revisionPtr revIDLastSave="0" documentId="13_ncr:1_{8B34D1F1-AF9C-40BB-B370-EB49B4E12F7C}" xr6:coauthVersionLast="47" xr6:coauthVersionMax="47" xr10:uidLastSave="{00000000-0000-0000-0000-000000000000}"/>
  <bookViews>
    <workbookView xWindow="-120" yWindow="-120" windowWidth="29040" windowHeight="15720" xr2:uid="{00000000-000D-0000-FFFF-FFFF00000000}"/>
  </bookViews>
  <sheets>
    <sheet name="Nurse" sheetId="4" r:id="rId1"/>
    <sheet name="Contract" sheetId="5" r:id="rId2"/>
    <sheet name="Non-Nurse" sheetId="7" r:id="rId3"/>
    <sheet name="Summary Data" sheetId="6" r:id="rId4"/>
    <sheet name="Notes &amp; Glossary" sheetId="8"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6" l="1"/>
  <c r="C8" i="6"/>
  <c r="C7" i="6"/>
  <c r="C3" i="6"/>
  <c r="Z99" i="7"/>
  <c r="V99" i="7"/>
  <c r="R99" i="7"/>
  <c r="O99" i="7"/>
  <c r="Z98" i="7"/>
  <c r="V98" i="7"/>
  <c r="R98" i="7"/>
  <c r="O98" i="7"/>
  <c r="Z97" i="7"/>
  <c r="V97" i="7"/>
  <c r="R97" i="7"/>
  <c r="O97" i="7"/>
  <c r="Z96" i="7"/>
  <c r="V96" i="7"/>
  <c r="R96" i="7"/>
  <c r="O96" i="7"/>
  <c r="Z95" i="7"/>
  <c r="V95" i="7"/>
  <c r="R95" i="7"/>
  <c r="O95" i="7"/>
  <c r="Z94" i="7"/>
  <c r="V94" i="7"/>
  <c r="R94" i="7"/>
  <c r="O94" i="7"/>
  <c r="Z93" i="7"/>
  <c r="V93" i="7"/>
  <c r="R93" i="7"/>
  <c r="O93" i="7"/>
  <c r="Z92" i="7"/>
  <c r="V92" i="7"/>
  <c r="R92" i="7"/>
  <c r="O92" i="7"/>
  <c r="Z91" i="7"/>
  <c r="V91" i="7"/>
  <c r="R91" i="7"/>
  <c r="O91" i="7"/>
  <c r="Z90" i="7"/>
  <c r="V90" i="7"/>
  <c r="R90" i="7"/>
  <c r="O90" i="7"/>
  <c r="Z89" i="7"/>
  <c r="V89" i="7"/>
  <c r="R89" i="7"/>
  <c r="O89" i="7"/>
  <c r="Z88" i="7"/>
  <c r="V88" i="7"/>
  <c r="R88" i="7"/>
  <c r="O88" i="7"/>
  <c r="Z87" i="7"/>
  <c r="V87" i="7"/>
  <c r="R87" i="7"/>
  <c r="O87" i="7"/>
  <c r="Z86" i="7"/>
  <c r="V86" i="7"/>
  <c r="R86" i="7"/>
  <c r="O86" i="7"/>
  <c r="Z85" i="7"/>
  <c r="V85" i="7"/>
  <c r="R85" i="7"/>
  <c r="O85" i="7"/>
  <c r="Z84" i="7"/>
  <c r="V84" i="7"/>
  <c r="R84" i="7"/>
  <c r="O84" i="7"/>
  <c r="Z83" i="7"/>
  <c r="V83" i="7"/>
  <c r="R83" i="7"/>
  <c r="O83" i="7"/>
  <c r="Z82" i="7"/>
  <c r="V82" i="7"/>
  <c r="R82" i="7"/>
  <c r="O82" i="7"/>
  <c r="Z81" i="7"/>
  <c r="V81" i="7"/>
  <c r="R81" i="7"/>
  <c r="O81" i="7"/>
  <c r="Z80" i="7"/>
  <c r="V80" i="7"/>
  <c r="R80" i="7"/>
  <c r="O80" i="7"/>
  <c r="Z79" i="7"/>
  <c r="V79" i="7"/>
  <c r="R79" i="7"/>
  <c r="O79" i="7"/>
  <c r="Z78" i="7"/>
  <c r="V78" i="7"/>
  <c r="R78" i="7"/>
  <c r="O78" i="7"/>
  <c r="Z77" i="7"/>
  <c r="V77" i="7"/>
  <c r="R77" i="7"/>
  <c r="O77" i="7"/>
  <c r="Z76" i="7"/>
  <c r="V76" i="7"/>
  <c r="R76" i="7"/>
  <c r="O76" i="7"/>
  <c r="Z75" i="7"/>
  <c r="V75" i="7"/>
  <c r="R75" i="7"/>
  <c r="O75" i="7"/>
  <c r="Z74" i="7"/>
  <c r="V74" i="7"/>
  <c r="R74" i="7"/>
  <c r="O74" i="7"/>
  <c r="Z73" i="7"/>
  <c r="V73" i="7"/>
  <c r="R73" i="7"/>
  <c r="O73" i="7"/>
  <c r="Z72" i="7"/>
  <c r="V72" i="7"/>
  <c r="R72" i="7"/>
  <c r="O72" i="7"/>
  <c r="Z71" i="7"/>
  <c r="V71" i="7"/>
  <c r="R71" i="7"/>
  <c r="O71" i="7"/>
  <c r="Z70" i="7"/>
  <c r="V70" i="7"/>
  <c r="R70" i="7"/>
  <c r="O70" i="7"/>
  <c r="Z69" i="7"/>
  <c r="V69" i="7"/>
  <c r="R69" i="7"/>
  <c r="O69" i="7"/>
  <c r="Z68" i="7"/>
  <c r="V68" i="7"/>
  <c r="R68" i="7"/>
  <c r="O68" i="7"/>
  <c r="Z67" i="7"/>
  <c r="V67" i="7"/>
  <c r="R67" i="7"/>
  <c r="O67" i="7"/>
  <c r="Z66" i="7"/>
  <c r="V66" i="7"/>
  <c r="R66" i="7"/>
  <c r="O66" i="7"/>
  <c r="Z65" i="7"/>
  <c r="V65" i="7"/>
  <c r="R65" i="7"/>
  <c r="O65" i="7"/>
  <c r="Z64" i="7"/>
  <c r="V64" i="7"/>
  <c r="R64" i="7"/>
  <c r="O64" i="7"/>
  <c r="Z63" i="7"/>
  <c r="V63" i="7"/>
  <c r="R63" i="7"/>
  <c r="O63" i="7"/>
  <c r="Z62" i="7"/>
  <c r="V62" i="7"/>
  <c r="R62" i="7"/>
  <c r="O62" i="7"/>
  <c r="Z61" i="7"/>
  <c r="V61" i="7"/>
  <c r="R61" i="7"/>
  <c r="O61" i="7"/>
  <c r="Z60" i="7"/>
  <c r="V60" i="7"/>
  <c r="R60" i="7"/>
  <c r="O60" i="7"/>
  <c r="Z59" i="7"/>
  <c r="V59" i="7"/>
  <c r="R59" i="7"/>
  <c r="O59" i="7"/>
  <c r="Z58" i="7"/>
  <c r="V58" i="7"/>
  <c r="R58" i="7"/>
  <c r="O58" i="7"/>
  <c r="Z57" i="7"/>
  <c r="V57" i="7"/>
  <c r="R57" i="7"/>
  <c r="O57" i="7"/>
  <c r="Z56" i="7"/>
  <c r="V56" i="7"/>
  <c r="R56" i="7"/>
  <c r="O56" i="7"/>
  <c r="Z55" i="7"/>
  <c r="V55" i="7"/>
  <c r="R55" i="7"/>
  <c r="O55" i="7"/>
  <c r="Z54" i="7"/>
  <c r="V54" i="7"/>
  <c r="R54" i="7"/>
  <c r="O54" i="7"/>
  <c r="Z53" i="7"/>
  <c r="V53" i="7"/>
  <c r="R53" i="7"/>
  <c r="O53" i="7"/>
  <c r="Z52" i="7"/>
  <c r="V52" i="7"/>
  <c r="R52" i="7"/>
  <c r="O52" i="7"/>
  <c r="Z51" i="7"/>
  <c r="V51" i="7"/>
  <c r="R51" i="7"/>
  <c r="O51" i="7"/>
  <c r="Z50" i="7"/>
  <c r="V50" i="7"/>
  <c r="R50" i="7"/>
  <c r="O50" i="7"/>
  <c r="Z49" i="7"/>
  <c r="V49" i="7"/>
  <c r="R49" i="7"/>
  <c r="O49" i="7"/>
  <c r="Z48" i="7"/>
  <c r="V48" i="7"/>
  <c r="R48" i="7"/>
  <c r="O48" i="7"/>
  <c r="Z47" i="7"/>
  <c r="V47" i="7"/>
  <c r="R47" i="7"/>
  <c r="O47" i="7"/>
  <c r="Z46" i="7"/>
  <c r="V46" i="7"/>
  <c r="R46" i="7"/>
  <c r="O46" i="7"/>
  <c r="Z45" i="7"/>
  <c r="V45" i="7"/>
  <c r="R45" i="7"/>
  <c r="O45" i="7"/>
  <c r="Z44" i="7"/>
  <c r="V44" i="7"/>
  <c r="R44" i="7"/>
  <c r="O44" i="7"/>
  <c r="Z43" i="7"/>
  <c r="V43" i="7"/>
  <c r="R43" i="7"/>
  <c r="O43" i="7"/>
  <c r="Z42" i="7"/>
  <c r="V42" i="7"/>
  <c r="R42" i="7"/>
  <c r="O42" i="7"/>
  <c r="Z41" i="7"/>
  <c r="V41" i="7"/>
  <c r="R41" i="7"/>
  <c r="O41" i="7"/>
  <c r="Z40" i="7"/>
  <c r="V40" i="7"/>
  <c r="R40" i="7"/>
  <c r="O40" i="7"/>
  <c r="Z39" i="7"/>
  <c r="V39" i="7"/>
  <c r="R39" i="7"/>
  <c r="O39" i="7"/>
  <c r="Z38" i="7"/>
  <c r="V38" i="7"/>
  <c r="R38" i="7"/>
  <c r="O38" i="7"/>
  <c r="Z37" i="7"/>
  <c r="V37" i="7"/>
  <c r="R37" i="7"/>
  <c r="O37" i="7"/>
  <c r="Z36" i="7"/>
  <c r="V36" i="7"/>
  <c r="R36" i="7"/>
  <c r="O36" i="7"/>
  <c r="Z35" i="7"/>
  <c r="V35" i="7"/>
  <c r="R35" i="7"/>
  <c r="O35" i="7"/>
  <c r="Z34" i="7"/>
  <c r="V34" i="7"/>
  <c r="R34" i="7"/>
  <c r="O34" i="7"/>
  <c r="Z33" i="7"/>
  <c r="V33" i="7"/>
  <c r="R33" i="7"/>
  <c r="O33" i="7"/>
  <c r="Z32" i="7"/>
  <c r="V32" i="7"/>
  <c r="R32" i="7"/>
  <c r="O32" i="7"/>
  <c r="Z31" i="7"/>
  <c r="V31" i="7"/>
  <c r="R31" i="7"/>
  <c r="O31" i="7"/>
  <c r="Z30" i="7"/>
  <c r="V30" i="7"/>
  <c r="R30" i="7"/>
  <c r="O30" i="7"/>
  <c r="Z29" i="7"/>
  <c r="V29" i="7"/>
  <c r="R29" i="7"/>
  <c r="O29" i="7"/>
  <c r="Z28" i="7"/>
  <c r="V28" i="7"/>
  <c r="R28" i="7"/>
  <c r="O28" i="7"/>
  <c r="Z27" i="7"/>
  <c r="V27" i="7"/>
  <c r="R27" i="7"/>
  <c r="O27" i="7"/>
  <c r="Z26" i="7"/>
  <c r="V26" i="7"/>
  <c r="R26" i="7"/>
  <c r="O26" i="7"/>
  <c r="Z25" i="7"/>
  <c r="V25" i="7"/>
  <c r="R25" i="7"/>
  <c r="O25" i="7"/>
  <c r="Z24" i="7"/>
  <c r="V24" i="7"/>
  <c r="R24" i="7"/>
  <c r="O24" i="7"/>
  <c r="Z23" i="7"/>
  <c r="V23" i="7"/>
  <c r="R23" i="7"/>
  <c r="O23" i="7"/>
  <c r="Z22" i="7"/>
  <c r="V22" i="7"/>
  <c r="R22" i="7"/>
  <c r="O22" i="7"/>
  <c r="Z21" i="7"/>
  <c r="V21" i="7"/>
  <c r="R21" i="7"/>
  <c r="O21" i="7"/>
  <c r="Z20" i="7"/>
  <c r="V20" i="7"/>
  <c r="R20" i="7"/>
  <c r="O20" i="7"/>
  <c r="Z19" i="7"/>
  <c r="V19" i="7"/>
  <c r="R19" i="7"/>
  <c r="O19" i="7"/>
  <c r="Z18" i="7"/>
  <c r="V18" i="7"/>
  <c r="R18" i="7"/>
  <c r="O18" i="7"/>
  <c r="Z17" i="7"/>
  <c r="V17" i="7"/>
  <c r="R17" i="7"/>
  <c r="O17" i="7"/>
  <c r="Z16" i="7"/>
  <c r="V16" i="7"/>
  <c r="R16" i="7"/>
  <c r="O16" i="7"/>
  <c r="Z15" i="7"/>
  <c r="V15" i="7"/>
  <c r="R15" i="7"/>
  <c r="O15" i="7"/>
  <c r="Z14" i="7"/>
  <c r="V14" i="7"/>
  <c r="R14" i="7"/>
  <c r="O14" i="7"/>
  <c r="Z13" i="7"/>
  <c r="V13" i="7"/>
  <c r="R13" i="7"/>
  <c r="O13" i="7"/>
  <c r="Z12" i="7"/>
  <c r="V12" i="7"/>
  <c r="R12" i="7"/>
  <c r="O12" i="7"/>
  <c r="Z11" i="7"/>
  <c r="V11" i="7"/>
  <c r="R11" i="7"/>
  <c r="O11" i="7"/>
  <c r="Z10" i="7"/>
  <c r="V10" i="7"/>
  <c r="R10" i="7"/>
  <c r="O10" i="7"/>
  <c r="Z9" i="7"/>
  <c r="V9" i="7"/>
  <c r="R9" i="7"/>
  <c r="O9" i="7"/>
  <c r="Z8" i="7"/>
  <c r="V8" i="7"/>
  <c r="R8" i="7"/>
  <c r="O8" i="7"/>
  <c r="Z7" i="7"/>
  <c r="V7" i="7"/>
  <c r="R7" i="7"/>
  <c r="O7" i="7"/>
  <c r="Z6" i="7"/>
  <c r="V6" i="7"/>
  <c r="R6" i="7"/>
  <c r="O6" i="7"/>
  <c r="Z5" i="7"/>
  <c r="V5" i="7"/>
  <c r="R5" i="7"/>
  <c r="O5" i="7"/>
  <c r="Z4" i="7"/>
  <c r="V4" i="7"/>
  <c r="R4" i="7"/>
  <c r="O4" i="7"/>
  <c r="Z3" i="7"/>
  <c r="V3" i="7"/>
  <c r="R3" i="7"/>
  <c r="O3" i="7"/>
  <c r="Z2" i="7"/>
  <c r="V2" i="7"/>
  <c r="R2" i="7"/>
  <c r="O2" i="7"/>
  <c r="U36" i="6"/>
  <c r="U26" i="6"/>
  <c r="U25" i="6"/>
  <c r="U24" i="6"/>
  <c r="U23" i="6"/>
  <c r="U22" i="6"/>
  <c r="U21" i="6"/>
  <c r="U20" i="6"/>
  <c r="U19" i="6"/>
  <c r="U15" i="6"/>
  <c r="U14" i="6"/>
  <c r="U13" i="6"/>
  <c r="U11" i="6"/>
  <c r="U10" i="6"/>
  <c r="U8" i="6"/>
  <c r="U7" i="6"/>
  <c r="U6" i="6"/>
  <c r="W6" i="6" l="1"/>
  <c r="W11" i="6"/>
  <c r="W7" i="6"/>
  <c r="W10" i="6"/>
  <c r="W13" i="6"/>
  <c r="W14" i="6"/>
  <c r="W15" i="6"/>
  <c r="W8" i="6"/>
  <c r="S30" i="4" l="1"/>
  <c r="S53" i="4"/>
  <c r="S27" i="4"/>
  <c r="S63" i="4"/>
  <c r="S81" i="4"/>
  <c r="S24" i="4"/>
  <c r="S67" i="4"/>
  <c r="S82" i="4"/>
  <c r="S10" i="4"/>
  <c r="S68" i="4"/>
  <c r="S52" i="4"/>
  <c r="S17" i="4"/>
  <c r="S98" i="4"/>
  <c r="S70" i="4"/>
  <c r="S31" i="4"/>
  <c r="S91" i="4"/>
  <c r="S20" i="4"/>
  <c r="S94" i="4"/>
  <c r="S22" i="4"/>
  <c r="S51" i="4"/>
  <c r="S48" i="4"/>
  <c r="S74" i="4"/>
  <c r="S14" i="4"/>
  <c r="S21" i="4"/>
  <c r="S95" i="4"/>
  <c r="S97" i="4"/>
  <c r="S99" i="4"/>
  <c r="S83" i="4"/>
  <c r="S12" i="4"/>
  <c r="S28" i="4"/>
  <c r="S62" i="4"/>
  <c r="S57" i="4"/>
  <c r="S33" i="4"/>
  <c r="S58" i="4"/>
  <c r="S56" i="4"/>
  <c r="S29" i="4"/>
  <c r="S18" i="4"/>
  <c r="S32" i="4"/>
  <c r="S75" i="4"/>
  <c r="S35" i="4"/>
  <c r="S93" i="4"/>
  <c r="S71" i="4"/>
  <c r="S78" i="4"/>
  <c r="S65" i="4"/>
  <c r="S38" i="4"/>
  <c r="S45" i="4"/>
  <c r="S69" i="4"/>
  <c r="S59" i="4"/>
  <c r="S90" i="4"/>
  <c r="S66" i="4"/>
  <c r="S36" i="4"/>
  <c r="S16" i="4"/>
  <c r="S76" i="4"/>
  <c r="S9" i="4"/>
  <c r="S73" i="4"/>
  <c r="S96" i="4"/>
  <c r="S11" i="4"/>
  <c r="S85" i="4"/>
  <c r="S61" i="4"/>
  <c r="S8" i="4"/>
  <c r="S46" i="4"/>
  <c r="S42" i="4"/>
  <c r="S6" i="4"/>
  <c r="S19" i="4"/>
  <c r="S55" i="4"/>
  <c r="S50" i="4"/>
  <c r="S7" i="4"/>
  <c r="S87" i="4"/>
  <c r="S72" i="4"/>
  <c r="S92" i="4"/>
  <c r="S5" i="4"/>
  <c r="S34" i="4"/>
  <c r="S26" i="4"/>
  <c r="S88" i="4"/>
  <c r="S23" i="4"/>
  <c r="S49" i="4"/>
  <c r="S89" i="4"/>
  <c r="S84" i="4"/>
  <c r="S54" i="4"/>
  <c r="S79" i="4"/>
  <c r="S44" i="4"/>
  <c r="S86" i="4"/>
  <c r="S80" i="4"/>
  <c r="S15" i="4"/>
  <c r="S47" i="4"/>
  <c r="S41" i="4"/>
  <c r="S77" i="4"/>
  <c r="S64" i="4"/>
  <c r="S2" i="4"/>
  <c r="S3" i="4"/>
  <c r="S4" i="4"/>
  <c r="S43" i="4"/>
  <c r="S40" i="4"/>
  <c r="S60" i="4"/>
  <c r="S37" i="4"/>
  <c r="S13" i="4"/>
  <c r="S39" i="4"/>
  <c r="S25" i="4"/>
  <c r="P30" i="4"/>
  <c r="P53" i="4"/>
  <c r="P27" i="4"/>
  <c r="P63" i="4"/>
  <c r="P81" i="4"/>
  <c r="P24" i="4"/>
  <c r="P67" i="4"/>
  <c r="P82" i="4"/>
  <c r="P10" i="4"/>
  <c r="P68" i="4"/>
  <c r="P52" i="4"/>
  <c r="P17" i="4"/>
  <c r="P98" i="4"/>
  <c r="P70" i="4"/>
  <c r="P31" i="4"/>
  <c r="P91" i="4"/>
  <c r="P20" i="4"/>
  <c r="P94" i="4"/>
  <c r="P22" i="4"/>
  <c r="P51" i="4"/>
  <c r="P48" i="4"/>
  <c r="P74" i="4"/>
  <c r="P14" i="4"/>
  <c r="P21" i="4"/>
  <c r="P95" i="4"/>
  <c r="P97" i="4"/>
  <c r="P99" i="4"/>
  <c r="P83" i="4"/>
  <c r="P12" i="4"/>
  <c r="P28" i="4"/>
  <c r="P62" i="4"/>
  <c r="P57" i="4"/>
  <c r="P33" i="4"/>
  <c r="P58" i="4"/>
  <c r="P56" i="4"/>
  <c r="P29" i="4"/>
  <c r="P18" i="4"/>
  <c r="P32" i="4"/>
  <c r="P75" i="4"/>
  <c r="P35" i="4"/>
  <c r="P93" i="4"/>
  <c r="P71" i="4"/>
  <c r="P78" i="4"/>
  <c r="P65" i="4"/>
  <c r="P38" i="4"/>
  <c r="P45" i="4"/>
  <c r="P69" i="4"/>
  <c r="P59" i="4"/>
  <c r="P90" i="4"/>
  <c r="P66" i="4"/>
  <c r="P36" i="4"/>
  <c r="P16" i="4"/>
  <c r="P76" i="4"/>
  <c r="P9" i="4"/>
  <c r="P73" i="4"/>
  <c r="P96" i="4"/>
  <c r="P11" i="4"/>
  <c r="P85" i="4"/>
  <c r="P61" i="4"/>
  <c r="P8" i="4"/>
  <c r="P46" i="4"/>
  <c r="P42" i="4"/>
  <c r="P6" i="4"/>
  <c r="P19" i="4"/>
  <c r="P55" i="4"/>
  <c r="P50" i="4"/>
  <c r="P7" i="4"/>
  <c r="P87" i="4"/>
  <c r="P72" i="4"/>
  <c r="P92" i="4"/>
  <c r="P5" i="4"/>
  <c r="P34" i="4"/>
  <c r="P26" i="4"/>
  <c r="P88" i="4"/>
  <c r="P23" i="4"/>
  <c r="P49" i="4"/>
  <c r="P89" i="4"/>
  <c r="P84" i="4"/>
  <c r="P54" i="4"/>
  <c r="P79" i="4"/>
  <c r="P44" i="4"/>
  <c r="P86" i="4"/>
  <c r="P80" i="4"/>
  <c r="P15" i="4"/>
  <c r="P47" i="4"/>
  <c r="P41" i="4"/>
  <c r="P77" i="4"/>
  <c r="P64" i="4"/>
  <c r="P2" i="4"/>
  <c r="P3" i="4"/>
  <c r="P4" i="4"/>
  <c r="P43" i="4"/>
  <c r="P40" i="4"/>
  <c r="P60" i="4"/>
  <c r="P37" i="4"/>
  <c r="P13" i="4"/>
  <c r="P39" i="4"/>
  <c r="P25" i="4"/>
  <c r="L30" i="4"/>
  <c r="L53" i="4"/>
  <c r="L27" i="4"/>
  <c r="L63" i="4"/>
  <c r="H63" i="4" s="1"/>
  <c r="L81" i="4"/>
  <c r="L24" i="4"/>
  <c r="L67" i="4"/>
  <c r="L82" i="4"/>
  <c r="L10" i="4"/>
  <c r="L68" i="4"/>
  <c r="L52" i="4"/>
  <c r="L17" i="4"/>
  <c r="H17" i="4" s="1"/>
  <c r="L98" i="4"/>
  <c r="L70" i="4"/>
  <c r="L31" i="4"/>
  <c r="L91" i="4"/>
  <c r="L20" i="4"/>
  <c r="L94" i="4"/>
  <c r="L22" i="4"/>
  <c r="L51" i="4"/>
  <c r="H51" i="4" s="1"/>
  <c r="L48" i="4"/>
  <c r="L74" i="4"/>
  <c r="L14" i="4"/>
  <c r="L21" i="4"/>
  <c r="L95" i="4"/>
  <c r="L97" i="4"/>
  <c r="L99" i="4"/>
  <c r="L83" i="4"/>
  <c r="H83" i="4" s="1"/>
  <c r="L12" i="4"/>
  <c r="L28" i="4"/>
  <c r="L62" i="4"/>
  <c r="L57" i="4"/>
  <c r="L33" i="4"/>
  <c r="L58" i="4"/>
  <c r="L56" i="4"/>
  <c r="L29" i="4"/>
  <c r="H29" i="4" s="1"/>
  <c r="L18" i="4"/>
  <c r="L32" i="4"/>
  <c r="L75" i="4"/>
  <c r="L35" i="4"/>
  <c r="L93" i="4"/>
  <c r="L71" i="4"/>
  <c r="L78" i="4"/>
  <c r="L65" i="4"/>
  <c r="H65" i="4" s="1"/>
  <c r="L38" i="4"/>
  <c r="L45" i="4"/>
  <c r="L69" i="4"/>
  <c r="L59" i="4"/>
  <c r="L90" i="4"/>
  <c r="L66" i="4"/>
  <c r="L36" i="4"/>
  <c r="L16" i="4"/>
  <c r="H16" i="4" s="1"/>
  <c r="L76" i="4"/>
  <c r="L9" i="4"/>
  <c r="L73" i="4"/>
  <c r="L96" i="4"/>
  <c r="L11" i="4"/>
  <c r="L85" i="4"/>
  <c r="L61" i="4"/>
  <c r="L8" i="4"/>
  <c r="H8" i="4" s="1"/>
  <c r="L46" i="4"/>
  <c r="L42" i="4"/>
  <c r="L6" i="4"/>
  <c r="L19" i="4"/>
  <c r="L55" i="4"/>
  <c r="L50" i="4"/>
  <c r="L7" i="4"/>
  <c r="L87" i="4"/>
  <c r="H87" i="4" s="1"/>
  <c r="L72" i="4"/>
  <c r="L92" i="4"/>
  <c r="L5" i="4"/>
  <c r="L34" i="4"/>
  <c r="L26" i="4"/>
  <c r="L88" i="4"/>
  <c r="L23" i="4"/>
  <c r="L49" i="4"/>
  <c r="H49" i="4" s="1"/>
  <c r="L89" i="4"/>
  <c r="L84" i="4"/>
  <c r="L54" i="4"/>
  <c r="L79" i="4"/>
  <c r="L44" i="4"/>
  <c r="L86" i="4"/>
  <c r="L80" i="4"/>
  <c r="L15" i="4"/>
  <c r="H15" i="4" s="1"/>
  <c r="L47" i="4"/>
  <c r="L41" i="4"/>
  <c r="L77" i="4"/>
  <c r="L64" i="4"/>
  <c r="L2" i="4"/>
  <c r="L3" i="4"/>
  <c r="L4" i="4"/>
  <c r="L43" i="4"/>
  <c r="H43" i="4" s="1"/>
  <c r="L40" i="4"/>
  <c r="L60" i="4"/>
  <c r="L37" i="4"/>
  <c r="L13" i="4"/>
  <c r="L39" i="4"/>
  <c r="L25" i="4"/>
  <c r="K30" i="4"/>
  <c r="K53" i="4"/>
  <c r="G53" i="4" s="1"/>
  <c r="K27" i="4"/>
  <c r="K63" i="4"/>
  <c r="K81" i="4"/>
  <c r="G81" i="4" s="1"/>
  <c r="K24" i="4"/>
  <c r="K67" i="4"/>
  <c r="K82" i="4"/>
  <c r="K10" i="4"/>
  <c r="K68" i="4"/>
  <c r="G68" i="4" s="1"/>
  <c r="K52" i="4"/>
  <c r="K17" i="4"/>
  <c r="K98" i="4"/>
  <c r="G98" i="4" s="1"/>
  <c r="K70" i="4"/>
  <c r="K31" i="4"/>
  <c r="K91" i="4"/>
  <c r="K20" i="4"/>
  <c r="K94" i="4"/>
  <c r="G94" i="4" s="1"/>
  <c r="K22" i="4"/>
  <c r="K51" i="4"/>
  <c r="K48" i="4"/>
  <c r="G48" i="4" s="1"/>
  <c r="K74" i="4"/>
  <c r="K14" i="4"/>
  <c r="K21" i="4"/>
  <c r="K95" i="4"/>
  <c r="K97" i="4"/>
  <c r="G97" i="4" s="1"/>
  <c r="K99" i="4"/>
  <c r="K83" i="4"/>
  <c r="K12" i="4"/>
  <c r="G12" i="4" s="1"/>
  <c r="K28" i="4"/>
  <c r="K62" i="4"/>
  <c r="K57" i="4"/>
  <c r="K33" i="4"/>
  <c r="K58" i="4"/>
  <c r="G58" i="4" s="1"/>
  <c r="K56" i="4"/>
  <c r="K29" i="4"/>
  <c r="K18" i="4"/>
  <c r="G18" i="4" s="1"/>
  <c r="K32" i="4"/>
  <c r="K75" i="4"/>
  <c r="K35" i="4"/>
  <c r="K93" i="4"/>
  <c r="K71" i="4"/>
  <c r="G71" i="4" s="1"/>
  <c r="K78" i="4"/>
  <c r="K65" i="4"/>
  <c r="K38" i="4"/>
  <c r="G38" i="4" s="1"/>
  <c r="K45" i="4"/>
  <c r="K69" i="4"/>
  <c r="K59" i="4"/>
  <c r="K90" i="4"/>
  <c r="K66" i="4"/>
  <c r="G66" i="4" s="1"/>
  <c r="K36" i="4"/>
  <c r="K16" i="4"/>
  <c r="K76" i="4"/>
  <c r="G76" i="4" s="1"/>
  <c r="K9" i="4"/>
  <c r="K73" i="4"/>
  <c r="K96" i="4"/>
  <c r="K11" i="4"/>
  <c r="K85" i="4"/>
  <c r="G85" i="4" s="1"/>
  <c r="K61" i="4"/>
  <c r="K8" i="4"/>
  <c r="K46" i="4"/>
  <c r="G46" i="4" s="1"/>
  <c r="K42" i="4"/>
  <c r="K6" i="4"/>
  <c r="K19" i="4"/>
  <c r="K55" i="4"/>
  <c r="K50" i="4"/>
  <c r="G50" i="4" s="1"/>
  <c r="K7" i="4"/>
  <c r="K87" i="4"/>
  <c r="K72" i="4"/>
  <c r="G72" i="4" s="1"/>
  <c r="K92" i="4"/>
  <c r="K5" i="4"/>
  <c r="K34" i="4"/>
  <c r="K26" i="4"/>
  <c r="K88" i="4"/>
  <c r="G88" i="4" s="1"/>
  <c r="K23" i="4"/>
  <c r="K49" i="4"/>
  <c r="K89" i="4"/>
  <c r="G89" i="4" s="1"/>
  <c r="K84" i="4"/>
  <c r="K54" i="4"/>
  <c r="K79" i="4"/>
  <c r="K44" i="4"/>
  <c r="K86" i="4"/>
  <c r="G86" i="4" s="1"/>
  <c r="K80" i="4"/>
  <c r="K15" i="4"/>
  <c r="K47" i="4"/>
  <c r="G47" i="4" s="1"/>
  <c r="K41" i="4"/>
  <c r="K77" i="4"/>
  <c r="K64" i="4"/>
  <c r="K2" i="4"/>
  <c r="K3" i="4"/>
  <c r="G3" i="4" s="1"/>
  <c r="K4" i="4"/>
  <c r="K43" i="4"/>
  <c r="K40" i="4"/>
  <c r="G40" i="4" s="1"/>
  <c r="K60" i="4"/>
  <c r="K37" i="4"/>
  <c r="K13" i="4"/>
  <c r="K39" i="4"/>
  <c r="K25" i="4"/>
  <c r="G25" i="4" s="1"/>
  <c r="W30" i="4"/>
  <c r="W53" i="4"/>
  <c r="W27" i="4"/>
  <c r="W63" i="4"/>
  <c r="W81" i="4"/>
  <c r="W24" i="4"/>
  <c r="W67" i="4"/>
  <c r="W82" i="4"/>
  <c r="W10" i="4"/>
  <c r="W68" i="4"/>
  <c r="W52" i="4"/>
  <c r="W17" i="4"/>
  <c r="W98" i="4"/>
  <c r="W70" i="4"/>
  <c r="W31" i="4"/>
  <c r="W91" i="4"/>
  <c r="W20" i="4"/>
  <c r="W94" i="4"/>
  <c r="W22" i="4"/>
  <c r="W51" i="4"/>
  <c r="W48" i="4"/>
  <c r="W74" i="4"/>
  <c r="W14" i="4"/>
  <c r="W21" i="4"/>
  <c r="W95" i="4"/>
  <c r="W97" i="4"/>
  <c r="W99" i="4"/>
  <c r="W83" i="4"/>
  <c r="W12" i="4"/>
  <c r="W28" i="4"/>
  <c r="W62" i="4"/>
  <c r="W57" i="4"/>
  <c r="W33" i="4"/>
  <c r="W58" i="4"/>
  <c r="W56" i="4"/>
  <c r="W29" i="4"/>
  <c r="W18" i="4"/>
  <c r="W32" i="4"/>
  <c r="W75" i="4"/>
  <c r="W35" i="4"/>
  <c r="W93" i="4"/>
  <c r="W71" i="4"/>
  <c r="W78" i="4"/>
  <c r="W65" i="4"/>
  <c r="W38" i="4"/>
  <c r="W45" i="4"/>
  <c r="W69" i="4"/>
  <c r="W59" i="4"/>
  <c r="W90" i="4"/>
  <c r="W66" i="4"/>
  <c r="W36" i="4"/>
  <c r="W16" i="4"/>
  <c r="W76" i="4"/>
  <c r="W9" i="4"/>
  <c r="W73" i="4"/>
  <c r="W96" i="4"/>
  <c r="W11" i="4"/>
  <c r="W85" i="4"/>
  <c r="W61" i="4"/>
  <c r="W8" i="4"/>
  <c r="W46" i="4"/>
  <c r="W42" i="4"/>
  <c r="W6" i="4"/>
  <c r="W19" i="4"/>
  <c r="W55" i="4"/>
  <c r="W50" i="4"/>
  <c r="W7" i="4"/>
  <c r="W87" i="4"/>
  <c r="W72" i="4"/>
  <c r="W92" i="4"/>
  <c r="W5" i="4"/>
  <c r="W34" i="4"/>
  <c r="W26" i="4"/>
  <c r="W88" i="4"/>
  <c r="W23" i="4"/>
  <c r="W49" i="4"/>
  <c r="W89" i="4"/>
  <c r="W84" i="4"/>
  <c r="W54" i="4"/>
  <c r="W79" i="4"/>
  <c r="W44" i="4"/>
  <c r="W86" i="4"/>
  <c r="W80" i="4"/>
  <c r="W15" i="4"/>
  <c r="W47" i="4"/>
  <c r="W41" i="4"/>
  <c r="W77" i="4"/>
  <c r="W64" i="4"/>
  <c r="W2" i="4"/>
  <c r="W3" i="4"/>
  <c r="W4" i="4"/>
  <c r="W43" i="4"/>
  <c r="W40" i="4"/>
  <c r="W60" i="4"/>
  <c r="W37" i="4"/>
  <c r="W13" i="4"/>
  <c r="W39" i="4"/>
  <c r="W25" i="4"/>
  <c r="I30" i="4"/>
  <c r="I53" i="4"/>
  <c r="I27" i="4"/>
  <c r="I63" i="4"/>
  <c r="I81" i="4"/>
  <c r="I24" i="4"/>
  <c r="I67" i="4"/>
  <c r="I82" i="4"/>
  <c r="I10" i="4"/>
  <c r="I68" i="4"/>
  <c r="I52" i="4"/>
  <c r="I17" i="4"/>
  <c r="I98" i="4"/>
  <c r="I70" i="4"/>
  <c r="I31" i="4"/>
  <c r="I91" i="4"/>
  <c r="I20" i="4"/>
  <c r="I94" i="4"/>
  <c r="I22" i="4"/>
  <c r="I51" i="4"/>
  <c r="I48" i="4"/>
  <c r="I74" i="4"/>
  <c r="I14" i="4"/>
  <c r="I21" i="4"/>
  <c r="I95" i="4"/>
  <c r="I97" i="4"/>
  <c r="I99" i="4"/>
  <c r="I83" i="4"/>
  <c r="I12" i="4"/>
  <c r="I28" i="4"/>
  <c r="I62" i="4"/>
  <c r="I57" i="4"/>
  <c r="I33" i="4"/>
  <c r="I58" i="4"/>
  <c r="I56" i="4"/>
  <c r="I29" i="4"/>
  <c r="I18" i="4"/>
  <c r="I32" i="4"/>
  <c r="I75" i="4"/>
  <c r="I35" i="4"/>
  <c r="I93" i="4"/>
  <c r="I71" i="4"/>
  <c r="I78" i="4"/>
  <c r="I65" i="4"/>
  <c r="I38" i="4"/>
  <c r="I45" i="4"/>
  <c r="I69" i="4"/>
  <c r="I59" i="4"/>
  <c r="I90" i="4"/>
  <c r="I66" i="4"/>
  <c r="I36" i="4"/>
  <c r="I16" i="4"/>
  <c r="I76" i="4"/>
  <c r="I9" i="4"/>
  <c r="I73" i="4"/>
  <c r="I96" i="4"/>
  <c r="I11" i="4"/>
  <c r="I85" i="4"/>
  <c r="I61" i="4"/>
  <c r="I8" i="4"/>
  <c r="I46" i="4"/>
  <c r="I42" i="4"/>
  <c r="I6" i="4"/>
  <c r="I19" i="4"/>
  <c r="I55" i="4"/>
  <c r="I50" i="4"/>
  <c r="I7" i="4"/>
  <c r="I87" i="4"/>
  <c r="I72" i="4"/>
  <c r="I92" i="4"/>
  <c r="I5" i="4"/>
  <c r="I34" i="4"/>
  <c r="I26" i="4"/>
  <c r="I88" i="4"/>
  <c r="I23" i="4"/>
  <c r="I49" i="4"/>
  <c r="I89" i="4"/>
  <c r="I84" i="4"/>
  <c r="I54" i="4"/>
  <c r="I79" i="4"/>
  <c r="I44" i="4"/>
  <c r="I86" i="4"/>
  <c r="I80" i="4"/>
  <c r="I15" i="4"/>
  <c r="I47" i="4"/>
  <c r="I41" i="4"/>
  <c r="I77" i="4"/>
  <c r="I64" i="4"/>
  <c r="I2" i="4"/>
  <c r="I3" i="4"/>
  <c r="I4" i="4"/>
  <c r="I43" i="4"/>
  <c r="I40" i="4"/>
  <c r="I60" i="4"/>
  <c r="I37" i="4"/>
  <c r="I13" i="4"/>
  <c r="I39" i="4"/>
  <c r="I25" i="4"/>
  <c r="J30" i="4"/>
  <c r="F30" i="4" s="1"/>
  <c r="J53" i="4"/>
  <c r="F53" i="4" s="1"/>
  <c r="J27" i="4"/>
  <c r="F27" i="4" s="1"/>
  <c r="J63" i="4"/>
  <c r="F63" i="4" s="1"/>
  <c r="J81" i="4"/>
  <c r="F81" i="4" s="1"/>
  <c r="J24" i="4"/>
  <c r="F24" i="4" s="1"/>
  <c r="J67" i="4"/>
  <c r="F67" i="4" s="1"/>
  <c r="J82" i="4"/>
  <c r="F82" i="4" s="1"/>
  <c r="J10" i="4"/>
  <c r="F10" i="4" s="1"/>
  <c r="J68" i="4"/>
  <c r="F68" i="4" s="1"/>
  <c r="J52" i="4"/>
  <c r="F52" i="4" s="1"/>
  <c r="J17" i="4"/>
  <c r="F17" i="4" s="1"/>
  <c r="J98" i="4"/>
  <c r="F98" i="4" s="1"/>
  <c r="J70" i="4"/>
  <c r="F70" i="4" s="1"/>
  <c r="J31" i="4"/>
  <c r="F31" i="4" s="1"/>
  <c r="J91" i="4"/>
  <c r="F91" i="4" s="1"/>
  <c r="J20" i="4"/>
  <c r="F20" i="4" s="1"/>
  <c r="J94" i="4"/>
  <c r="F94" i="4" s="1"/>
  <c r="J22" i="4"/>
  <c r="F22" i="4" s="1"/>
  <c r="J51" i="4"/>
  <c r="F51" i="4" s="1"/>
  <c r="J48" i="4"/>
  <c r="F48" i="4" s="1"/>
  <c r="J74" i="4"/>
  <c r="F74" i="4" s="1"/>
  <c r="J14" i="4"/>
  <c r="F14" i="4" s="1"/>
  <c r="J21" i="4"/>
  <c r="F21" i="4" s="1"/>
  <c r="J95" i="4"/>
  <c r="F95" i="4" s="1"/>
  <c r="J97" i="4"/>
  <c r="F97" i="4" s="1"/>
  <c r="J99" i="4"/>
  <c r="F99" i="4" s="1"/>
  <c r="J83" i="4"/>
  <c r="F83" i="4" s="1"/>
  <c r="J12" i="4"/>
  <c r="F12" i="4" s="1"/>
  <c r="J28" i="4"/>
  <c r="F28" i="4" s="1"/>
  <c r="J62" i="4"/>
  <c r="F62" i="4" s="1"/>
  <c r="J57" i="4"/>
  <c r="F57" i="4" s="1"/>
  <c r="J33" i="4"/>
  <c r="F33" i="4" s="1"/>
  <c r="J58" i="4"/>
  <c r="F58" i="4" s="1"/>
  <c r="J56" i="4"/>
  <c r="F56" i="4" s="1"/>
  <c r="J29" i="4"/>
  <c r="F29" i="4" s="1"/>
  <c r="J18" i="4"/>
  <c r="F18" i="4" s="1"/>
  <c r="J32" i="4"/>
  <c r="F32" i="4" s="1"/>
  <c r="J75" i="4"/>
  <c r="F75" i="4" s="1"/>
  <c r="J35" i="4"/>
  <c r="F35" i="4" s="1"/>
  <c r="J93" i="4"/>
  <c r="F93" i="4" s="1"/>
  <c r="J71" i="4"/>
  <c r="F71" i="4" s="1"/>
  <c r="J78" i="4"/>
  <c r="F78" i="4" s="1"/>
  <c r="J65" i="4"/>
  <c r="F65" i="4" s="1"/>
  <c r="J38" i="4"/>
  <c r="F38" i="4" s="1"/>
  <c r="J45" i="4"/>
  <c r="F45" i="4" s="1"/>
  <c r="J69" i="4"/>
  <c r="F69" i="4" s="1"/>
  <c r="J59" i="4"/>
  <c r="F59" i="4" s="1"/>
  <c r="J90" i="4"/>
  <c r="F90" i="4" s="1"/>
  <c r="J66" i="4"/>
  <c r="F66" i="4" s="1"/>
  <c r="J36" i="4"/>
  <c r="F36" i="4" s="1"/>
  <c r="J16" i="4"/>
  <c r="F16" i="4" s="1"/>
  <c r="J76" i="4"/>
  <c r="F76" i="4" s="1"/>
  <c r="J9" i="4"/>
  <c r="F9" i="4" s="1"/>
  <c r="J73" i="4"/>
  <c r="F73" i="4" s="1"/>
  <c r="J96" i="4"/>
  <c r="F96" i="4" s="1"/>
  <c r="J11" i="4"/>
  <c r="F11" i="4" s="1"/>
  <c r="J85" i="4"/>
  <c r="F85" i="4" s="1"/>
  <c r="J61" i="4"/>
  <c r="F61" i="4" s="1"/>
  <c r="J8" i="4"/>
  <c r="F8" i="4" s="1"/>
  <c r="J46" i="4"/>
  <c r="F46" i="4" s="1"/>
  <c r="J42" i="4"/>
  <c r="F42" i="4" s="1"/>
  <c r="J6" i="4"/>
  <c r="F6" i="4" s="1"/>
  <c r="J19" i="4"/>
  <c r="F19" i="4" s="1"/>
  <c r="J55" i="4"/>
  <c r="F55" i="4" s="1"/>
  <c r="J50" i="4"/>
  <c r="F50" i="4" s="1"/>
  <c r="J7" i="4"/>
  <c r="F7" i="4" s="1"/>
  <c r="J87" i="4"/>
  <c r="F87" i="4" s="1"/>
  <c r="J72" i="4"/>
  <c r="F72" i="4" s="1"/>
  <c r="J92" i="4"/>
  <c r="F92" i="4" s="1"/>
  <c r="J5" i="4"/>
  <c r="F5" i="4" s="1"/>
  <c r="J34" i="4"/>
  <c r="F34" i="4" s="1"/>
  <c r="J26" i="4"/>
  <c r="F26" i="4" s="1"/>
  <c r="J88" i="4"/>
  <c r="F88" i="4" s="1"/>
  <c r="J23" i="4"/>
  <c r="F23" i="4" s="1"/>
  <c r="J49" i="4"/>
  <c r="F49" i="4" s="1"/>
  <c r="J89" i="4"/>
  <c r="F89" i="4" s="1"/>
  <c r="J84" i="4"/>
  <c r="F84" i="4" s="1"/>
  <c r="J54" i="4"/>
  <c r="F54" i="4" s="1"/>
  <c r="J79" i="4"/>
  <c r="F79" i="4" s="1"/>
  <c r="J44" i="4"/>
  <c r="F44" i="4" s="1"/>
  <c r="J86" i="4"/>
  <c r="F86" i="4" s="1"/>
  <c r="J80" i="4"/>
  <c r="F80" i="4" s="1"/>
  <c r="J15" i="4"/>
  <c r="F15" i="4" s="1"/>
  <c r="J47" i="4"/>
  <c r="F47" i="4" s="1"/>
  <c r="J41" i="4"/>
  <c r="F41" i="4" s="1"/>
  <c r="J77" i="4"/>
  <c r="F77" i="4" s="1"/>
  <c r="J64" i="4"/>
  <c r="F64" i="4" s="1"/>
  <c r="J2" i="4"/>
  <c r="J3" i="4"/>
  <c r="F3" i="4" s="1"/>
  <c r="J4" i="4"/>
  <c r="F4" i="4" s="1"/>
  <c r="J43" i="4"/>
  <c r="F43" i="4" s="1"/>
  <c r="J40" i="4"/>
  <c r="F40" i="4" s="1"/>
  <c r="J60" i="4"/>
  <c r="F60" i="4" s="1"/>
  <c r="J37" i="4"/>
  <c r="F37" i="4" s="1"/>
  <c r="J13" i="4"/>
  <c r="F13" i="4" s="1"/>
  <c r="J39" i="4"/>
  <c r="F39" i="4" s="1"/>
  <c r="J25" i="4"/>
  <c r="F25" i="4" s="1"/>
  <c r="H30" i="4"/>
  <c r="H53" i="4"/>
  <c r="H27" i="4"/>
  <c r="H81" i="4"/>
  <c r="H24" i="4"/>
  <c r="H67" i="4"/>
  <c r="H82" i="4"/>
  <c r="H10" i="4"/>
  <c r="H68" i="4"/>
  <c r="H52" i="4"/>
  <c r="H98" i="4"/>
  <c r="H70" i="4"/>
  <c r="H31" i="4"/>
  <c r="H91" i="4"/>
  <c r="H20" i="4"/>
  <c r="H94" i="4"/>
  <c r="H22" i="4"/>
  <c r="H48" i="4"/>
  <c r="H74" i="4"/>
  <c r="H14" i="4"/>
  <c r="H21" i="4"/>
  <c r="H95" i="4"/>
  <c r="H97" i="4"/>
  <c r="H99" i="4"/>
  <c r="H12" i="4"/>
  <c r="H28" i="4"/>
  <c r="H62" i="4"/>
  <c r="H57" i="4"/>
  <c r="H33" i="4"/>
  <c r="H58" i="4"/>
  <c r="H56" i="4"/>
  <c r="H18" i="4"/>
  <c r="H32" i="4"/>
  <c r="H75" i="4"/>
  <c r="H35" i="4"/>
  <c r="H93" i="4"/>
  <c r="H71" i="4"/>
  <c r="H78" i="4"/>
  <c r="H38" i="4"/>
  <c r="H45" i="4"/>
  <c r="H69" i="4"/>
  <c r="H59" i="4"/>
  <c r="H90" i="4"/>
  <c r="H66" i="4"/>
  <c r="H36" i="4"/>
  <c r="H76" i="4"/>
  <c r="H9" i="4"/>
  <c r="H73" i="4"/>
  <c r="H96" i="4"/>
  <c r="H11" i="4"/>
  <c r="H85" i="4"/>
  <c r="H61" i="4"/>
  <c r="H46" i="4"/>
  <c r="H42" i="4"/>
  <c r="H6" i="4"/>
  <c r="H19" i="4"/>
  <c r="H55" i="4"/>
  <c r="H50" i="4"/>
  <c r="H7" i="4"/>
  <c r="H72" i="4"/>
  <c r="H92" i="4"/>
  <c r="H5" i="4"/>
  <c r="H34" i="4"/>
  <c r="H26" i="4"/>
  <c r="H88" i="4"/>
  <c r="H23" i="4"/>
  <c r="H89" i="4"/>
  <c r="H84" i="4"/>
  <c r="H54" i="4"/>
  <c r="H79" i="4"/>
  <c r="H44" i="4"/>
  <c r="H86" i="4"/>
  <c r="H80" i="4"/>
  <c r="H47" i="4"/>
  <c r="H41" i="4"/>
  <c r="H77" i="4"/>
  <c r="H64" i="4"/>
  <c r="H2" i="4"/>
  <c r="H3" i="4"/>
  <c r="H4" i="4"/>
  <c r="H40" i="4"/>
  <c r="H60" i="4"/>
  <c r="H37" i="4"/>
  <c r="H13" i="4"/>
  <c r="H39" i="4"/>
  <c r="H25" i="4"/>
  <c r="G30" i="4"/>
  <c r="G27" i="4"/>
  <c r="G63" i="4"/>
  <c r="G24" i="4"/>
  <c r="G67" i="4"/>
  <c r="G82" i="4"/>
  <c r="G10" i="4"/>
  <c r="G52" i="4"/>
  <c r="G17" i="4"/>
  <c r="G70" i="4"/>
  <c r="G31" i="4"/>
  <c r="G91" i="4"/>
  <c r="G20" i="4"/>
  <c r="G22" i="4"/>
  <c r="G51" i="4"/>
  <c r="G74" i="4"/>
  <c r="G14" i="4"/>
  <c r="G21" i="4"/>
  <c r="G95" i="4"/>
  <c r="G99" i="4"/>
  <c r="G83" i="4"/>
  <c r="G28" i="4"/>
  <c r="G62" i="4"/>
  <c r="G57" i="4"/>
  <c r="G33" i="4"/>
  <c r="G56" i="4"/>
  <c r="G29" i="4"/>
  <c r="G32" i="4"/>
  <c r="G75" i="4"/>
  <c r="G35" i="4"/>
  <c r="G93" i="4"/>
  <c r="G78" i="4"/>
  <c r="G65" i="4"/>
  <c r="G45" i="4"/>
  <c r="G69" i="4"/>
  <c r="G59" i="4"/>
  <c r="G90" i="4"/>
  <c r="G36" i="4"/>
  <c r="G16" i="4"/>
  <c r="G9" i="4"/>
  <c r="G73" i="4"/>
  <c r="G96" i="4"/>
  <c r="G11" i="4"/>
  <c r="G61" i="4"/>
  <c r="G8" i="4"/>
  <c r="G42" i="4"/>
  <c r="G6" i="4"/>
  <c r="G19" i="4"/>
  <c r="G55" i="4"/>
  <c r="G7" i="4"/>
  <c r="G87" i="4"/>
  <c r="G92" i="4"/>
  <c r="G5" i="4"/>
  <c r="G34" i="4"/>
  <c r="G26" i="4"/>
  <c r="G23" i="4"/>
  <c r="G49" i="4"/>
  <c r="G84" i="4"/>
  <c r="G54" i="4"/>
  <c r="G79" i="4"/>
  <c r="G44" i="4"/>
  <c r="G80" i="4"/>
  <c r="G15" i="4"/>
  <c r="G41" i="4"/>
  <c r="G77" i="4"/>
  <c r="G64" i="4"/>
  <c r="G2" i="4"/>
  <c r="G4" i="4"/>
  <c r="G43" i="4"/>
  <c r="G60" i="4"/>
  <c r="G37" i="4"/>
  <c r="G13" i="4"/>
  <c r="G39" i="4"/>
  <c r="C6" i="6" l="1"/>
  <c r="C4" i="6"/>
  <c r="C5" i="6"/>
  <c r="F2" i="4"/>
  <c r="U9" i="6"/>
  <c r="W9" i="6" s="1"/>
  <c r="U27" i="6"/>
  <c r="U37" i="6"/>
  <c r="U12" i="6"/>
  <c r="W12" i="6" s="1"/>
  <c r="U28" i="6"/>
  <c r="U3" i="6"/>
  <c r="U4" i="6"/>
  <c r="W4" i="6" s="1"/>
  <c r="U35" i="6"/>
  <c r="U5" i="6"/>
  <c r="W5" i="6" s="1"/>
  <c r="U29" i="6" l="1"/>
  <c r="V7" i="6"/>
  <c r="V6" i="6"/>
  <c r="V12" i="6"/>
  <c r="V9" i="6"/>
  <c r="V11" i="6"/>
  <c r="W3" i="6"/>
  <c r="V13" i="6"/>
  <c r="V14" i="6"/>
  <c r="V10" i="6"/>
  <c r="V15" i="6"/>
  <c r="V4" i="6"/>
  <c r="V5" i="6"/>
  <c r="V8" i="6"/>
</calcChain>
</file>

<file path=xl/sharedStrings.xml><?xml version="1.0" encoding="utf-8"?>
<sst xmlns="http://schemas.openxmlformats.org/spreadsheetml/2006/main" count="1645" uniqueCount="377">
  <si>
    <t>46A058</t>
  </si>
  <si>
    <t>46A064</t>
  </si>
  <si>
    <t>46A066</t>
  </si>
  <si>
    <t>46A070</t>
  </si>
  <si>
    <t>46A071</t>
  </si>
  <si>
    <t>46A072</t>
  </si>
  <si>
    <t>HERITAGE CARE CENTER</t>
  </si>
  <si>
    <t>PIONEER CARE CENTER</t>
  </si>
  <si>
    <t>HIGHLAND CARE CENTER</t>
  </si>
  <si>
    <t>HERITAGE PARK HEALTHCARE AND REHABILITATION</t>
  </si>
  <si>
    <t>MT OLYMPUS REHABILITATION CENTER</t>
  </si>
  <si>
    <t>HARRISON POINTE HEALTHCARE AND REHABILITATION</t>
  </si>
  <si>
    <t>SPRING CREEK HEALTHCARE CENTER</t>
  </si>
  <si>
    <t>FOUR CORNERS REGIONAL CARE CENTER</t>
  </si>
  <si>
    <t>RICHFIELD REHABILITATION AND CARE CENTER</t>
  </si>
  <si>
    <t>ST GEORGE REHABILITATION</t>
  </si>
  <si>
    <t>AVALON WEST HEALTH &amp; REHABILITATION</t>
  </si>
  <si>
    <t>ROCKY MOUNTAIN CARE - CLEARFIELD</t>
  </si>
  <si>
    <t>MT OGDEN HEALTH AND REHABILITATION CENTER</t>
  </si>
  <si>
    <t>CITY CREEK POST ACUTE</t>
  </si>
  <si>
    <t>WILLOW WOOD CARE CENTER</t>
  </si>
  <si>
    <t>ROCKY MOUNTAIN CARE - HUNTER HOLLOW</t>
  </si>
  <si>
    <t>SUNSHINE TERRACE FOUNDATION</t>
  </si>
  <si>
    <t>CRESTWOOD REHABILITATION AND NURSING</t>
  </si>
  <si>
    <t>UINTAH BASIN REHABILITATION AND SENIOR VILLA</t>
  </si>
  <si>
    <t>EMERY COUNTY CARE AND REHABILITATION CENTER</t>
  </si>
  <si>
    <t>MOUNTAIN VIEW HEALTH SERVICES</t>
  </si>
  <si>
    <t>MISSION AT ALPINE REHABILITATION CENTER</t>
  </si>
  <si>
    <t>ROCKY MOUNTAIN CARE - WILLOW SPRINGS</t>
  </si>
  <si>
    <t>CASCADES AT ORCHARD PARK</t>
  </si>
  <si>
    <t>DRAPER REHABILITATION AND CARE CENTER</t>
  </si>
  <si>
    <t>UINTAH HEALTH CARE SPECIAL SERVICE DISTRICT</t>
  </si>
  <si>
    <t>WILLOW GLEN HEALTH AND REHAB</t>
  </si>
  <si>
    <t>WOODLAND PARK REHABILITATION AND CARE CENTER</t>
  </si>
  <si>
    <t>ST JOSEPH VILLA</t>
  </si>
  <si>
    <t>CANYON RIM CARE CENTER</t>
  </si>
  <si>
    <t>PINNACLE NURSING AND REHABILITATION CENTER</t>
  </si>
  <si>
    <t>PARAMOUNT HEALTH AND REHABILITATION</t>
  </si>
  <si>
    <t>HURRICANE HEALTH AND REHABILITATION</t>
  </si>
  <si>
    <t>PARKDALE HEALTH AND REHAB</t>
  </si>
  <si>
    <t>OREM REHABILITATION AND NURSING CENTER</t>
  </si>
  <si>
    <t>HERITAGE HILLS REHABILITATION AND CARE CENTER</t>
  </si>
  <si>
    <t>COPPER RIDGE HEALTH CARE</t>
  </si>
  <si>
    <t>HOLLADAY HEALTHCARE CENTER</t>
  </si>
  <si>
    <t>SANDY HEALTH AND REHAB</t>
  </si>
  <si>
    <t>LIFE CARE CENTER OF BOUNTIFUL</t>
  </si>
  <si>
    <t>THE TERRACE AT MT OGDEN</t>
  </si>
  <si>
    <t>ROCKY MOUNTAIN CARE - LOGAN</t>
  </si>
  <si>
    <t>SOUTH OGDEN POST ACUTE</t>
  </si>
  <si>
    <t>PROVO REHABILITATION AND NURSING</t>
  </si>
  <si>
    <t>LOGAN REGIONAL HOSPITAL TRANSITIONAL CARE UNIT</t>
  </si>
  <si>
    <t>MIDTOWN MANOR</t>
  </si>
  <si>
    <t>ROCKY MOUNTAIN CARE - COTTAGE ON VINE</t>
  </si>
  <si>
    <t>PARKWAY HEALTH CENTER</t>
  </si>
  <si>
    <t>STONEHENGE OF SPRINGVILLE</t>
  </si>
  <si>
    <t>RED CLIFFS HEALTH AND REHAB</t>
  </si>
  <si>
    <t>LIFE CARE CENTER OF SALT LAKE CITY</t>
  </si>
  <si>
    <t>CEDAR HEALTH AND REHABILITATION</t>
  </si>
  <si>
    <t>SEASONS HEALTHCARE AND REHABILITATION</t>
  </si>
  <si>
    <t>AVALON VALLEY REHABILITATION</t>
  </si>
  <si>
    <t>ROCKY MOUNTAIN CARE - THE LODGE</t>
  </si>
  <si>
    <t>WILLIAM E CHRISTOFFERSEN SALT LAKE VETERANS HOME</t>
  </si>
  <si>
    <t>BELLA TERRA ST GEORGE</t>
  </si>
  <si>
    <t>STONEHENGE OF CEDAR CITY</t>
  </si>
  <si>
    <t>PINE VIEW TRANSITIONAL REHAB</t>
  </si>
  <si>
    <t>AVALON CARE CENTER-BOUNTIFUL</t>
  </si>
  <si>
    <t>MILLARD COUNTY CARE AND REHABILITATION</t>
  </si>
  <si>
    <t>MEADOW BROOK REHABILITATION AND NURSING</t>
  </si>
  <si>
    <t>ASPEN RIDGE TRANSITIONAL REHAB</t>
  </si>
  <si>
    <t>CORAL DESERT REHABILITATION AND CARE</t>
  </si>
  <si>
    <t>NORTH CANYON CARE CENTER</t>
  </si>
  <si>
    <t>MISSION AT MAPLE SPRINGS</t>
  </si>
  <si>
    <t>ASPEN RIDGE WEST TRANSITIONAL REHAB</t>
  </si>
  <si>
    <t>STONEHENGE OF OREM</t>
  </si>
  <si>
    <t>ROCKY MOUNTAIN CARE - RIVERTON</t>
  </si>
  <si>
    <t>THATCHER BROOK REHABILITATION &amp; CARE CENTER</t>
  </si>
  <si>
    <t>ASPEN RIDGE OF UTAH VALLEY</t>
  </si>
  <si>
    <t>LEGACY VILLAGE REHABILITATION</t>
  </si>
  <si>
    <t>GEORGE E WAHLEN OGDEN VETERANS HOME</t>
  </si>
  <si>
    <t>STONEHENGE OF RICHFIELD</t>
  </si>
  <si>
    <t>FAIRFIELD VILLAGE REHABILITATION</t>
  </si>
  <si>
    <t>MISSION AT COMMUNITY LIVING REHABILITATION CENTER</t>
  </si>
  <si>
    <t>STONEHENGE OF SOUTH JORDAN, LLC</t>
  </si>
  <si>
    <t>STONEHENGE OF AMERICAN FORK</t>
  </si>
  <si>
    <t>NEURORESTORATIVE</t>
  </si>
  <si>
    <t>SOUTHERN UTAH VETERANS HOME - IVINS</t>
  </si>
  <si>
    <t>MERVYN SHARP BENNION CENTRAL UTAH VETERANS HOME</t>
  </si>
  <si>
    <t>STONEHENGE OF OGDEN</t>
  </si>
  <si>
    <t>SPANISH FORK REHABILITATION AND NURSING</t>
  </si>
  <si>
    <t>CASCADES AT RIVERWALK</t>
  </si>
  <si>
    <t>MILLCREEK REHABILITATION AND NURSING, LLC</t>
  </si>
  <si>
    <t>MAPLE SPRINGS SENIOR LIVING</t>
  </si>
  <si>
    <t>SOUTH DAVIS SPECIALTY CARE</t>
  </si>
  <si>
    <t>POINTE MEADOWS HEALTH AND REHABILITATION</t>
  </si>
  <si>
    <t>ADVANCED HEALTH CARE OF SALEM</t>
  </si>
  <si>
    <t>ADVANCED HEALTH CARE OF ST GEORGE</t>
  </si>
  <si>
    <t>ALPINE MEADOW REHABILITATION AND NURSING</t>
  </si>
  <si>
    <t>MEADOW PEAK REHABILITATION</t>
  </si>
  <si>
    <t>MAPLE RIDGE REHABILITATION AND NURSING</t>
  </si>
  <si>
    <t>PINE CREEK REHABILITATION AND NURSING</t>
  </si>
  <si>
    <t>LITTLE COTTONWOOD REHABILITATION AND NURSING</t>
  </si>
  <si>
    <t>CANYONLANDS CARE CENTER</t>
  </si>
  <si>
    <t>LOMOND PEAK NURSING AND REHABILITATION, LLC</t>
  </si>
  <si>
    <t>GARFIELD COUNTY NURSING HOME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</si>
  <si>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</si>
  <si>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</si>
  <si>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</si>
  <si>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</si>
  <si>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</si>
  <si>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</si>
  <si>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</si>
  <si>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</si>
  <si>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</si>
  <si>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</si>
  <si>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</si>
  <si>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</si>
  <si>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</si>
  <si>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</si>
  <si>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</si>
  <si>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</si>
  <si>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</si>
  <si>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</si>
  <si>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</si>
  <si>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</si>
  <si>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</si>
  <si>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</si>
  <si>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</si>
  <si>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</si>
  <si>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</si>
  <si>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</si>
  <si>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</si>
  <si>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</si>
  <si>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</si>
  <si>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</si>
  <si>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</si>
  <si>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</si>
  <si>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</si>
  <si>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</si>
  <si>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</si>
  <si>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</si>
  <si>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</si>
  <si>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</si>
  <si>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</si>
  <si>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</si>
  <si>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</si>
  <si>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</si>
  <si>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</si>
  <si>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</si>
  <si>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</si>
  <si>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</si>
  <si>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</si>
  <si>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</si>
  <si>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</si>
  <si>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</si>
  <si>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</si>
  <si>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Washington</t>
  </si>
  <si>
    <t>Sevier</t>
  </si>
  <si>
    <t>Garfield</t>
  </si>
  <si>
    <t>Davis</t>
  </si>
  <si>
    <t>Iron</t>
  </si>
  <si>
    <t>Carbon</t>
  </si>
  <si>
    <t>San Juan</t>
  </si>
  <si>
    <t>Weber</t>
  </si>
  <si>
    <t>Salt Lake</t>
  </si>
  <si>
    <t>Box Elder</t>
  </si>
  <si>
    <t>Cache</t>
  </si>
  <si>
    <t>Duchesne</t>
  </si>
  <si>
    <t>Emery</t>
  </si>
  <si>
    <t>Utah</t>
  </si>
  <si>
    <t>Tooele</t>
  </si>
  <si>
    <t>Uintah</t>
  </si>
  <si>
    <t>Juab</t>
  </si>
  <si>
    <t>Wasatch</t>
  </si>
  <si>
    <t>Millard</t>
  </si>
  <si>
    <t>Sanpete</t>
  </si>
  <si>
    <t>Grand</t>
  </si>
  <si>
    <t>PLEASANT GROVE</t>
  </si>
  <si>
    <t>SALEM</t>
  </si>
  <si>
    <t>PAYSON</t>
  </si>
  <si>
    <t>DELTA</t>
  </si>
  <si>
    <t>LOGAN</t>
  </si>
  <si>
    <t>MURRAY</t>
  </si>
  <si>
    <t>TAYLORSVILLE</t>
  </si>
  <si>
    <t>RIVERTON</t>
  </si>
  <si>
    <t>SPRINGVILLE</t>
  </si>
  <si>
    <t>RICHFIELD</t>
  </si>
  <si>
    <t>CLEARFIELD</t>
  </si>
  <si>
    <t>ROY</t>
  </si>
  <si>
    <t>SALT LAKE CITY</t>
  </si>
  <si>
    <t>OGDEN</t>
  </si>
  <si>
    <t>BRIGHAM CITY</t>
  </si>
  <si>
    <t>BLANDING</t>
  </si>
  <si>
    <t>ST GEORGE</t>
  </si>
  <si>
    <t>WASHINGTON TERRACE</t>
  </si>
  <si>
    <t>WEST VALLEY CITY</t>
  </si>
  <si>
    <t>HOLLADAY</t>
  </si>
  <si>
    <t>ROOSEVELT</t>
  </si>
  <si>
    <t>FERRON</t>
  </si>
  <si>
    <t>TOOELE</t>
  </si>
  <si>
    <t>OREM</t>
  </si>
  <si>
    <t>DRAPER</t>
  </si>
  <si>
    <t>VERNAL</t>
  </si>
  <si>
    <t>AMERICAN FORK</t>
  </si>
  <si>
    <t>PRICE</t>
  </si>
  <si>
    <t>HURRICANE</t>
  </si>
  <si>
    <t>NEPHI</t>
  </si>
  <si>
    <t>WEST JORDAN</t>
  </si>
  <si>
    <t>SANDY</t>
  </si>
  <si>
    <t>BOUNTIFUL</t>
  </si>
  <si>
    <t>PROVO</t>
  </si>
  <si>
    <t>CEDAR CITY</t>
  </si>
  <si>
    <t>HEBER CITY</t>
  </si>
  <si>
    <t>BRIGHAM</t>
  </si>
  <si>
    <t>LAYTON</t>
  </si>
  <si>
    <t>CENTERFIELD</t>
  </si>
  <si>
    <t>SOUTH JORDAN</t>
  </si>
  <si>
    <t>IVINS</t>
  </si>
  <si>
    <t>SPANISH FORK</t>
  </si>
  <si>
    <t>MIDVALE</t>
  </si>
  <si>
    <t>NORTH LOGAN</t>
  </si>
  <si>
    <t>LEHI</t>
  </si>
  <si>
    <t>SOUTH SALT LAKE</t>
  </si>
  <si>
    <t>MOAB</t>
  </si>
  <si>
    <t>PANGUITCH</t>
  </si>
  <si>
    <t>State</t>
  </si>
  <si>
    <t>Total Contract</t>
  </si>
  <si>
    <t>Provider</t>
  </si>
  <si>
    <t>City</t>
  </si>
  <si>
    <t>County</t>
  </si>
  <si>
    <t>MDS Census</t>
  </si>
  <si>
    <t>Total Nurse Staff HPRD</t>
  </si>
  <si>
    <t>Total Direct Care Staff HPRD</t>
  </si>
  <si>
    <t>Total RN Staff HPRD</t>
  </si>
  <si>
    <t>Total RN Care Staff HPRD (excl. Admin/DON)</t>
  </si>
  <si>
    <t>Total Nurse Staff Hours</t>
  </si>
  <si>
    <t>Total Direct Care Staff Hours</t>
  </si>
  <si>
    <t>Total RN Hours (w/ Admin, DON)</t>
  </si>
  <si>
    <t>RN Hours (excl. Admin, DON)</t>
  </si>
  <si>
    <t>RN Admin Hours</t>
  </si>
  <si>
    <t>RN DON Hours</t>
  </si>
  <si>
    <t>Total LPN Hours (w/ Admin)</t>
  </si>
  <si>
    <t>LPN Hours (excl.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</si>
  <si>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</si>
  <si>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</si>
  <si>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</si>
  <si>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</si>
  <si>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</si>
  <si>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</si>
  <si>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</si>
  <si>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</si>
  <si>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</si>
  <si>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</si>
  <si>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</si>
  <si>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</si>
  <si>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</si>
  <si>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</si>
  <si>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</si>
  <si>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CMS Region Number</t>
  </si>
  <si>
    <t>Total Direct Care Staff Contract Hours</t>
  </si>
  <si>
    <t>Total RN Hours Contract (w/ Admin, DON)</t>
  </si>
  <si>
    <t>Total Nurse Staff Contract Hours</t>
  </si>
  <si>
    <t>Percent Total Nurse Contract</t>
  </si>
  <si>
    <t>Percent Total Direct Care Contract</t>
  </si>
  <si>
    <t>Percent RN Admin Contract</t>
  </si>
  <si>
    <t>Percent RN Contract (excl. Admin, DON)</t>
  </si>
  <si>
    <t>Percent RN DON Contract</t>
  </si>
  <si>
    <t>Percent LPN Contract (excl. Admin)</t>
  </si>
  <si>
    <t>Percent CNA Contract</t>
  </si>
  <si>
    <t>Percent NA TR Contract</t>
  </si>
  <si>
    <t>Percent Med Aide/Tech Contract</t>
  </si>
  <si>
    <t>Percent Total RN Contract (w/ Admin, DON)</t>
  </si>
  <si>
    <t>Percent LPN Admin  Contract</t>
  </si>
  <si>
    <t>N/A</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</si>
  <si>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</si>
  <si>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</si>
  <si>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</si>
  <si>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</si>
  <si>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</si>
  <si>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</si>
  <si>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</si>
  <si>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</si>
  <si>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</si>
  <si>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</si>
  <si>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</si>
  <si>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</si>
  <si>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</si>
  <si>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</si>
  <si>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</si>
  <si>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</si>
  <si>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</si>
  <si>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</si>
  <si>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</si>
  <si>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</si>
  <si>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</si>
  <si>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</si>
  <si>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</si>
  <si>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</si>
  <si>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</si>
  <si>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</si>
  <si>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</si>
  <si>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</si>
  <si>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</si>
  <si>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</si>
  <si>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</si>
  <si>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</si>
  <si>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</si>
  <si>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</si>
  <si>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</si>
  <si>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Hours</t>
  </si>
  <si>
    <t>Total Contract %</t>
  </si>
  <si>
    <t>Total Nurse Staff</t>
  </si>
  <si>
    <t>RN (w/ Admin, DON)</t>
  </si>
  <si>
    <t>LPN (w/ Admin)</t>
  </si>
  <si>
    <t>Combined CNA, NA TR, Med Aide/Tech</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</si>
  <si>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</si>
  <si>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</si>
  <si>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</si>
  <si>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</si>
  <si>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</si>
  <si>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</si>
  <si>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</si>
  <si>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</si>
  <si>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</si>
  <si>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</si>
  <si>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</si>
  <si>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</si>
  <si>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</si>
  <si>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</si>
  <si>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</si>
  <si>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</si>
  <si>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</si>
  <si>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</si>
  <si>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</si>
  <si>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</si>
  <si>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</si>
  <si>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</si>
  <si>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</si>
  <si>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</si>
  <si>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</si>
  <si>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</si>
  <si>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</si>
  <si>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</si>
  <si>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</si>
  <si>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US</t>
  </si>
  <si>
    <t>State - Q4 2021</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</si>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</sst>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sz val="8"/>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0">
    <xf numFmtId="0" fontId="0" fillId="0" borderId="0" xfId="0"/>
    <xf numFmtId="0" fontId="0" fillId="0" borderId="0" xfId="0" applyNumberFormat="1"/>
    <xf numFmtId="0" fontId="0" fillId="0" borderId="0" xfId="0" applyAlignment="1">
      <alignment wrapText="1"/>
    </xf>
    <xf numFmtId="2" fontId="0" fillId="0" borderId="0" xfId="0" applyNumberFormat="1" applyAlignment="1">
      <alignment wrapText="1"/>
    </xf>
    <xf numFmtId="4" fontId="0" fillId="0" borderId="0" xfId="0" applyNumberFormat="1"/>
    <xf numFmtId="1" fontId="0" fillId="0" borderId="0" xfId="0" applyNumberFormat="1"/>
    <xf numFmtId="2" fontId="0" fillId="0" borderId="0" xfId="0" applyNumberFormat="1"/>
    <xf numFmtId="9" fontId="0" fillId="0" borderId="0" xfId="1" applyFont="1" applyAlignment="1">
      <alignment wrapText="1"/>
    </xf>
    <xf numFmtId="9" fontId="0" fillId="0" borderId="0" xfId="1" applyFont="1"/>
    <xf numFmtId="10" fontId="0" fillId="0" borderId="0" xfId="1" applyNumberFormat="1" applyFont="1" applyAlignment="1">
      <alignment wrapText="1"/>
    </xf>
    <xf numFmtId="10" fontId="0" fillId="0" borderId="0" xfId="1" applyNumberFormat="1" applyFon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11"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2"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cellXfs>
  <cellStyles count="3">
    <cellStyle name="Normal" xfId="0" builtinId="0"/>
    <cellStyle name="Normal 2 2" xfId="2" xr:uid="{797FEFCC-53A1-4700-8B67-560D38AC6F0B}"/>
    <cellStyle name="Percent" xfId="1" builtinId="5"/>
  </cellStyles>
  <dxfs count="132">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2"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45C7FEAE-9F33-4B88-A0D4-FA2283CEE07C}"/>
            </a:ext>
          </a:extLst>
        </xdr:cNvPr>
        <xdr:cNvSpPr txBox="1"/>
      </xdr:nvSpPr>
      <xdr:spPr>
        <a:xfrm>
          <a:off x="5233147" y="78440"/>
          <a:ext cx="5726206"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CE3FCB58-81A1-427E-8B21-CBFF7114DC22}"/>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826F07F3-46A3-4A45-AD37-D7539844A5DE}"/>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160804</xdr:colOff>
      <xdr:row>0</xdr:row>
      <xdr:rowOff>160243</xdr:rowOff>
    </xdr:from>
    <xdr:to>
      <xdr:col>1</xdr:col>
      <xdr:colOff>1989604</xdr:colOff>
      <xdr:row>0</xdr:row>
      <xdr:rowOff>1546412</xdr:rowOff>
    </xdr:to>
    <mc:AlternateContent xmlns:mc="http://schemas.openxmlformats.org/markup-compatibility/2006" xmlns:sle15="http://schemas.microsoft.com/office/drawing/2012/slicer">
      <mc:Choice Requires="sle15">
        <xdr:graphicFrame macro="">
          <xdr:nvGraphicFramePr>
            <xdr:cNvPr id="6" name="Filter by County">
              <a:extLst>
                <a:ext uri="{FF2B5EF4-FFF2-40B4-BE49-F238E27FC236}">
                  <a16:creationId xmlns:a16="http://schemas.microsoft.com/office/drawing/2014/main" id="{C21EAA88-DCE5-4AF8-6AF7-BAA3E7524E42}"/>
                </a:ext>
              </a:extLst>
            </xdr:cNvPr>
            <xdr:cNvGraphicFramePr/>
          </xdr:nvGraphicFramePr>
          <xdr:xfrm>
            <a:off x="0" y="0"/>
            <a:ext cx="0" cy="0"/>
          </xdr:xfrm>
          <a:graphic>
            <a:graphicData uri="http://schemas.microsoft.com/office/drawing/2010/slicer">
              <sle:slicer xmlns:sle="http://schemas.microsoft.com/office/drawing/2010/slicer" name="Filter by County"/>
            </a:graphicData>
          </a:graphic>
        </xdr:graphicFrame>
      </mc:Choice>
      <mc:Fallback xmlns="">
        <xdr:sp macro="" textlink="">
          <xdr:nvSpPr>
            <xdr:cNvPr id="0" name=""/>
            <xdr:cNvSpPr>
              <a:spLocks noTextEdit="1"/>
            </xdr:cNvSpPr>
          </xdr:nvSpPr>
          <xdr:spPr>
            <a:xfrm>
              <a:off x="732304" y="160243"/>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2256305</xdr:colOff>
      <xdr:row>0</xdr:row>
      <xdr:rowOff>171449</xdr:rowOff>
    </xdr:from>
    <xdr:to>
      <xdr:col>2</xdr:col>
      <xdr:colOff>39781</xdr:colOff>
      <xdr:row>0</xdr:row>
      <xdr:rowOff>1557618</xdr:rowOff>
    </xdr:to>
    <mc:AlternateContent xmlns:mc="http://schemas.openxmlformats.org/markup-compatibility/2006" xmlns:sle15="http://schemas.microsoft.com/office/drawing/2012/slicer">
      <mc:Choice Requires="sle15">
        <xdr:graphicFrame macro="">
          <xdr:nvGraphicFramePr>
            <xdr:cNvPr id="7" name="City">
              <a:extLst>
                <a:ext uri="{FF2B5EF4-FFF2-40B4-BE49-F238E27FC236}">
                  <a16:creationId xmlns:a16="http://schemas.microsoft.com/office/drawing/2014/main" id="{4A169FED-7A5E-4E57-E7B4-D2518C38C778}"/>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827805" y="171449"/>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B681B65A-ACD6-4E97-A8BA-D119423A798F}"/>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D85B13C1-B97F-456C-ADD4-02EC08D28FA0}"/>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1028700</xdr:colOff>
      <xdr:row>37</xdr:row>
      <xdr:rowOff>93542</xdr:rowOff>
    </xdr:to>
    <xdr:sp macro="" textlink="">
      <xdr:nvSpPr>
        <xdr:cNvPr id="5" name="TextBox 4">
          <a:extLst>
            <a:ext uri="{FF2B5EF4-FFF2-40B4-BE49-F238E27FC236}">
              <a16:creationId xmlns:a16="http://schemas.microsoft.com/office/drawing/2014/main" id="{495ADCC2-0E7B-41A4-B6AB-5B35D6773C94}"/>
            </a:ext>
          </a:extLst>
        </xdr:cNvPr>
        <xdr:cNvSpPr txBox="1"/>
      </xdr:nvSpPr>
      <xdr:spPr>
        <a:xfrm>
          <a:off x="171140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1883706</xdr:colOff>
      <xdr:row>0</xdr:row>
      <xdr:rowOff>125506</xdr:rowOff>
    </xdr:from>
    <xdr:to>
      <xdr:col>1</xdr:col>
      <xdr:colOff>3712506</xdr:colOff>
      <xdr:row>0</xdr:row>
      <xdr:rowOff>1288677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DD5DD862-A384-1371-EE1C-FDBE8CFA4A1C}"/>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55206" y="125506"/>
              <a:ext cx="1828800"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112059</xdr:colOff>
      <xdr:row>0</xdr:row>
      <xdr:rowOff>131109</xdr:rowOff>
    </xdr:from>
    <xdr:to>
      <xdr:col>1</xdr:col>
      <xdr:colOff>1588991</xdr:colOff>
      <xdr:row>0</xdr:row>
      <xdr:rowOff>1294280</xdr:rowOff>
    </xdr:to>
    <mc:AlternateContent xmlns:mc="http://schemas.openxmlformats.org/markup-compatibility/2006" xmlns:sle15="http://schemas.microsoft.com/office/drawing/2012/slicer">
      <mc:Choice Requires="sle15">
        <xdr:graphicFrame macro="">
          <xdr:nvGraphicFramePr>
            <xdr:cNvPr id="8" name="County">
              <a:extLst>
                <a:ext uri="{FF2B5EF4-FFF2-40B4-BE49-F238E27FC236}">
                  <a16:creationId xmlns:a16="http://schemas.microsoft.com/office/drawing/2014/main" id="{88E45435-B534-E23A-8EF3-1E27BFCB72FA}"/>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83559" y="131109"/>
              <a:ext cx="1476932"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98B9AC7C-B05D-4870-BB86-E7ACF5F32E43}"/>
            </a:ext>
          </a:extLst>
        </xdr:cNvPr>
        <xdr:cNvSpPr txBox="1">
          <a:spLocks noChangeAspect="1"/>
        </xdr:cNvSpPr>
      </xdr:nvSpPr>
      <xdr:spPr>
        <a:xfrm>
          <a:off x="14269521" y="211186"/>
          <a:ext cx="3259794"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01E0FFD0-D079-46DF-8A31-C27E6507E42C}"/>
            </a:ext>
          </a:extLst>
        </xdr:cNvPr>
        <xdr:cNvSpPr txBox="1">
          <a:spLocks noChangeAspect="1"/>
        </xdr:cNvSpPr>
      </xdr:nvSpPr>
      <xdr:spPr>
        <a:xfrm>
          <a:off x="34466213" y="773906"/>
          <a:ext cx="6436858" cy="88049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72CBD466-751B-492F-95AA-56BF0E594F6D}"/>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67A8D5-6C91-46F8-9108-7B1209389F56}"/>
            </a:ext>
          </a:extLst>
        </xdr:cNvPr>
        <xdr:cNvSpPr txBox="1"/>
      </xdr:nvSpPr>
      <xdr:spPr>
        <a:xfrm>
          <a:off x="7772958" y="100855"/>
          <a:ext cx="6024285"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114301</xdr:rowOff>
    </xdr:from>
    <xdr:to>
      <xdr:col>1</xdr:col>
      <xdr:colOff>3981450</xdr:colOff>
      <xdr:row>0</xdr:row>
      <xdr:rowOff>1535207</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1DB14846-D8D0-D8BC-B82C-89F0A9C1ADE4}"/>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114301"/>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152400</xdr:colOff>
      <xdr:row>0</xdr:row>
      <xdr:rowOff>131109</xdr:rowOff>
    </xdr:from>
    <xdr:to>
      <xdr:col>1</xdr:col>
      <xdr:colOff>1981200</xdr:colOff>
      <xdr:row>0</xdr:row>
      <xdr:rowOff>1552015</xdr:rowOff>
    </xdr:to>
    <mc:AlternateContent xmlns:mc="http://schemas.openxmlformats.org/markup-compatibility/2006" xmlns:sle15="http://schemas.microsoft.com/office/drawing/2012/slicer">
      <mc:Choice Requires="sle15">
        <xdr:graphicFrame macro="">
          <xdr:nvGraphicFramePr>
            <xdr:cNvPr id="9" name="County 1">
              <a:extLst>
                <a:ext uri="{FF2B5EF4-FFF2-40B4-BE49-F238E27FC236}">
                  <a16:creationId xmlns:a16="http://schemas.microsoft.com/office/drawing/2014/main" id="{03E98C60-2D55-068D-008A-180511B3C7BC}"/>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723900" y="131109"/>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10</xdr:col>
      <xdr:colOff>357186</xdr:colOff>
      <xdr:row>60</xdr:row>
      <xdr:rowOff>145369</xdr:rowOff>
    </xdr:to>
    <xdr:sp macro="" textlink="">
      <xdr:nvSpPr>
        <xdr:cNvPr id="2" name="TextBox 1">
          <a:extLst>
            <a:ext uri="{FF2B5EF4-FFF2-40B4-BE49-F238E27FC236}">
              <a16:creationId xmlns:a16="http://schemas.microsoft.com/office/drawing/2014/main" id="{5185CD9E-8A08-403D-8F96-483F328281A8}"/>
            </a:ext>
          </a:extLst>
        </xdr:cNvPr>
        <xdr:cNvSpPr txBox="1"/>
      </xdr:nvSpPr>
      <xdr:spPr>
        <a:xfrm>
          <a:off x="226218" y="3750468"/>
          <a:ext cx="645318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40</xdr:row>
      <xdr:rowOff>190500</xdr:rowOff>
    </xdr:to>
    <xdr:sp macro="" textlink="">
      <xdr:nvSpPr>
        <xdr:cNvPr id="2" name="TextBox 1">
          <a:extLst>
            <a:ext uri="{FF2B5EF4-FFF2-40B4-BE49-F238E27FC236}">
              <a16:creationId xmlns:a16="http://schemas.microsoft.com/office/drawing/2014/main" id="{B0C4083E-6096-4F8E-A017-B27E76C6E778}"/>
            </a:ext>
          </a:extLst>
        </xdr:cNvPr>
        <xdr:cNvSpPr txBox="1"/>
      </xdr:nvSpPr>
      <xdr:spPr>
        <a:xfrm>
          <a:off x="163286" y="95250"/>
          <a:ext cx="6504214" cy="842282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8D3064C2-3D7C-49FA-B7AA-C675F751B419}" sourceName="County">
  <extLst>
    <x:ext xmlns:x15="http://schemas.microsoft.com/office/spreadsheetml/2010/11/main" uri="{2F2917AC-EB37-4324-AD4E-5DD8C200BD13}">
      <x15:tableSlicerCache tableId="2"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540B27E3-6770-4C72-B4BF-7025BDACF5F5}" sourceName="City">
  <extLst>
    <x:ext xmlns:x15="http://schemas.microsoft.com/office/spreadsheetml/2010/11/main" uri="{2F2917AC-EB37-4324-AD4E-5DD8C200BD13}">
      <x15:tableSlicerCache tableId="2"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88747553-DDA1-4D6A-9667-957ED277AD47}" sourceName="City">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61A0495B-7EA9-463D-ADCE-C98A8ADF0A68}" sourceName="County">
  <extLst>
    <x:ext xmlns:x15="http://schemas.microsoft.com/office/spreadsheetml/2010/11/main" uri="{2F2917AC-EB37-4324-AD4E-5DD8C200BD13}">
      <x15:tableSlicerCache tableId="3"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E547CD84-47C0-4C2B-955C-BE182BEF8B9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E1657CC-89AD-412D-ABBC-6776C4089DBB}"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lter by County" xr10:uid="{997EDF07-166D-4D74-A39E-AFD34C40CA8E}" cache="Slicer_County" caption="Filter by County" rowHeight="241300"/>
  <slicer name="City" xr10:uid="{898E960E-4908-41EB-8F88-9BBC40FB354C}" cache="Slicer_City" caption="City" style="SlicerStyleLight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EDFC039F-8432-4936-9CDA-B5AED512D6D1}" cache="Slicer_City1" caption="City" style="SlicerStyleLight2" rowHeight="241300"/>
  <slicer name="County" xr10:uid="{6AA5AAB4-EC8C-4FC7-973D-5C0D9C937274}"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40CFD02-4485-4C00-B8B2-7169FE986106}" cache="Slicer_City2" caption="City" style="SlicerStyleLight2" rowHeight="241300"/>
  <slicer name="County 1" xr10:uid="{9C36F0C3-CFE1-45BC-89E0-E53F99FC2D4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5699AD-BB6A-4554-98B0-B2D7C76E516C}" name="Nurse" displayName="Nurse" ref="A1:AG99" totalsRowShown="0" headerRowDxfId="131">
  <autoFilter ref="A1:AG99" xr:uid="{F6C3CB19-CE12-4B14-8BE9-BE2DA56924F3}"/>
  <sortState xmlns:xlrd2="http://schemas.microsoft.com/office/spreadsheetml/2017/richdata2" ref="A2:AG99">
    <sortCondition ref="A1:A99"/>
  </sortState>
  <tableColumns count="33">
    <tableColumn id="1" xr3:uid="{A8260DC9-6B54-405F-BBA6-D2FE16D6B297}" name="State"/>
    <tableColumn id="2" xr3:uid="{F6FE27DA-DFC8-4556-B8A0-01CD04F7A631}" name="Provider"/>
    <tableColumn id="3" xr3:uid="{2C454061-6A06-4109-AA11-2644E7499F02}" name="City"/>
    <tableColumn id="4" xr3:uid="{81A1ABDC-27DE-41F1-950C-B2C7AFEF651F}" name="County"/>
    <tableColumn id="6" xr3:uid="{90222BC9-E6F0-4275-920C-C1C89EC2B058}" name="MDS Census" dataDxfId="130"/>
    <tableColumn id="32" xr3:uid="{FABA7BE7-53DD-4479-BF7D-321D82576A22}" name="Total Nurse Staff HPRD" dataDxfId="129">
      <calculatedColumnFormula>Nurse[[#This Row],[Total Nurse Staff Hours]]/Nurse[[#This Row],[MDS Census]]</calculatedColumnFormula>
    </tableColumn>
    <tableColumn id="33" xr3:uid="{013AAF20-B5AF-43BB-AB5B-F505E8394830}" name="Total Direct Care Staff HPRD" dataDxfId="128">
      <calculatedColumnFormula>Nurse[[#This Row],[Total Direct Care Staff Hours]]/Nurse[[#This Row],[MDS Census]]</calculatedColumnFormula>
    </tableColumn>
    <tableColumn id="37" xr3:uid="{BC8E9732-4FF8-4EAB-BFAB-C67064B747DC}" name="Total RN Staff HPRD" dataDxfId="127">
      <calculatedColumnFormula>Nurse[[#This Row],[Total RN Hours (w/ Admin, DON)]]/Nurse[[#This Row],[MDS Census]]</calculatedColumnFormula>
    </tableColumn>
    <tableColumn id="36" xr3:uid="{C39AFDF3-5B6B-4BDC-A648-AB41A16F0989}" name="Total RN Care Staff HPRD (excl. Admin/DON)" dataDxfId="126">
      <calculatedColumnFormula>Nurse[[#This Row],[RN Hours (excl. Admin, DON)]]/Nurse[[#This Row],[MDS Census]]</calculatedColumnFormula>
    </tableColumn>
    <tableColumn id="35" xr3:uid="{1D794E53-F14E-4523-A86F-DC8FC3F314D0}" name="Total Nurse Staff Hours" dataDxfId="125">
      <calculatedColumnFormula>SUM(Nurse[[#This Row],[RN Hours (excl. Admin, DON)]],Nurse[[#This Row],[RN Admin Hours]],Nurse[[#This Row],[RN DON Hours]],Nurse[[#This Row],[LPN Hours (excl. Admin)]],Nurse[[#This Row],[LPN Admin Hours]],Nurse[[#This Row],[CNA Hours]],Nurse[[#This Row],[NA TR Hours]],Nurse[[#This Row],[Med Aide/Tech Hours]])</calculatedColumnFormula>
    </tableColumn>
    <tableColumn id="34" xr3:uid="{FCFA4BAB-65EA-488E-A43A-288D88D2ED47}" name="Total Direct Care Staff Hours" dataDxfId="124">
      <calculatedColumnFormula>SUM(Nurse[[#This Row],[RN Hours (excl. Admin, DON)]],Nurse[[#This Row],[LPN Hours (excl. Admin)]],Nurse[[#This Row],[CNA Hours]],Nurse[[#This Row],[NA TR Hours]],Nurse[[#This Row],[Med Aide/Tech Hours]])</calculatedColumnFormula>
    </tableColumn>
    <tableColumn id="38" xr3:uid="{5E8F283D-4BB1-4279-BF29-F78CF5A9BD13}" name="Total RN Hours (w/ Admin, DON)" dataDxfId="123">
      <calculatedColumnFormula>SUM(Nurse[[#This Row],[RN Hours (excl. Admin, DON)]],Nurse[[#This Row],[RN Admin Hours]],Nurse[[#This Row],[RN DON Hours]])</calculatedColumnFormula>
    </tableColumn>
    <tableColumn id="7" xr3:uid="{6FB0F2C7-1324-45EA-A016-9C74CA8221F4}" name="RN Hours (excl. Admin, DON)" dataDxfId="122"/>
    <tableColumn id="10" xr3:uid="{CEC5F2B0-E6C5-4616-B4FC-11B945448B5B}" name="RN Admin Hours" dataDxfId="121"/>
    <tableColumn id="13" xr3:uid="{D4F1A2C6-A8F4-4C64-8C45-278B59247FC6}" name="RN DON Hours" dataDxfId="120"/>
    <tableColumn id="11" xr3:uid="{4BC98E4C-0F0C-4D9F-A60A-FF0254E25D18}" name="Total LPN Hours (w/ Admin)" dataDxfId="119">
      <calculatedColumnFormula>SUM(Nurse[[#This Row],[LPN Hours (excl. Admin)]],Nurse[[#This Row],[LPN Admin Hours]])</calculatedColumnFormula>
    </tableColumn>
    <tableColumn id="16" xr3:uid="{9B8CACE7-F835-48AE-9DC8-73B0289AF2DA}" name="LPN Hours (excl. Admin)" dataDxfId="118"/>
    <tableColumn id="19" xr3:uid="{E92DC4E5-C297-4819-9E94-37A771835A5F}" name="LPN Admin Hours" dataDxfId="117"/>
    <tableColumn id="8" xr3:uid="{B9F0D17E-BF89-4DFB-941E-BC2A938B8922}" name="Total CNA, NA TR, Med Aide/Tech Hours" dataDxfId="116">
      <calculatedColumnFormula>SUM(Nurse[[#This Row],[CNA Hours]],Nurse[[#This Row],[NA TR Hours]],Nurse[[#This Row],[Med Aide/Tech Hours]])</calculatedColumnFormula>
    </tableColumn>
    <tableColumn id="22" xr3:uid="{61D5BF67-7A32-4658-B0C3-4C9B5623F363}" name="CNA Hours" dataDxfId="115"/>
    <tableColumn id="25" xr3:uid="{B90C96E9-0162-4FF0-AAC3-4EE342D90163}" name="NA TR Hours" dataDxfId="114"/>
    <tableColumn id="28" xr3:uid="{6C1D2B88-EE47-4797-972E-F8379C90BB8A}" name="Med Aide/Tech Hours" dataDxfId="113"/>
    <tableColumn id="39" xr3:uid="{B76610AD-BCD2-4CD0-AC06-5687026F41BA}" name="Total Contract Hours" dataDxfId="112">
      <calculatedColumnFormula>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calculatedColumnFormula>
    </tableColumn>
    <tableColumn id="9" xr3:uid="{21438A84-B56E-4023-8DF8-160D98DDC35F}" name="RN Hours Contract (excl. Admin, DON)" dataDxfId="111"/>
    <tableColumn id="12" xr3:uid="{880163BD-7A81-4471-BBA1-01C0C2454725}" name="RN Admin Hours Contract" dataDxfId="110"/>
    <tableColumn id="15" xr3:uid="{6F133DCF-6A0A-45EE-931A-83420A8DD420}" name="RN DON Hours Contract" dataDxfId="109"/>
    <tableColumn id="18" xr3:uid="{5A9C9CA4-73C7-4486-8610-EACF879B4F85}" name="LPN Hours Contract (excl. Admin)" dataDxfId="108"/>
    <tableColumn id="21" xr3:uid="{5CEAD67B-5860-4423-A19F-D537144F5325}" name="LPN Admin Hours Contract" dataDxfId="107"/>
    <tableColumn id="24" xr3:uid="{D84BEE57-6A72-4D2F-AF61-9273FBB14117}" name="CNA Hours Contract" dataDxfId="106"/>
    <tableColumn id="27" xr3:uid="{B99C43B0-B8EC-40DF-B9E4-59BFFEB13F96}" name="NA TR Hours Contract" dataDxfId="105"/>
    <tableColumn id="30" xr3:uid="{EA0B4F12-3180-463C-B906-D382F72A849C}" name="Med Aide/Tech Hours Contract" dataDxfId="104"/>
    <tableColumn id="5" xr3:uid="{B5C09BC6-E92F-45FE-9C51-29B1DD99C4B1}" name="Provider Number"/>
    <tableColumn id="14" xr3:uid="{85552D46-1F1E-4861-A4F5-644CB0218C0C}" name="CMS Region Number" dataDxfId="103"/>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94824B-C0BD-445F-B7FD-9A657106F5A8}" name="Nurse4" displayName="Nurse4" ref="A1:AN99" totalsRowShown="0" headerRowDxfId="102">
  <autoFilter ref="A1:AN99" xr:uid="{F6C3CB19-CE12-4B14-8BE9-BE2DA56924F3}"/>
  <sortState xmlns:xlrd2="http://schemas.microsoft.com/office/spreadsheetml/2017/richdata2" ref="A2:AN99">
    <sortCondition ref="A1:A99"/>
  </sortState>
  <tableColumns count="40">
    <tableColumn id="1" xr3:uid="{13A67EC4-0523-455E-A96C-F90180074E2E}" name="State"/>
    <tableColumn id="2" xr3:uid="{DB573ACD-2371-42DB-8BD9-CAF2AC904CC6}" name="Provider"/>
    <tableColumn id="3" xr3:uid="{F7DFC857-D96B-4F01-9AA7-B35497AE53EF}" name="City"/>
    <tableColumn id="4" xr3:uid="{22660A94-8818-4ED2-B518-0ADC6306689A}" name="County"/>
    <tableColumn id="6" xr3:uid="{1E5B5380-F1C3-4336-AEAA-5AC251AA2BF3}" name="MDS Census" dataDxfId="101"/>
    <tableColumn id="35" xr3:uid="{55302CCB-E8A9-49F9-9607-F65551813ADA}" name="Total Nurse Staff Hours" dataDxfId="100"/>
    <tableColumn id="39" xr3:uid="{106C13B6-6DD8-4D75-AF3A-2993C5C29276}" name="Total Nurse Staff Contract Hours" dataDxfId="99"/>
    <tableColumn id="20" xr3:uid="{311D90A9-C08F-4630-B10C-FB77356FC495}" name="Percent Total Nurse Contract" dataDxfId="98" dataCellStyle="Percent"/>
    <tableColumn id="34" xr3:uid="{78834767-D745-469C-9AB5-6DE220ADD5C6}" name="Total Direct Care Staff Hours" dataDxfId="97"/>
    <tableColumn id="17" xr3:uid="{57CBD5D0-B445-4EE4-88AD-A48641629096}" name="Total Direct Care Staff Contract Hours" dataDxfId="96"/>
    <tableColumn id="23" xr3:uid="{855F0F2D-9CC2-4CC8-84F1-CFEDBEC48C13}" name="Percent Total Direct Care Contract" dataDxfId="95" dataCellStyle="Percent"/>
    <tableColumn id="38" xr3:uid="{4154799A-B318-4B18-8871-3DB549022955}" name="Total RN Hours (w/ Admin, DON)" dataDxfId="94"/>
    <tableColumn id="29" xr3:uid="{361F57EA-237B-4C43-A770-7001E22B53FF}" name="Total RN Hours Contract (w/ Admin, DON)" dataDxfId="93"/>
    <tableColumn id="26" xr3:uid="{CF51B660-4201-4956-852E-92550AFF31E5}" name="Percent Total RN Contract (w/ Admin, DON)" dataDxfId="92" dataCellStyle="Percent"/>
    <tableColumn id="7" xr3:uid="{C4901783-CC77-40EC-A306-827A4F3E6592}" name="RN Hours (excl. Admin, DON)" dataDxfId="91"/>
    <tableColumn id="9" xr3:uid="{C696FE22-C1D3-4049-9125-8EB7FA30B372}" name="RN Hours Contract (excl. Admin, DON)" dataDxfId="90"/>
    <tableColumn id="31" xr3:uid="{63C0141E-84BD-45CD-B671-7DDE0AA744DC}" name="Percent RN Contract (excl. Admin, DON)" dataCellStyle="Percent"/>
    <tableColumn id="10" xr3:uid="{F07BB098-C49C-4BD7-BCB9-225381A8297C}" name="RN Admin Hours" dataDxfId="89"/>
    <tableColumn id="12" xr3:uid="{59D56FF7-6C85-4837-A7D5-6C3087B78DF1}" name="RN Admin Hours Contract" dataDxfId="88"/>
    <tableColumn id="32" xr3:uid="{64B5375C-B1AC-45D9-BE7F-752EDDCF4691}" name="Percent RN Admin Contract" dataDxfId="87" dataCellStyle="Percent"/>
    <tableColumn id="13" xr3:uid="{A27207CB-DA98-45F0-A726-9096EA6ACBAA}" name="RN DON Hours" dataDxfId="86"/>
    <tableColumn id="15" xr3:uid="{B3DB7766-296C-472D-9DBC-C8302F38F6BB}" name="RN DON Hours Contract" dataDxfId="85"/>
    <tableColumn id="33" xr3:uid="{943A884D-22AF-46A3-83DB-3AC61A7D6FD2}" name="Percent RN DON Contract" dataDxfId="84" dataCellStyle="Percent"/>
    <tableColumn id="16" xr3:uid="{94F35A65-83A4-43AE-BF05-D1B777638B3A}" name="LPN Hours (excl. Admin)" dataDxfId="83"/>
    <tableColumn id="18" xr3:uid="{A98471B5-7850-4E4C-9BF0-8927559C4FA0}" name="LPN Hours Contract (excl. Admin)" dataDxfId="82"/>
    <tableColumn id="40" xr3:uid="{F64C88D9-EC6A-47D5-B57D-6B816557A6F6}" name="Percent LPN Contract (excl. Admin)" dataDxfId="81" dataCellStyle="Percent"/>
    <tableColumn id="19" xr3:uid="{BD45F57D-D8D9-4E73-8EFA-792F611572C8}" name="LPN Admin Hours" dataDxfId="80"/>
    <tableColumn id="21" xr3:uid="{BEF1EAEA-1775-471F-8BD3-B76092FFC206}" name="LPN Admin Hours Contract" dataDxfId="79"/>
    <tableColumn id="44" xr3:uid="{03C967BB-664D-448F-87D7-8D2BCD526E17}" name="Percent LPN Admin  Contract" dataDxfId="78" dataCellStyle="Percent"/>
    <tableColumn id="22" xr3:uid="{EA4759AA-E596-4AAB-A0BD-6CF60CAC5C75}" name="CNA Hours" dataDxfId="77"/>
    <tableColumn id="24" xr3:uid="{6F5B5CEE-2FAC-4575-9D77-471F1F21CCCB}" name="CNA Hours Contract" dataDxfId="76"/>
    <tableColumn id="41" xr3:uid="{B86587A9-8FD8-4F09-8991-CBBD360D2E4D}" name="Percent CNA Contract" dataDxfId="75" dataCellStyle="Percent"/>
    <tableColumn id="25" xr3:uid="{64380B0F-7C89-4D10-84F4-1D9312D71ACA}" name="NA TR Hours" dataDxfId="74"/>
    <tableColumn id="27" xr3:uid="{DE8BA77F-B4BD-4647-A0FD-4826C36DD47F}" name="NA TR Hours Contract" dataDxfId="73"/>
    <tableColumn id="42" xr3:uid="{799B86B5-6D48-48F6-8BF2-822740CA295C}" name="Percent NA TR Contract" dataDxfId="72" dataCellStyle="Percent"/>
    <tableColumn id="28" xr3:uid="{2543E6F9-8230-4F53-8898-0A406D99D917}" name="Med Aide/Tech Hours" dataDxfId="71"/>
    <tableColumn id="30" xr3:uid="{608192F2-C273-45A4-A441-691F7BC348B9}" name="Med Aide/Tech Hours Contract" dataDxfId="70"/>
    <tableColumn id="43" xr3:uid="{2C4D323D-8916-4D12-8E50-411ACCA98F60}" name="Percent Med Aide/Tech Contract" dataDxfId="69" dataCellStyle="Percent"/>
    <tableColumn id="5" xr3:uid="{D92786D7-7F57-4D5B-A292-9D03B132554C}" name="Provider Number"/>
    <tableColumn id="14" xr3:uid="{552F3604-8659-4629-BE1B-3F1992A78488}" name="CMS Region Number" dataDxfId="68"/>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E60691-D19F-47D5-92F8-86626EA5D711}" name="NonNurse" displayName="NonNurse" ref="A1:AI99" totalsRowShown="0" headerRowDxfId="67">
  <autoFilter ref="A1:AI99" xr:uid="{0BC5ADF1-15D4-4F74-902E-CBC634AC45F1}"/>
  <tableColumns count="35">
    <tableColumn id="1" xr3:uid="{0F12BC52-B3AA-4BF7-9EDE-4F9C09E177C5}" name="State"/>
    <tableColumn id="3" xr3:uid="{B71A558F-765A-41A0-8FCE-B349752EED00}" name="Provider"/>
    <tableColumn id="4" xr3:uid="{B4548C26-0CE5-40C5-ACA5-1572405C7868}" name="City"/>
    <tableColumn id="5" xr3:uid="{0218A081-587D-4B49-825D-A96DE84597D6}" name="County"/>
    <tableColumn id="6" xr3:uid="{B92FE217-C35C-4D6B-ABD7-84F3C8F8AFDB}" name="MDS Census" dataDxfId="66"/>
    <tableColumn id="7" xr3:uid="{BD95940C-C221-4B99-BBB8-74391991921F}" name="Admin Hours" dataDxfId="65"/>
    <tableColumn id="30" xr3:uid="{8461E98C-D639-4221-8E17-F9B4B3647F32}" name="Medical Director Hours" dataDxfId="64"/>
    <tableColumn id="8" xr3:uid="{00E1BF50-741E-4A60-A994-C90792999CD2}" name="Pharmacist Hours" dataDxfId="63"/>
    <tableColumn id="10" xr3:uid="{7B0BBB81-0CC1-42FC-A508-5508488631F3}" name="Dietician Hours" dataDxfId="62"/>
    <tableColumn id="28" xr3:uid="{043ACAEB-46E9-4A86-91C3-77EB269AEECE}" name="Physician Assistant Hours" dataDxfId="61"/>
    <tableColumn id="29" xr3:uid="{90A4D72B-A49B-4672-A6F2-DC9D3F6A9BB1}" name="Nurse Practictioner Hours" dataDxfId="60"/>
    <tableColumn id="20" xr3:uid="{74E9C96F-B346-4818-B22D-A331E4E6DABC}" name="Speech/Language Pathologist Hours" dataDxfId="59"/>
    <tableColumn id="17" xr3:uid="{3B6EEDBE-F31F-4B03-A8F0-C25085CEC7BE}" name="Qualified Social Work Staff Hours" dataDxfId="58"/>
    <tableColumn id="15" xr3:uid="{38961E3C-E7F5-45FE-A67F-34D2032AAF8A}" name="Other Social Work Staff Hours" dataDxfId="57"/>
    <tableColumn id="34" xr3:uid="{27A5BF9A-9301-4D14-AE3E-206F06DA8F04}" name="HPRD: Total Social Work " dataDxfId="56">
      <calculatedColumnFormula>SUM(NonNurse[[#This Row],[Qualified Social Work Staff Hours]],NonNurse[[#This Row],[Other Social Work Staff Hours]])/NonNurse[[#This Row],[MDS Census]]</calculatedColumnFormula>
    </tableColumn>
    <tableColumn id="18" xr3:uid="{9E1F9A34-52BE-4BC9-B37F-686201756750}" name="Qualified Activities Professional Hours" dataDxfId="55"/>
    <tableColumn id="16" xr3:uid="{E72B4DA8-3E28-4578-817C-657F0E01F93F}" name="Other Activities Professional Hours" dataDxfId="54"/>
    <tableColumn id="33" xr3:uid="{35F9FD62-C56F-41E8-A0CD-EDAC63F16CC0}" name="HPRD: Combined Activities" dataDxfId="53">
      <calculatedColumnFormula>SUM(NonNurse[[#This Row],[Qualified Activities Professional Hours]],NonNurse[[#This Row],[Other Activities Professional Hours]])/NonNurse[[#This Row],[MDS Census]]</calculatedColumnFormula>
    </tableColumn>
    <tableColumn id="12" xr3:uid="{D586ED6C-7AE4-4AEA-A5C4-50C5076602B3}" name="Occupational Therapist Hours" dataDxfId="52"/>
    <tableColumn id="13" xr3:uid="{4368312D-2F90-47AF-AD9F-34984CB7B822}" name="OT Assistant Hours" dataDxfId="51"/>
    <tableColumn id="22" xr3:uid="{8F630B6E-DBEA-4328-9617-3C12DA15BE28}" name="OT Aide Hours" dataDxfId="50"/>
    <tableColumn id="35" xr3:uid="{39751B72-98B1-43BD-89C4-998FD0067706}" name="HPRD: OT (incl. Assistant &amp; Aide)" dataDxfId="49">
      <calculatedColumnFormula>SUM(NonNurse[[#This Row],[Occupational Therapist Hours]],NonNurse[[#This Row],[OT Assistant Hours]],NonNurse[[#This Row],[OT Aide Hours]])/NonNurse[[#This Row],[MDS Census]]</calculatedColumnFormula>
    </tableColumn>
    <tableColumn id="23" xr3:uid="{DCB5AD99-0106-443B-BC1E-830A890472F1}" name="Physical Therapist (PT) Hours" dataDxfId="48"/>
    <tableColumn id="24" xr3:uid="{58005970-EBD6-41AE-8008-569B17636ECC}" name="PT Assistant Hours" dataDxfId="47"/>
    <tableColumn id="25" xr3:uid="{8317FABC-F95D-4DF4-B783-C4B8F90B8ECA}" name="PT Aide Hours" dataDxfId="46"/>
    <tableColumn id="36" xr3:uid="{8665471F-9013-4B2E-A476-019664F3C7BD}" name="HPRD: PT (incl. Assistant &amp; Aide)" dataDxfId="45">
      <calculatedColumnFormula>SUM(NonNurse[[#This Row],[Physical Therapist (PT) Hours]],NonNurse[[#This Row],[PT Assistant Hours]],NonNurse[[#This Row],[PT Aide Hours]])/NonNurse[[#This Row],[MDS Census]]</calculatedColumnFormula>
    </tableColumn>
    <tableColumn id="14" xr3:uid="{7AB9C742-B57E-4AD4-9F84-AE98D624F5E3}" name="Mental Health Service Worker Hours" dataDxfId="44"/>
    <tableColumn id="21" xr3:uid="{A992897D-0DDD-418E-9FF4-57265BA4FA2C}" name="Therapeutic Recreation Specialist" dataDxfId="43"/>
    <tableColumn id="9" xr3:uid="{B7494098-906B-4E0D-9EA3-071C39EABD00}" name="Clinical Nurse Specialist Hours" dataDxfId="42"/>
    <tableColumn id="11" xr3:uid="{58B1AA82-1409-446B-9BD4-8BD08A38A1F8}" name="Feeding Assistant Hours" dataDxfId="41"/>
    <tableColumn id="26" xr3:uid="{60A2A0AA-F19B-4327-886A-987D54156EBF}" name="Respiratory Therapist Hours" dataDxfId="40"/>
    <tableColumn id="27" xr3:uid="{AF405DC4-72CE-4DAA-91BE-324703CC58C3}" name="Respiratory Therapy Technician Hours" dataDxfId="39"/>
    <tableColumn id="31" xr3:uid="{FB63CF9B-AD5B-4785-8AA6-6AD50F80B6DB}" name="Other Physician Hours" dataDxfId="38"/>
    <tableColumn id="2" xr3:uid="{4D9BE29A-C963-49A0-ABD1-14BAFE20D482}" name="Provider Number" dataDxfId="37"/>
    <tableColumn id="32" xr3:uid="{1B1EC3C1-EDDF-483D-925C-14B2A9C67EEE}" name="CMS Region" dataDxfId="36"/>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08214DE-20E7-4E70-AAD8-D255129D11A6}" name="Summary" displayName="Summary" ref="B2:D9" totalsRowShown="0" headerRowDxfId="35" dataDxfId="34" tableBorderDxfId="33">
  <autoFilter ref="B2:D9" xr:uid="{1ED771D8-DBF2-4B5C-9F7D-A59FBB047463}"/>
  <tableColumns count="3">
    <tableColumn id="1" xr3:uid="{389FCC74-B19C-42C8-A797-541AED419FD6}" name="State - Q4 2021" dataDxfId="32"/>
    <tableColumn id="4" xr3:uid="{A1FC1EC7-BECF-4352-9E98-F30E602936E4}" name="State" dataDxfId="31" dataCellStyle="Normal 2 2"/>
    <tableColumn id="2" xr3:uid="{6E5DDEB8-E792-43CB-89B4-3D17BF007707}" name="US" dataDxfId="30"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29BCE2-2710-4726-8A6F-843530635045}" name="CMSRegion" displayName="CMSRegion" ref="F2:K12" totalsRowShown="0" headerRowDxfId="29" dataDxfId="28">
  <autoFilter ref="F2:K12" xr:uid="{8DA5A7B1-12B2-4B6A-ACD1-897DD9C7A713}"/>
  <tableColumns count="6">
    <tableColumn id="1" xr3:uid="{C4B2AFCC-C97E-427D-A776-CF0C68A21B89}" name="CMS Region Number" dataDxfId="27"/>
    <tableColumn id="2" xr3:uid="{6784502D-7798-448F-ABB0-7D32B0B162ED}" name="Total Census" dataDxfId="26"/>
    <tableColumn id="7" xr3:uid="{53D36865-BFC8-4C8F-8E83-9AB3C6375F12}" name="Total Nurse Staff HPRD" dataDxfId="25"/>
    <tableColumn id="3" xr3:uid="{78DA99B6-7FC4-48F2-A7C8-A46E7E7208DE}" name="Rank: Total Nurse Staff HPRD" dataDxfId="24"/>
    <tableColumn id="5" xr3:uid="{D5A6D0F6-8C7D-416A-8D85-9B32D25B4117}" name="RN Staff HPRD" dataDxfId="23"/>
    <tableColumn id="6" xr3:uid="{F37F0119-6BD5-49B2-9564-EF8E4AF2BEED}" name="Rank: RN Staff HPRD" dataDxfId="22"/>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9E22A4-292C-4DC1-8EA9-657C68796676}" name="State" displayName="State" ref="M2:R53" totalsRowShown="0" headerRowDxfId="21" dataDxfId="20">
  <autoFilter ref="M2:R53" xr:uid="{3A6DC66B-51AF-4021-A205-FEA1BCFE532F}"/>
  <tableColumns count="6">
    <tableColumn id="1" xr3:uid="{EEA98220-FFEC-4727-8723-CA1E2B95700E}" name="State" dataDxfId="19"/>
    <tableColumn id="2" xr3:uid="{AA32D520-AD43-45CA-A09E-E53C2C32180E}" name="Total Census" dataDxfId="18"/>
    <tableColumn id="4" xr3:uid="{4CC75842-DB65-4ECE-9742-18FB3BFA70D8}" name="Total Nurse Staff HPRD" dataDxfId="17"/>
    <tableColumn id="3" xr3:uid="{62840C6B-BB5D-4D05-BAC5-8752B63E9D4A}" name="Rank: Total Nurse Staff HPRD" dataDxfId="16"/>
    <tableColumn id="5" xr3:uid="{2185FABF-8CF7-4A4F-A71A-64D7A99D66F4}" name="RN Staff HPRD" dataDxfId="15"/>
    <tableColumn id="6" xr3:uid="{336D1A50-259D-4271-B7CE-6731960CC1D0}" name="Rank: RN Staff HPRD"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4760526-8F3B-4AF3-BF87-4544646ACA13}" name="Category" displayName="Category" ref="T2:W15" totalsRowShown="0" headerRowDxfId="13" dataDxfId="12">
  <autoFilter ref="T2:W15" xr:uid="{565E5F01-F55D-4423-8221-FE9537902289}"/>
  <tableColumns count="4">
    <tableColumn id="1" xr3:uid="{4CF67214-B6B4-44C5-BED3-E5FCF3DEB729}" name="Staffing Category" dataDxfId="11"/>
    <tableColumn id="2" xr3:uid="{06FE2815-E20F-4977-9799-F54A4807A89E}" name="State Total" dataDxfId="10"/>
    <tableColumn id="3" xr3:uid="{74A0C03F-D35E-408A-A32A-6723D2A7D7D2}" name="Percentage of Total" dataDxfId="9">
      <calculatedColumnFormula>Category[[#This Row],[State Total]]/U1</calculatedColumnFormula>
    </tableColumn>
    <tableColumn id="4" xr3:uid="{8A5E63B7-2630-4421-85E8-50FF967597D3}"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FE4DD6-7A4C-4C08-9B89-302ECBC0DDE0}" name="ContractSummary" displayName="ContractSummary" ref="T18:U29" totalsRowShown="0" headerRowDxfId="7" dataDxfId="6">
  <autoFilter ref="T18:U29" xr:uid="{611C2622-9CCC-48CE-821F-F51D1E505E95}"/>
  <tableColumns count="2">
    <tableColumn id="1" xr3:uid="{FD73FAC6-C8DB-4EB6-A0F2-BA38F1F558E9}" name="Contract Hours" dataDxfId="5"/>
    <tableColumn id="2" xr3:uid="{56909294-0243-4228-882D-91848E82081F}"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17FE30-1241-40B1-B595-37BFDDF6E424}" name="CategorySummary" displayName="CategorySummary" ref="T33:U37" totalsRowShown="0" headerRowDxfId="3" dataDxfId="2">
  <autoFilter ref="T33:U37" xr:uid="{03106FE6-CCEA-42AA-9F14-64FFC94AC8E0}"/>
  <tableColumns count="2">
    <tableColumn id="1" xr3:uid="{87C50067-5BA9-4358-9AB4-D6A46A1F811E}" name="Staffing Category" dataDxfId="1"/>
    <tableColumn id="4" xr3:uid="{40FCB9CB-82C3-471B-8009-D33FB82B3EE5}"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E7F0B-8ABE-4A54-8C58-44796D2FEF8E}">
  <sheetPr>
    <outlinePr summaryRight="0"/>
  </sheetPr>
  <dimension ref="A1:AH290"/>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6" customWidth="1"/>
    <col min="34" max="34" width="15.7109375" style="5"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 customFormat="1" ht="189.95" customHeight="1" x14ac:dyDescent="0.25">
      <c r="A1" s="2" t="s">
        <v>224</v>
      </c>
      <c r="B1" s="2" t="s">
        <v>226</v>
      </c>
      <c r="C1" s="2" t="s">
        <v>227</v>
      </c>
      <c r="D1" s="2" t="s">
        <v>228</v>
      </c>
      <c r="E1" s="2" t="s">
        <v>229</v>
      </c>
      <c r="F1" s="2" t="s">
        <v>230</v>
      </c>
      <c r="G1" s="2" t="s">
        <v>231</v>
      </c>
      <c r="H1" s="2" t="s">
        <v>232</v>
      </c>
      <c r="I1" s="2" t="s">
        <v>233</v>
      </c>
      <c r="J1" s="2" t="s">
        <v>234</v>
      </c>
      <c r="K1" s="2" t="s">
        <v>235</v>
      </c>
      <c r="L1" s="2" t="s">
        <v>236</v>
      </c>
      <c r="M1" s="2" t="s">
        <v>237</v>
      </c>
      <c r="N1" s="2" t="s">
        <v>238</v>
      </c>
      <c r="O1" s="2" t="s">
        <v>239</v>
      </c>
      <c r="P1" s="2" t="s">
        <v>240</v>
      </c>
      <c r="Q1" s="2" t="s">
        <v>241</v>
      </c>
      <c r="R1" s="2" t="s">
        <v>242</v>
      </c>
      <c r="S1" s="2" t="s">
        <v>243</v>
      </c>
      <c r="T1" s="2" t="s">
        <v>244</v>
      </c>
      <c r="U1" s="2" t="s">
        <v>245</v>
      </c>
      <c r="V1" s="2" t="s">
        <v>246</v>
      </c>
      <c r="W1" s="2" t="s">
        <v>247</v>
      </c>
      <c r="X1" s="2" t="s">
        <v>248</v>
      </c>
      <c r="Y1" s="2" t="s">
        <v>249</v>
      </c>
      <c r="Z1" s="2" t="s">
        <v>250</v>
      </c>
      <c r="AA1" s="2" t="s">
        <v>251</v>
      </c>
      <c r="AB1" s="2" t="s">
        <v>252</v>
      </c>
      <c r="AC1" s="2" t="s">
        <v>253</v>
      </c>
      <c r="AD1" s="2" t="s">
        <v>254</v>
      </c>
      <c r="AE1" s="2" t="s">
        <v>255</v>
      </c>
      <c r="AF1" s="2" t="s">
        <v>256</v>
      </c>
      <c r="AG1" s="3" t="s">
        <v>257</v>
      </c>
    </row>
    <row r="2" spans="1:34" x14ac:dyDescent="0.25">
      <c r="A2" t="s">
        <v>148</v>
      </c>
      <c r="B2" t="s">
        <v>94</v>
      </c>
      <c r="C2" t="s">
        <v>177</v>
      </c>
      <c r="D2" t="s">
        <v>168</v>
      </c>
      <c r="E2" s="4">
        <v>14.717391304347826</v>
      </c>
      <c r="F2" s="4">
        <f>Nurse[[#This Row],[Total Nurse Staff Hours]]/Nurse[[#This Row],[MDS Census]]</f>
        <v>5.1660487444608565</v>
      </c>
      <c r="G2" s="4">
        <f>Nurse[[#This Row],[Total Direct Care Staff Hours]]/Nurse[[#This Row],[MDS Census]]</f>
        <v>4.1003323485967504</v>
      </c>
      <c r="H2" s="4">
        <f>Nurse[[#This Row],[Total RN Hours (w/ Admin, DON)]]/Nurse[[#This Row],[MDS Census]]</f>
        <v>2.0531683899556867</v>
      </c>
      <c r="I2" s="4">
        <f>Nurse[[#This Row],[RN Hours (excl. Admin, DON)]]/Nurse[[#This Row],[MDS Census]]</f>
        <v>0.98745199409158046</v>
      </c>
      <c r="J2" s="4">
        <f>SUM(Nurse[[#This Row],[RN Hours (excl. Admin, DON)]],Nurse[[#This Row],[RN Admin Hours]],Nurse[[#This Row],[RN DON Hours]],Nurse[[#This Row],[LPN Hours (excl. Admin)]],Nurse[[#This Row],[LPN Admin Hours]],Nurse[[#This Row],[CNA Hours]],Nurse[[#This Row],[NA TR Hours]],Nurse[[#This Row],[Med Aide/Tech Hours]])</f>
        <v>76.030760869565214</v>
      </c>
      <c r="K2" s="4">
        <f>SUM(Nurse[[#This Row],[RN Hours (excl. Admin, DON)]],Nurse[[#This Row],[LPN Hours (excl. Admin)]],Nurse[[#This Row],[CNA Hours]],Nurse[[#This Row],[NA TR Hours]],Nurse[[#This Row],[Med Aide/Tech Hours]])</f>
        <v>60.346195652173911</v>
      </c>
      <c r="L2" s="4">
        <f>SUM(Nurse[[#This Row],[RN Hours (excl. Admin, DON)]],Nurse[[#This Row],[RN Admin Hours]],Nurse[[#This Row],[RN DON Hours]])</f>
        <v>30.217282608695648</v>
      </c>
      <c r="M2" s="4">
        <v>14.532717391304347</v>
      </c>
      <c r="N2" s="4">
        <v>9.7134782608695645</v>
      </c>
      <c r="O2" s="4">
        <v>5.9710869565217397</v>
      </c>
      <c r="P2" s="4">
        <f>SUM(Nurse[[#This Row],[LPN Hours (excl. Admin)]],Nurse[[#This Row],[LPN Admin Hours]])</f>
        <v>9.5405434782608705</v>
      </c>
      <c r="Q2" s="4">
        <v>9.5405434782608705</v>
      </c>
      <c r="R2" s="4">
        <v>0</v>
      </c>
      <c r="S2" s="4">
        <f>SUM(Nurse[[#This Row],[CNA Hours]],Nurse[[#This Row],[NA TR Hours]],Nurse[[#This Row],[Med Aide/Tech Hours]])</f>
        <v>36.272934782608694</v>
      </c>
      <c r="T2" s="4">
        <v>36.272934782608694</v>
      </c>
      <c r="U2" s="4">
        <v>0</v>
      </c>
      <c r="V2" s="4">
        <v>0</v>
      </c>
      <c r="W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 s="4">
        <v>0</v>
      </c>
      <c r="Y2" s="4">
        <v>0</v>
      </c>
      <c r="Z2" s="4">
        <v>0</v>
      </c>
      <c r="AA2" s="4">
        <v>0</v>
      </c>
      <c r="AB2" s="4">
        <v>0</v>
      </c>
      <c r="AC2" s="4">
        <v>0</v>
      </c>
      <c r="AD2" s="4">
        <v>0</v>
      </c>
      <c r="AE2" s="4">
        <v>0</v>
      </c>
      <c r="AF2" s="1">
        <v>465189</v>
      </c>
      <c r="AG2" s="1">
        <v>8</v>
      </c>
      <c r="AH2"/>
    </row>
    <row r="3" spans="1:34" x14ac:dyDescent="0.25">
      <c r="A3" t="s">
        <v>148</v>
      </c>
      <c r="B3" t="s">
        <v>95</v>
      </c>
      <c r="C3" t="s">
        <v>192</v>
      </c>
      <c r="D3" t="s">
        <v>155</v>
      </c>
      <c r="E3" s="4">
        <v>32.010869565217391</v>
      </c>
      <c r="F3" s="4">
        <f>Nurse[[#This Row],[Total Nurse Staff Hours]]/Nurse[[#This Row],[MDS Census]]</f>
        <v>5.6944380305602715</v>
      </c>
      <c r="G3" s="4">
        <f>Nurse[[#This Row],[Total Direct Care Staff Hours]]/Nurse[[#This Row],[MDS Census]]</f>
        <v>4.8770424448217318</v>
      </c>
      <c r="H3" s="4">
        <f>Nurse[[#This Row],[Total RN Hours (w/ Admin, DON)]]/Nurse[[#This Row],[MDS Census]]</f>
        <v>1.7108115449915111</v>
      </c>
      <c r="I3" s="4">
        <f>Nurse[[#This Row],[RN Hours (excl. Admin, DON)]]/Nurse[[#This Row],[MDS Census]]</f>
        <v>1.0530628183361632</v>
      </c>
      <c r="J3" s="4">
        <f>SUM(Nurse[[#This Row],[RN Hours (excl. Admin, DON)]],Nurse[[#This Row],[RN Admin Hours]],Nurse[[#This Row],[RN DON Hours]],Nurse[[#This Row],[LPN Hours (excl. Admin)]],Nurse[[#This Row],[LPN Admin Hours]],Nurse[[#This Row],[CNA Hours]],Nurse[[#This Row],[NA TR Hours]],Nurse[[#This Row],[Med Aide/Tech Hours]])</f>
        <v>182.28391304347826</v>
      </c>
      <c r="K3" s="4">
        <f>SUM(Nurse[[#This Row],[RN Hours (excl. Admin, DON)]],Nurse[[#This Row],[LPN Hours (excl. Admin)]],Nurse[[#This Row],[CNA Hours]],Nurse[[#This Row],[NA TR Hours]],Nurse[[#This Row],[Med Aide/Tech Hours]])</f>
        <v>156.11836956521739</v>
      </c>
      <c r="L3" s="4">
        <f>SUM(Nurse[[#This Row],[RN Hours (excl. Admin, DON)]],Nurse[[#This Row],[RN Admin Hours]],Nurse[[#This Row],[RN DON Hours]])</f>
        <v>54.764565217391308</v>
      </c>
      <c r="M3" s="4">
        <v>33.709456521739135</v>
      </c>
      <c r="N3" s="4">
        <v>15.315978260869565</v>
      </c>
      <c r="O3" s="4">
        <v>5.7391304347826084</v>
      </c>
      <c r="P3" s="4">
        <f>SUM(Nurse[[#This Row],[LPN Hours (excl. Admin)]],Nurse[[#This Row],[LPN Admin Hours]])</f>
        <v>24.905217391304344</v>
      </c>
      <c r="Q3" s="4">
        <v>19.794782608695648</v>
      </c>
      <c r="R3" s="4">
        <v>5.1104347826086967</v>
      </c>
      <c r="S3" s="4">
        <f>SUM(Nurse[[#This Row],[CNA Hours]],Nurse[[#This Row],[NA TR Hours]],Nurse[[#This Row],[Med Aide/Tech Hours]])</f>
        <v>102.61413043478261</v>
      </c>
      <c r="T3" s="4">
        <v>102.61413043478261</v>
      </c>
      <c r="U3" s="4">
        <v>0</v>
      </c>
      <c r="V3" s="4">
        <v>0</v>
      </c>
      <c r="W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 s="4">
        <v>0</v>
      </c>
      <c r="Y3" s="4">
        <v>0</v>
      </c>
      <c r="Z3" s="4">
        <v>0</v>
      </c>
      <c r="AA3" s="4">
        <v>0</v>
      </c>
      <c r="AB3" s="4">
        <v>0</v>
      </c>
      <c r="AC3" s="4">
        <v>0</v>
      </c>
      <c r="AD3" s="4">
        <v>0</v>
      </c>
      <c r="AE3" s="4">
        <v>0</v>
      </c>
      <c r="AF3" s="1">
        <v>465190</v>
      </c>
      <c r="AG3" s="1">
        <v>8</v>
      </c>
      <c r="AH3"/>
    </row>
    <row r="4" spans="1:34" x14ac:dyDescent="0.25">
      <c r="A4" t="s">
        <v>148</v>
      </c>
      <c r="B4" t="s">
        <v>96</v>
      </c>
      <c r="C4" t="s">
        <v>194</v>
      </c>
      <c r="D4" t="s">
        <v>163</v>
      </c>
      <c r="E4" s="4">
        <v>34.891304347826086</v>
      </c>
      <c r="F4" s="4">
        <f>Nurse[[#This Row],[Total Nurse Staff Hours]]/Nurse[[#This Row],[MDS Census]]</f>
        <v>2.6094953271028034</v>
      </c>
      <c r="G4" s="4">
        <f>Nurse[[#This Row],[Total Direct Care Staff Hours]]/Nurse[[#This Row],[MDS Census]]</f>
        <v>2.395115264797508</v>
      </c>
      <c r="H4" s="4">
        <f>Nurse[[#This Row],[Total RN Hours (w/ Admin, DON)]]/Nurse[[#This Row],[MDS Census]]</f>
        <v>0.79863551401869159</v>
      </c>
      <c r="I4" s="4">
        <f>Nurse[[#This Row],[RN Hours (excl. Admin, DON)]]/Nurse[[#This Row],[MDS Census]]</f>
        <v>0.58425545171339566</v>
      </c>
      <c r="J4" s="4">
        <f>SUM(Nurse[[#This Row],[RN Hours (excl. Admin, DON)]],Nurse[[#This Row],[RN Admin Hours]],Nurse[[#This Row],[RN DON Hours]],Nurse[[#This Row],[LPN Hours (excl. Admin)]],Nurse[[#This Row],[LPN Admin Hours]],Nurse[[#This Row],[CNA Hours]],Nurse[[#This Row],[NA TR Hours]],Nurse[[#This Row],[Med Aide/Tech Hours]])</f>
        <v>91.048695652173905</v>
      </c>
      <c r="K4" s="4">
        <f>SUM(Nurse[[#This Row],[RN Hours (excl. Admin, DON)]],Nurse[[#This Row],[LPN Hours (excl. Admin)]],Nurse[[#This Row],[CNA Hours]],Nurse[[#This Row],[NA TR Hours]],Nurse[[#This Row],[Med Aide/Tech Hours]])</f>
        <v>83.568695652173915</v>
      </c>
      <c r="L4" s="4">
        <f>SUM(Nurse[[#This Row],[RN Hours (excl. Admin, DON)]],Nurse[[#This Row],[RN Admin Hours]],Nurse[[#This Row],[RN DON Hours]])</f>
        <v>27.865434782608695</v>
      </c>
      <c r="M4" s="4">
        <v>20.385434782608694</v>
      </c>
      <c r="N4" s="4">
        <v>0</v>
      </c>
      <c r="O4" s="4">
        <v>7.4800000000000013</v>
      </c>
      <c r="P4" s="4">
        <f>SUM(Nurse[[#This Row],[LPN Hours (excl. Admin)]],Nurse[[#This Row],[LPN Admin Hours]])</f>
        <v>11.58815217391304</v>
      </c>
      <c r="Q4" s="4">
        <v>11.58815217391304</v>
      </c>
      <c r="R4" s="4">
        <v>0</v>
      </c>
      <c r="S4" s="4">
        <f>SUM(Nurse[[#This Row],[CNA Hours]],Nurse[[#This Row],[NA TR Hours]],Nurse[[#This Row],[Med Aide/Tech Hours]])</f>
        <v>51.595108695652172</v>
      </c>
      <c r="T4" s="4">
        <v>51.595108695652172</v>
      </c>
      <c r="U4" s="4">
        <v>0</v>
      </c>
      <c r="V4" s="4">
        <v>0</v>
      </c>
      <c r="W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2.6659782608695655</v>
      </c>
      <c r="X4" s="4">
        <v>1.3548913043478263</v>
      </c>
      <c r="Y4" s="4">
        <v>0</v>
      </c>
      <c r="Z4" s="4">
        <v>0</v>
      </c>
      <c r="AA4" s="4">
        <v>0</v>
      </c>
      <c r="AB4" s="4">
        <v>0</v>
      </c>
      <c r="AC4" s="4">
        <v>1.3110869565217391</v>
      </c>
      <c r="AD4" s="4">
        <v>0</v>
      </c>
      <c r="AE4" s="4">
        <v>0</v>
      </c>
      <c r="AF4" s="1">
        <v>465191</v>
      </c>
      <c r="AG4" s="1">
        <v>8</v>
      </c>
      <c r="AH4"/>
    </row>
    <row r="5" spans="1:34" x14ac:dyDescent="0.25">
      <c r="A5" t="s">
        <v>148</v>
      </c>
      <c r="B5" t="s">
        <v>76</v>
      </c>
      <c r="C5" t="s">
        <v>199</v>
      </c>
      <c r="D5" t="s">
        <v>168</v>
      </c>
      <c r="E5" s="4">
        <v>22.097826086956523</v>
      </c>
      <c r="F5" s="4">
        <f>Nurse[[#This Row],[Total Nurse Staff Hours]]/Nurse[[#This Row],[MDS Census]]</f>
        <v>5.719380226266602</v>
      </c>
      <c r="G5" s="4">
        <f>Nurse[[#This Row],[Total Direct Care Staff Hours]]/Nurse[[#This Row],[MDS Census]]</f>
        <v>4.9022282341367447</v>
      </c>
      <c r="H5" s="4">
        <f>Nurse[[#This Row],[Total RN Hours (w/ Admin, DON)]]/Nurse[[#This Row],[MDS Census]]</f>
        <v>1.6955681259222823</v>
      </c>
      <c r="I5" s="4">
        <f>Nurse[[#This Row],[RN Hours (excl. Admin, DON)]]/Nurse[[#This Row],[MDS Census]]</f>
        <v>0.87841613379242489</v>
      </c>
      <c r="J5" s="4">
        <f>SUM(Nurse[[#This Row],[RN Hours (excl. Admin, DON)]],Nurse[[#This Row],[RN Admin Hours]],Nurse[[#This Row],[RN DON Hours]],Nurse[[#This Row],[LPN Hours (excl. Admin)]],Nurse[[#This Row],[LPN Admin Hours]],Nurse[[#This Row],[CNA Hours]],Nurse[[#This Row],[NA TR Hours]],Nurse[[#This Row],[Med Aide/Tech Hours]])</f>
        <v>126.38586956521742</v>
      </c>
      <c r="K5" s="4">
        <f>SUM(Nurse[[#This Row],[RN Hours (excl. Admin, DON)]],Nurse[[#This Row],[LPN Hours (excl. Admin)]],Nurse[[#This Row],[CNA Hours]],Nurse[[#This Row],[NA TR Hours]],Nurse[[#This Row],[Med Aide/Tech Hours]])</f>
        <v>108.32858695652176</v>
      </c>
      <c r="L5" s="4">
        <f>SUM(Nurse[[#This Row],[RN Hours (excl. Admin, DON)]],Nurse[[#This Row],[RN Admin Hours]],Nurse[[#This Row],[RN DON Hours]])</f>
        <v>37.468369565217394</v>
      </c>
      <c r="M5" s="4">
        <v>19.411086956521739</v>
      </c>
      <c r="N5" s="4">
        <v>12.318152173913045</v>
      </c>
      <c r="O5" s="4">
        <v>5.7391304347826084</v>
      </c>
      <c r="P5" s="4">
        <f>SUM(Nurse[[#This Row],[LPN Hours (excl. Admin)]],Nurse[[#This Row],[LPN Admin Hours]])</f>
        <v>19.457717391304346</v>
      </c>
      <c r="Q5" s="4">
        <v>19.457717391304346</v>
      </c>
      <c r="R5" s="4">
        <v>0</v>
      </c>
      <c r="S5" s="4">
        <f>SUM(Nurse[[#This Row],[CNA Hours]],Nurse[[#This Row],[NA TR Hours]],Nurse[[#This Row],[Med Aide/Tech Hours]])</f>
        <v>69.459782608695676</v>
      </c>
      <c r="T5" s="4">
        <v>68.421630434782628</v>
      </c>
      <c r="U5" s="4">
        <v>1.0381521739130435</v>
      </c>
      <c r="V5" s="4">
        <v>0</v>
      </c>
      <c r="W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 s="4">
        <v>0</v>
      </c>
      <c r="Y5" s="4">
        <v>0</v>
      </c>
      <c r="Z5" s="4">
        <v>0</v>
      </c>
      <c r="AA5" s="4">
        <v>0</v>
      </c>
      <c r="AB5" s="4">
        <v>0</v>
      </c>
      <c r="AC5" s="4">
        <v>0</v>
      </c>
      <c r="AD5" s="4">
        <v>0</v>
      </c>
      <c r="AE5" s="4">
        <v>0</v>
      </c>
      <c r="AF5" s="1">
        <v>465170</v>
      </c>
      <c r="AG5" s="1">
        <v>8</v>
      </c>
      <c r="AH5"/>
    </row>
    <row r="6" spans="1:34" x14ac:dyDescent="0.25">
      <c r="A6" t="s">
        <v>148</v>
      </c>
      <c r="B6" t="s">
        <v>68</v>
      </c>
      <c r="C6" t="s">
        <v>181</v>
      </c>
      <c r="D6" t="s">
        <v>163</v>
      </c>
      <c r="E6" s="4">
        <v>36.010869565217391</v>
      </c>
      <c r="F6" s="4">
        <f>Nurse[[#This Row],[Total Nurse Staff Hours]]/Nurse[[#This Row],[MDS Census]]</f>
        <v>5.82718985813462</v>
      </c>
      <c r="G6" s="4">
        <f>Nurse[[#This Row],[Total Direct Care Staff Hours]]/Nurse[[#This Row],[MDS Census]]</f>
        <v>5.1693419861153025</v>
      </c>
      <c r="H6" s="4">
        <f>Nurse[[#This Row],[Total RN Hours (w/ Admin, DON)]]/Nurse[[#This Row],[MDS Census]]</f>
        <v>1.9270117718080284</v>
      </c>
      <c r="I6" s="4">
        <f>Nurse[[#This Row],[RN Hours (excl. Admin, DON)]]/Nurse[[#This Row],[MDS Census]]</f>
        <v>1.2691638997887107</v>
      </c>
      <c r="J6" s="4">
        <f>SUM(Nurse[[#This Row],[RN Hours (excl. Admin, DON)]],Nurse[[#This Row],[RN Admin Hours]],Nurse[[#This Row],[RN DON Hours]],Nurse[[#This Row],[LPN Hours (excl. Admin)]],Nurse[[#This Row],[LPN Admin Hours]],Nurse[[#This Row],[CNA Hours]],Nurse[[#This Row],[NA TR Hours]],Nurse[[#This Row],[Med Aide/Tech Hours]])</f>
        <v>209.84217391304344</v>
      </c>
      <c r="K6" s="4">
        <f>SUM(Nurse[[#This Row],[RN Hours (excl. Admin, DON)]],Nurse[[#This Row],[LPN Hours (excl. Admin)]],Nurse[[#This Row],[CNA Hours]],Nurse[[#This Row],[NA TR Hours]],Nurse[[#This Row],[Med Aide/Tech Hours]])</f>
        <v>186.15249999999997</v>
      </c>
      <c r="L6" s="4">
        <f>SUM(Nurse[[#This Row],[RN Hours (excl. Admin, DON)]],Nurse[[#This Row],[RN Admin Hours]],Nurse[[#This Row],[RN DON Hours]])</f>
        <v>69.39336956521737</v>
      </c>
      <c r="M6" s="4">
        <v>45.703695652173899</v>
      </c>
      <c r="N6" s="4">
        <v>17.950543478260862</v>
      </c>
      <c r="O6" s="4">
        <v>5.7391304347826084</v>
      </c>
      <c r="P6" s="4">
        <f>SUM(Nurse[[#This Row],[LPN Hours (excl. Admin)]],Nurse[[#This Row],[LPN Admin Hours]])</f>
        <v>5.6104347826086967</v>
      </c>
      <c r="Q6" s="4">
        <v>5.6104347826086967</v>
      </c>
      <c r="R6" s="4">
        <v>0</v>
      </c>
      <c r="S6" s="4">
        <f>SUM(Nurse[[#This Row],[CNA Hours]],Nurse[[#This Row],[NA TR Hours]],Nurse[[#This Row],[Med Aide/Tech Hours]])</f>
        <v>134.83836956521739</v>
      </c>
      <c r="T6" s="4">
        <v>134.83836956521739</v>
      </c>
      <c r="U6" s="4">
        <v>0</v>
      </c>
      <c r="V6" s="4">
        <v>0</v>
      </c>
      <c r="W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 s="4">
        <v>0</v>
      </c>
      <c r="Y6" s="4">
        <v>0</v>
      </c>
      <c r="Z6" s="4">
        <v>0</v>
      </c>
      <c r="AA6" s="4">
        <v>0</v>
      </c>
      <c r="AB6" s="4">
        <v>0</v>
      </c>
      <c r="AC6" s="4">
        <v>0</v>
      </c>
      <c r="AD6" s="4">
        <v>0</v>
      </c>
      <c r="AE6" s="4">
        <v>0</v>
      </c>
      <c r="AF6" s="1">
        <v>465159</v>
      </c>
      <c r="AG6" s="1">
        <v>8</v>
      </c>
      <c r="AH6"/>
    </row>
    <row r="7" spans="1:34" x14ac:dyDescent="0.25">
      <c r="A7" t="s">
        <v>148</v>
      </c>
      <c r="B7" t="s">
        <v>72</v>
      </c>
      <c r="C7" t="s">
        <v>181</v>
      </c>
      <c r="D7" t="s">
        <v>163</v>
      </c>
      <c r="E7" s="4">
        <v>32.826086956521742</v>
      </c>
      <c r="F7" s="4">
        <f>Nurse[[#This Row],[Total Nurse Staff Hours]]/Nurse[[#This Row],[MDS Census]]</f>
        <v>5.7816821192052963</v>
      </c>
      <c r="G7" s="4">
        <f>Nurse[[#This Row],[Total Direct Care Staff Hours]]/Nurse[[#This Row],[MDS Census]]</f>
        <v>4.9899536423841049</v>
      </c>
      <c r="H7" s="4">
        <f>Nurse[[#This Row],[Total RN Hours (w/ Admin, DON)]]/Nurse[[#This Row],[MDS Census]]</f>
        <v>1.7901788079470196</v>
      </c>
      <c r="I7" s="4">
        <f>Nurse[[#This Row],[RN Hours (excl. Admin, DON)]]/Nurse[[#This Row],[MDS Census]]</f>
        <v>0.99845033112582759</v>
      </c>
      <c r="J7" s="4">
        <f>SUM(Nurse[[#This Row],[RN Hours (excl. Admin, DON)]],Nurse[[#This Row],[RN Admin Hours]],Nurse[[#This Row],[RN DON Hours]],Nurse[[#This Row],[LPN Hours (excl. Admin)]],Nurse[[#This Row],[LPN Admin Hours]],Nurse[[#This Row],[CNA Hours]],Nurse[[#This Row],[NA TR Hours]],Nurse[[#This Row],[Med Aide/Tech Hours]])</f>
        <v>189.78999999999996</v>
      </c>
      <c r="K7" s="4">
        <f>SUM(Nurse[[#This Row],[RN Hours (excl. Admin, DON)]],Nurse[[#This Row],[LPN Hours (excl. Admin)]],Nurse[[#This Row],[CNA Hours]],Nurse[[#This Row],[NA TR Hours]],Nurse[[#This Row],[Med Aide/Tech Hours]])</f>
        <v>163.80065217391302</v>
      </c>
      <c r="L7" s="4">
        <f>SUM(Nurse[[#This Row],[RN Hours (excl. Admin, DON)]],Nurse[[#This Row],[RN Admin Hours]],Nurse[[#This Row],[RN DON Hours]])</f>
        <v>58.764565217391301</v>
      </c>
      <c r="M7" s="4">
        <v>32.775217391304345</v>
      </c>
      <c r="N7" s="4">
        <v>20.250217391304346</v>
      </c>
      <c r="O7" s="4">
        <v>5.7391304347826084</v>
      </c>
      <c r="P7" s="4">
        <f>SUM(Nurse[[#This Row],[LPN Hours (excl. Admin)]],Nurse[[#This Row],[LPN Admin Hours]])</f>
        <v>12.706195652173909</v>
      </c>
      <c r="Q7" s="4">
        <v>12.706195652173909</v>
      </c>
      <c r="R7" s="4">
        <v>0</v>
      </c>
      <c r="S7" s="4">
        <f>SUM(Nurse[[#This Row],[CNA Hours]],Nurse[[#This Row],[NA TR Hours]],Nurse[[#This Row],[Med Aide/Tech Hours]])</f>
        <v>118.31923913043477</v>
      </c>
      <c r="T7" s="4">
        <v>118.31923913043477</v>
      </c>
      <c r="U7" s="4">
        <v>0</v>
      </c>
      <c r="V7" s="4">
        <v>0</v>
      </c>
      <c r="W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 s="4">
        <v>0</v>
      </c>
      <c r="Y7" s="4">
        <v>0</v>
      </c>
      <c r="Z7" s="4">
        <v>0</v>
      </c>
      <c r="AA7" s="4">
        <v>0</v>
      </c>
      <c r="AB7" s="4">
        <v>0</v>
      </c>
      <c r="AC7" s="4">
        <v>0</v>
      </c>
      <c r="AD7" s="4">
        <v>0</v>
      </c>
      <c r="AE7" s="4">
        <v>0</v>
      </c>
      <c r="AF7" s="1">
        <v>465166</v>
      </c>
      <c r="AG7" s="1">
        <v>8</v>
      </c>
      <c r="AH7"/>
    </row>
    <row r="8" spans="1:34" x14ac:dyDescent="0.25">
      <c r="A8" t="s">
        <v>148</v>
      </c>
      <c r="B8" t="s">
        <v>65</v>
      </c>
      <c r="C8" t="s">
        <v>208</v>
      </c>
      <c r="D8" t="s">
        <v>158</v>
      </c>
      <c r="E8" s="4">
        <v>64.565217391304344</v>
      </c>
      <c r="F8" s="4">
        <f>Nurse[[#This Row],[Total Nurse Staff Hours]]/Nurse[[#This Row],[MDS Census]]</f>
        <v>3.7527676767676765</v>
      </c>
      <c r="G8" s="4">
        <f>Nurse[[#This Row],[Total Direct Care Staff Hours]]/Nurse[[#This Row],[MDS Census]]</f>
        <v>3.271900673400673</v>
      </c>
      <c r="H8" s="4">
        <f>Nurse[[#This Row],[Total RN Hours (w/ Admin, DON)]]/Nurse[[#This Row],[MDS Census]]</f>
        <v>1.1680370370370372</v>
      </c>
      <c r="I8" s="4">
        <f>Nurse[[#This Row],[RN Hours (excl. Admin, DON)]]/Nurse[[#This Row],[MDS Census]]</f>
        <v>0.7813080808080809</v>
      </c>
      <c r="J8" s="4">
        <f>SUM(Nurse[[#This Row],[RN Hours (excl. Admin, DON)]],Nurse[[#This Row],[RN Admin Hours]],Nurse[[#This Row],[RN DON Hours]],Nurse[[#This Row],[LPN Hours (excl. Admin)]],Nurse[[#This Row],[LPN Admin Hours]],Nurse[[#This Row],[CNA Hours]],Nurse[[#This Row],[NA TR Hours]],Nurse[[#This Row],[Med Aide/Tech Hours]])</f>
        <v>242.29826086956518</v>
      </c>
      <c r="K8" s="4">
        <f>SUM(Nurse[[#This Row],[RN Hours (excl. Admin, DON)]],Nurse[[#This Row],[LPN Hours (excl. Admin)]],Nurse[[#This Row],[CNA Hours]],Nurse[[#This Row],[NA TR Hours]],Nurse[[#This Row],[Med Aide/Tech Hours]])</f>
        <v>211.25097826086952</v>
      </c>
      <c r="L8" s="4">
        <f>SUM(Nurse[[#This Row],[RN Hours (excl. Admin, DON)]],Nurse[[#This Row],[RN Admin Hours]],Nurse[[#This Row],[RN DON Hours]])</f>
        <v>75.414565217391313</v>
      </c>
      <c r="M8" s="4">
        <v>50.445326086956527</v>
      </c>
      <c r="N8" s="4">
        <v>20.159456521739131</v>
      </c>
      <c r="O8" s="4">
        <v>4.8097826086956523</v>
      </c>
      <c r="P8" s="4">
        <f>SUM(Nurse[[#This Row],[LPN Hours (excl. Admin)]],Nurse[[#This Row],[LPN Admin Hours]])</f>
        <v>34.315543478260871</v>
      </c>
      <c r="Q8" s="4">
        <v>28.237500000000001</v>
      </c>
      <c r="R8" s="4">
        <v>6.0780434782608692</v>
      </c>
      <c r="S8" s="4">
        <f>SUM(Nurse[[#This Row],[CNA Hours]],Nurse[[#This Row],[NA TR Hours]],Nurse[[#This Row],[Med Aide/Tech Hours]])</f>
        <v>132.56815217391301</v>
      </c>
      <c r="T8" s="4">
        <v>110.45456521739126</v>
      </c>
      <c r="U8" s="4">
        <v>13.678804347826086</v>
      </c>
      <c r="V8" s="4">
        <v>8.4347826086956541</v>
      </c>
      <c r="W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38.600869565217387</v>
      </c>
      <c r="X8" s="4">
        <v>2.9788043478260864</v>
      </c>
      <c r="Y8" s="4">
        <v>0</v>
      </c>
      <c r="Z8" s="4">
        <v>0</v>
      </c>
      <c r="AA8" s="4">
        <v>0.75336956521739129</v>
      </c>
      <c r="AB8" s="4">
        <v>0</v>
      </c>
      <c r="AC8" s="4">
        <v>34.868695652173912</v>
      </c>
      <c r="AD8" s="4">
        <v>0</v>
      </c>
      <c r="AE8" s="4">
        <v>0</v>
      </c>
      <c r="AF8" s="1">
        <v>465156</v>
      </c>
      <c r="AG8" s="1">
        <v>8</v>
      </c>
      <c r="AH8"/>
    </row>
    <row r="9" spans="1:34" x14ac:dyDescent="0.25">
      <c r="A9" t="s">
        <v>148</v>
      </c>
      <c r="B9" t="s">
        <v>59</v>
      </c>
      <c r="C9" t="s">
        <v>188</v>
      </c>
      <c r="D9" t="s">
        <v>163</v>
      </c>
      <c r="E9" s="4">
        <v>104.72826086956522</v>
      </c>
      <c r="F9" s="4">
        <f>Nurse[[#This Row],[Total Nurse Staff Hours]]/Nurse[[#This Row],[MDS Census]]</f>
        <v>3.2255796574987028</v>
      </c>
      <c r="G9" s="4">
        <f>Nurse[[#This Row],[Total Direct Care Staff Hours]]/Nurse[[#This Row],[MDS Census]]</f>
        <v>2.9046870783601451</v>
      </c>
      <c r="H9" s="4">
        <f>Nurse[[#This Row],[Total RN Hours (w/ Admin, DON)]]/Nurse[[#This Row],[MDS Census]]</f>
        <v>1.1829932537623249</v>
      </c>
      <c r="I9" s="4">
        <f>Nurse[[#This Row],[RN Hours (excl. Admin, DON)]]/Nurse[[#This Row],[MDS Census]]</f>
        <v>0.97536066424494039</v>
      </c>
      <c r="J9" s="4">
        <f>SUM(Nurse[[#This Row],[RN Hours (excl. Admin, DON)]],Nurse[[#This Row],[RN Admin Hours]],Nurse[[#This Row],[RN DON Hours]],Nurse[[#This Row],[LPN Hours (excl. Admin)]],Nurse[[#This Row],[LPN Admin Hours]],Nurse[[#This Row],[CNA Hours]],Nurse[[#This Row],[NA TR Hours]],Nurse[[#This Row],[Med Aide/Tech Hours]])</f>
        <v>337.80934782608699</v>
      </c>
      <c r="K9" s="4">
        <f>SUM(Nurse[[#This Row],[RN Hours (excl. Admin, DON)]],Nurse[[#This Row],[LPN Hours (excl. Admin)]],Nurse[[#This Row],[CNA Hours]],Nurse[[#This Row],[NA TR Hours]],Nurse[[#This Row],[Med Aide/Tech Hours]])</f>
        <v>304.20282608695652</v>
      </c>
      <c r="L9" s="4">
        <f>SUM(Nurse[[#This Row],[RN Hours (excl. Admin, DON)]],Nurse[[#This Row],[RN Admin Hours]],Nurse[[#This Row],[RN DON Hours]])</f>
        <v>123.89282608695652</v>
      </c>
      <c r="M9" s="4">
        <v>102.14782608695653</v>
      </c>
      <c r="N9" s="4">
        <v>16.054782608695653</v>
      </c>
      <c r="O9" s="4">
        <v>5.6902173913043477</v>
      </c>
      <c r="P9" s="4">
        <f>SUM(Nurse[[#This Row],[LPN Hours (excl. Admin)]],Nurse[[#This Row],[LPN Admin Hours]])</f>
        <v>46.631521739130449</v>
      </c>
      <c r="Q9" s="4">
        <v>34.77000000000001</v>
      </c>
      <c r="R9" s="4">
        <v>11.861521739130437</v>
      </c>
      <c r="S9" s="4">
        <f>SUM(Nurse[[#This Row],[CNA Hours]],Nurse[[#This Row],[NA TR Hours]],Nurse[[#This Row],[Med Aide/Tech Hours]])</f>
        <v>167.285</v>
      </c>
      <c r="T9" s="4">
        <v>150.20945652173913</v>
      </c>
      <c r="U9" s="4">
        <v>17.075543478260869</v>
      </c>
      <c r="V9" s="4">
        <v>0</v>
      </c>
      <c r="W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95.764565217391294</v>
      </c>
      <c r="X9" s="4">
        <v>41.301630434782616</v>
      </c>
      <c r="Y9" s="4">
        <v>0</v>
      </c>
      <c r="Z9" s="4">
        <v>0</v>
      </c>
      <c r="AA9" s="4">
        <v>15.159239130434775</v>
      </c>
      <c r="AB9" s="4">
        <v>0</v>
      </c>
      <c r="AC9" s="4">
        <v>39.303695652173907</v>
      </c>
      <c r="AD9" s="4">
        <v>0</v>
      </c>
      <c r="AE9" s="4">
        <v>0</v>
      </c>
      <c r="AF9" s="1">
        <v>465146</v>
      </c>
      <c r="AG9" s="1">
        <v>8</v>
      </c>
      <c r="AH9"/>
    </row>
    <row r="10" spans="1:34" x14ac:dyDescent="0.25">
      <c r="A10" t="s">
        <v>148</v>
      </c>
      <c r="B10" t="s">
        <v>16</v>
      </c>
      <c r="C10" t="s">
        <v>188</v>
      </c>
      <c r="D10" t="s">
        <v>163</v>
      </c>
      <c r="E10" s="4">
        <v>88.858695652173907</v>
      </c>
      <c r="F10" s="4">
        <f>Nurse[[#This Row],[Total Nurse Staff Hours]]/Nurse[[#This Row],[MDS Census]]</f>
        <v>3.8359302752293578</v>
      </c>
      <c r="G10" s="4">
        <f>Nurse[[#This Row],[Total Direct Care Staff Hours]]/Nurse[[#This Row],[MDS Census]]</f>
        <v>3.5554434250764531</v>
      </c>
      <c r="H10" s="4">
        <f>Nurse[[#This Row],[Total RN Hours (w/ Admin, DON)]]/Nurse[[#This Row],[MDS Census]]</f>
        <v>1.2781345565749234</v>
      </c>
      <c r="I10" s="4">
        <f>Nurse[[#This Row],[RN Hours (excl. Admin, DON)]]/Nurse[[#This Row],[MDS Census]]</f>
        <v>0.99764770642201817</v>
      </c>
      <c r="J10" s="4">
        <f>SUM(Nurse[[#This Row],[RN Hours (excl. Admin, DON)]],Nurse[[#This Row],[RN Admin Hours]],Nurse[[#This Row],[RN DON Hours]],Nurse[[#This Row],[LPN Hours (excl. Admin)]],Nurse[[#This Row],[LPN Admin Hours]],Nurse[[#This Row],[CNA Hours]],Nurse[[#This Row],[NA TR Hours]],Nurse[[#This Row],[Med Aide/Tech Hours]])</f>
        <v>340.85576086956519</v>
      </c>
      <c r="K10" s="4">
        <f>SUM(Nurse[[#This Row],[RN Hours (excl. Admin, DON)]],Nurse[[#This Row],[LPN Hours (excl. Admin)]],Nurse[[#This Row],[CNA Hours]],Nurse[[#This Row],[NA TR Hours]],Nurse[[#This Row],[Med Aide/Tech Hours]])</f>
        <v>315.93206521739131</v>
      </c>
      <c r="L10" s="4">
        <f>SUM(Nurse[[#This Row],[RN Hours (excl. Admin, DON)]],Nurse[[#This Row],[RN Admin Hours]],Nurse[[#This Row],[RN DON Hours]])</f>
        <v>113.57336956521738</v>
      </c>
      <c r="M10" s="4">
        <v>88.649673913043458</v>
      </c>
      <c r="N10" s="4">
        <v>19.220869565217395</v>
      </c>
      <c r="O10" s="4">
        <v>5.702826086956521</v>
      </c>
      <c r="P10" s="4">
        <f>SUM(Nurse[[#This Row],[LPN Hours (excl. Admin)]],Nurse[[#This Row],[LPN Admin Hours]])</f>
        <v>10.724021739130436</v>
      </c>
      <c r="Q10" s="4">
        <v>10.724021739130436</v>
      </c>
      <c r="R10" s="4">
        <v>0</v>
      </c>
      <c r="S10" s="4">
        <f>SUM(Nurse[[#This Row],[CNA Hours]],Nurse[[#This Row],[NA TR Hours]],Nurse[[#This Row],[Med Aide/Tech Hours]])</f>
        <v>216.55836956521739</v>
      </c>
      <c r="T10" s="4">
        <v>208.7666304347826</v>
      </c>
      <c r="U10" s="4">
        <v>7.7917391304347818</v>
      </c>
      <c r="V10" s="4">
        <v>0</v>
      </c>
      <c r="W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79.342826086956549</v>
      </c>
      <c r="X10" s="4">
        <v>14.297282608695651</v>
      </c>
      <c r="Y10" s="4">
        <v>0</v>
      </c>
      <c r="Z10" s="4">
        <v>0</v>
      </c>
      <c r="AA10" s="4">
        <v>6.9996739130434786</v>
      </c>
      <c r="AB10" s="4">
        <v>0</v>
      </c>
      <c r="AC10" s="4">
        <v>58.045869565217416</v>
      </c>
      <c r="AD10" s="4">
        <v>0</v>
      </c>
      <c r="AE10" s="4">
        <v>0</v>
      </c>
      <c r="AF10" s="1">
        <v>465066</v>
      </c>
      <c r="AG10" s="1">
        <v>8</v>
      </c>
      <c r="AH10"/>
    </row>
    <row r="11" spans="1:34" x14ac:dyDescent="0.25">
      <c r="A11" t="s">
        <v>148</v>
      </c>
      <c r="B11" t="s">
        <v>62</v>
      </c>
      <c r="C11" t="s">
        <v>192</v>
      </c>
      <c r="D11" t="s">
        <v>155</v>
      </c>
      <c r="E11" s="4">
        <v>54.858695652173914</v>
      </c>
      <c r="F11" s="4">
        <f>Nurse[[#This Row],[Total Nurse Staff Hours]]/Nurse[[#This Row],[MDS Census]]</f>
        <v>2.6727224093520903</v>
      </c>
      <c r="G11" s="4">
        <f>Nurse[[#This Row],[Total Direct Care Staff Hours]]/Nurse[[#This Row],[MDS Census]]</f>
        <v>2.6544303546661387</v>
      </c>
      <c r="H11" s="4">
        <f>Nurse[[#This Row],[Total RN Hours (w/ Admin, DON)]]/Nurse[[#This Row],[MDS Census]]</f>
        <v>0.62206459282742255</v>
      </c>
      <c r="I11" s="4">
        <f>Nurse[[#This Row],[RN Hours (excl. Admin, DON)]]/Nurse[[#This Row],[MDS Census]]</f>
        <v>0.62206459282742255</v>
      </c>
      <c r="J11" s="4">
        <f>SUM(Nurse[[#This Row],[RN Hours (excl. Admin, DON)]],Nurse[[#This Row],[RN Admin Hours]],Nurse[[#This Row],[RN DON Hours]],Nurse[[#This Row],[LPN Hours (excl. Admin)]],Nurse[[#This Row],[LPN Admin Hours]],Nurse[[#This Row],[CNA Hours]],Nurse[[#This Row],[NA TR Hours]],Nurse[[#This Row],[Med Aide/Tech Hours]])</f>
        <v>146.62206521739131</v>
      </c>
      <c r="K11" s="4">
        <f>SUM(Nurse[[#This Row],[RN Hours (excl. Admin, DON)]],Nurse[[#This Row],[LPN Hours (excl. Admin)]],Nurse[[#This Row],[CNA Hours]],Nurse[[#This Row],[NA TR Hours]],Nurse[[#This Row],[Med Aide/Tech Hours]])</f>
        <v>145.61858695652177</v>
      </c>
      <c r="L11" s="4">
        <f>SUM(Nurse[[#This Row],[RN Hours (excl. Admin, DON)]],Nurse[[#This Row],[RN Admin Hours]],Nurse[[#This Row],[RN DON Hours]])</f>
        <v>34.12565217391306</v>
      </c>
      <c r="M11" s="4">
        <v>34.12565217391306</v>
      </c>
      <c r="N11" s="4">
        <v>0</v>
      </c>
      <c r="O11" s="4">
        <v>0</v>
      </c>
      <c r="P11" s="4">
        <f>SUM(Nurse[[#This Row],[LPN Hours (excl. Admin)]],Nurse[[#This Row],[LPN Admin Hours]])</f>
        <v>31.133478260869566</v>
      </c>
      <c r="Q11" s="4">
        <v>30.13</v>
      </c>
      <c r="R11" s="4">
        <v>1.0034782608695654</v>
      </c>
      <c r="S11" s="4">
        <f>SUM(Nurse[[#This Row],[CNA Hours]],Nurse[[#This Row],[NA TR Hours]],Nurse[[#This Row],[Med Aide/Tech Hours]])</f>
        <v>81.36293478260869</v>
      </c>
      <c r="T11" s="4">
        <v>80.677934782608688</v>
      </c>
      <c r="U11" s="4">
        <v>0.68500000000000016</v>
      </c>
      <c r="V11" s="4">
        <v>0</v>
      </c>
      <c r="W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0.15239130434782608</v>
      </c>
      <c r="X11" s="4">
        <v>0</v>
      </c>
      <c r="Y11" s="4">
        <v>0</v>
      </c>
      <c r="Z11" s="4">
        <v>0</v>
      </c>
      <c r="AA11" s="4">
        <v>0</v>
      </c>
      <c r="AB11" s="4">
        <v>0</v>
      </c>
      <c r="AC11" s="4">
        <v>0.15239130434782608</v>
      </c>
      <c r="AD11" s="4">
        <v>0</v>
      </c>
      <c r="AE11" s="4">
        <v>0</v>
      </c>
      <c r="AF11" s="1">
        <v>465152</v>
      </c>
      <c r="AG11" s="1">
        <v>8</v>
      </c>
      <c r="AH11"/>
    </row>
    <row r="12" spans="1:34" x14ac:dyDescent="0.25">
      <c r="A12" t="s">
        <v>148</v>
      </c>
      <c r="B12" t="s">
        <v>35</v>
      </c>
      <c r="C12" t="s">
        <v>188</v>
      </c>
      <c r="D12" t="s">
        <v>163</v>
      </c>
      <c r="E12" s="4">
        <v>61.597826086956523</v>
      </c>
      <c r="F12" s="4">
        <f>Nurse[[#This Row],[Total Nurse Staff Hours]]/Nurse[[#This Row],[MDS Census]]</f>
        <v>3.516089641785777</v>
      </c>
      <c r="G12" s="4">
        <f>Nurse[[#This Row],[Total Direct Care Staff Hours]]/Nurse[[#This Row],[MDS Census]]</f>
        <v>3.1765413799188282</v>
      </c>
      <c r="H12" s="4">
        <f>Nurse[[#This Row],[Total RN Hours (w/ Admin, DON)]]/Nurse[[#This Row],[MDS Census]]</f>
        <v>0.81652196929592358</v>
      </c>
      <c r="I12" s="4">
        <f>Nurse[[#This Row],[RN Hours (excl. Admin, DON)]]/Nurse[[#This Row],[MDS Census]]</f>
        <v>0.57446797247220727</v>
      </c>
      <c r="J12" s="4">
        <f>SUM(Nurse[[#This Row],[RN Hours (excl. Admin, DON)]],Nurse[[#This Row],[RN Admin Hours]],Nurse[[#This Row],[RN DON Hours]],Nurse[[#This Row],[LPN Hours (excl. Admin)]],Nurse[[#This Row],[LPN Admin Hours]],Nurse[[#This Row],[CNA Hours]],Nurse[[#This Row],[NA TR Hours]],Nurse[[#This Row],[Med Aide/Tech Hours]])</f>
        <v>216.58347826086955</v>
      </c>
      <c r="K12" s="4">
        <f>SUM(Nurse[[#This Row],[RN Hours (excl. Admin, DON)]],Nurse[[#This Row],[LPN Hours (excl. Admin)]],Nurse[[#This Row],[CNA Hours]],Nurse[[#This Row],[NA TR Hours]],Nurse[[#This Row],[Med Aide/Tech Hours]])</f>
        <v>195.66804347826087</v>
      </c>
      <c r="L12" s="4">
        <f>SUM(Nurse[[#This Row],[RN Hours (excl. Admin, DON)]],Nurse[[#This Row],[RN Admin Hours]],Nurse[[#This Row],[RN DON Hours]])</f>
        <v>50.295978260869553</v>
      </c>
      <c r="M12" s="4">
        <v>35.38597826086955</v>
      </c>
      <c r="N12" s="4">
        <v>9.6545652173913066</v>
      </c>
      <c r="O12" s="4">
        <v>5.2554347826086953</v>
      </c>
      <c r="P12" s="4">
        <f>SUM(Nurse[[#This Row],[LPN Hours (excl. Admin)]],Nurse[[#This Row],[LPN Admin Hours]])</f>
        <v>42.362934782608697</v>
      </c>
      <c r="Q12" s="4">
        <v>36.357500000000002</v>
      </c>
      <c r="R12" s="4">
        <v>6.0054347826086945</v>
      </c>
      <c r="S12" s="4">
        <f>SUM(Nurse[[#This Row],[CNA Hours]],Nurse[[#This Row],[NA TR Hours]],Nurse[[#This Row],[Med Aide/Tech Hours]])</f>
        <v>123.9245652173913</v>
      </c>
      <c r="T12" s="4">
        <v>113.87989130434784</v>
      </c>
      <c r="U12" s="4">
        <v>9.9169565217391291</v>
      </c>
      <c r="V12" s="4">
        <v>0.12771739130434784</v>
      </c>
      <c r="W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65.566739130434797</v>
      </c>
      <c r="X12" s="4">
        <v>6.6163043478260866</v>
      </c>
      <c r="Y12" s="4">
        <v>0</v>
      </c>
      <c r="Z12" s="4">
        <v>1.1793478260869565</v>
      </c>
      <c r="AA12" s="4">
        <v>4.1640217391304342</v>
      </c>
      <c r="AB12" s="4">
        <v>0</v>
      </c>
      <c r="AC12" s="4">
        <v>53.479347826086972</v>
      </c>
      <c r="AD12" s="4">
        <v>0</v>
      </c>
      <c r="AE12" s="4">
        <v>0.12771739130434784</v>
      </c>
      <c r="AF12" s="1">
        <v>465096</v>
      </c>
      <c r="AG12" s="1">
        <v>8</v>
      </c>
      <c r="AH12"/>
    </row>
    <row r="13" spans="1:34" x14ac:dyDescent="0.25">
      <c r="A13" t="s">
        <v>148</v>
      </c>
      <c r="B13" t="s">
        <v>101</v>
      </c>
      <c r="C13" t="s">
        <v>222</v>
      </c>
      <c r="D13" t="s">
        <v>175</v>
      </c>
      <c r="E13" s="4">
        <v>31.586956521739129</v>
      </c>
      <c r="F13" s="4">
        <f>Nurse[[#This Row],[Total Nurse Staff Hours]]/Nurse[[#This Row],[MDS Census]]</f>
        <v>4.7406469373709568</v>
      </c>
      <c r="G13" s="4">
        <f>Nurse[[#This Row],[Total Direct Care Staff Hours]]/Nurse[[#This Row],[MDS Census]]</f>
        <v>4.5477081899518232</v>
      </c>
      <c r="H13" s="4">
        <f>Nurse[[#This Row],[Total RN Hours (w/ Admin, DON)]]/Nurse[[#This Row],[MDS Census]]</f>
        <v>0.81360633172746022</v>
      </c>
      <c r="I13" s="4">
        <f>Nurse[[#This Row],[RN Hours (excl. Admin, DON)]]/Nurse[[#This Row],[MDS Census]]</f>
        <v>0.62066758430832747</v>
      </c>
      <c r="J13" s="4">
        <f>SUM(Nurse[[#This Row],[RN Hours (excl. Admin, DON)]],Nurse[[#This Row],[RN Admin Hours]],Nurse[[#This Row],[RN DON Hours]],Nurse[[#This Row],[LPN Hours (excl. Admin)]],Nurse[[#This Row],[LPN Admin Hours]],Nurse[[#This Row],[CNA Hours]],Nurse[[#This Row],[NA TR Hours]],Nurse[[#This Row],[Med Aide/Tech Hours]])</f>
        <v>149.74260869565217</v>
      </c>
      <c r="K13" s="4">
        <f>SUM(Nurse[[#This Row],[RN Hours (excl. Admin, DON)]],Nurse[[#This Row],[LPN Hours (excl. Admin)]],Nurse[[#This Row],[CNA Hours]],Nurse[[#This Row],[NA TR Hours]],Nurse[[#This Row],[Med Aide/Tech Hours]])</f>
        <v>143.64826086956521</v>
      </c>
      <c r="L13" s="4">
        <f>SUM(Nurse[[#This Row],[RN Hours (excl. Admin, DON)]],Nurse[[#This Row],[RN Admin Hours]],Nurse[[#This Row],[RN DON Hours]])</f>
        <v>25.699347826086949</v>
      </c>
      <c r="M13" s="4">
        <v>19.604999999999993</v>
      </c>
      <c r="N13" s="4">
        <v>6.0943478260869561</v>
      </c>
      <c r="O13" s="4">
        <v>0</v>
      </c>
      <c r="P13" s="4">
        <f>SUM(Nurse[[#This Row],[LPN Hours (excl. Admin)]],Nurse[[#This Row],[LPN Admin Hours]])</f>
        <v>19.965</v>
      </c>
      <c r="Q13" s="4">
        <v>19.965</v>
      </c>
      <c r="R13" s="4">
        <v>0</v>
      </c>
      <c r="S13" s="4">
        <f>SUM(Nurse[[#This Row],[CNA Hours]],Nurse[[#This Row],[NA TR Hours]],Nurse[[#This Row],[Med Aide/Tech Hours]])</f>
        <v>104.07826086956521</v>
      </c>
      <c r="T13" s="4">
        <v>76.420978260869546</v>
      </c>
      <c r="U13" s="4">
        <v>27.65728260869567</v>
      </c>
      <c r="V13" s="4">
        <v>0</v>
      </c>
      <c r="W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 s="4">
        <v>0</v>
      </c>
      <c r="Y13" s="4">
        <v>0</v>
      </c>
      <c r="Z13" s="4">
        <v>0</v>
      </c>
      <c r="AA13" s="4">
        <v>0</v>
      </c>
      <c r="AB13" s="4">
        <v>0</v>
      </c>
      <c r="AC13" s="4">
        <v>0</v>
      </c>
      <c r="AD13" s="4">
        <v>0</v>
      </c>
      <c r="AE13" s="4">
        <v>0</v>
      </c>
      <c r="AF13" t="s">
        <v>3</v>
      </c>
      <c r="AG13" s="1">
        <v>8</v>
      </c>
      <c r="AH13"/>
    </row>
    <row r="14" spans="1:34" x14ac:dyDescent="0.25">
      <c r="A14" t="s">
        <v>148</v>
      </c>
      <c r="B14" t="s">
        <v>29</v>
      </c>
      <c r="C14" t="s">
        <v>199</v>
      </c>
      <c r="D14" t="s">
        <v>168</v>
      </c>
      <c r="E14" s="4">
        <v>42.456521739130437</v>
      </c>
      <c r="F14" s="4">
        <f>Nurse[[#This Row],[Total Nurse Staff Hours]]/Nurse[[#This Row],[MDS Census]]</f>
        <v>2.8445903737839222</v>
      </c>
      <c r="G14" s="4">
        <f>Nurse[[#This Row],[Total Direct Care Staff Hours]]/Nurse[[#This Row],[MDS Census]]</f>
        <v>2.5810163850486432</v>
      </c>
      <c r="H14" s="4">
        <f>Nurse[[#This Row],[Total RN Hours (w/ Admin, DON)]]/Nurse[[#This Row],[MDS Census]]</f>
        <v>0.94178955453149027</v>
      </c>
      <c r="I14" s="4">
        <f>Nurse[[#This Row],[RN Hours (excl. Admin, DON)]]/Nurse[[#This Row],[MDS Census]]</f>
        <v>0.83377624167946773</v>
      </c>
      <c r="J14" s="4">
        <f>SUM(Nurse[[#This Row],[RN Hours (excl. Admin, DON)]],Nurse[[#This Row],[RN Admin Hours]],Nurse[[#This Row],[RN DON Hours]],Nurse[[#This Row],[LPN Hours (excl. Admin)]],Nurse[[#This Row],[LPN Admin Hours]],Nurse[[#This Row],[CNA Hours]],Nurse[[#This Row],[NA TR Hours]],Nurse[[#This Row],[Med Aide/Tech Hours]])</f>
        <v>120.77141304347828</v>
      </c>
      <c r="K14" s="4">
        <f>SUM(Nurse[[#This Row],[RN Hours (excl. Admin, DON)]],Nurse[[#This Row],[LPN Hours (excl. Admin)]],Nurse[[#This Row],[CNA Hours]],Nurse[[#This Row],[NA TR Hours]],Nurse[[#This Row],[Med Aide/Tech Hours]])</f>
        <v>109.58097826086957</v>
      </c>
      <c r="L14" s="4">
        <f>SUM(Nurse[[#This Row],[RN Hours (excl. Admin, DON)]],Nurse[[#This Row],[RN Admin Hours]],Nurse[[#This Row],[RN DON Hours]])</f>
        <v>39.985108695652187</v>
      </c>
      <c r="M14" s="4">
        <v>35.399239130434793</v>
      </c>
      <c r="N14" s="4">
        <v>2.0908695652173948</v>
      </c>
      <c r="O14" s="4">
        <v>2.4949999999999997</v>
      </c>
      <c r="P14" s="4">
        <f>SUM(Nurse[[#This Row],[LPN Hours (excl. Admin)]],Nurse[[#This Row],[LPN Admin Hours]])</f>
        <v>13.341739130434782</v>
      </c>
      <c r="Q14" s="4">
        <v>6.7371739130434802</v>
      </c>
      <c r="R14" s="4">
        <v>6.6045652173913023</v>
      </c>
      <c r="S14" s="4">
        <f>SUM(Nurse[[#This Row],[CNA Hours]],Nurse[[#This Row],[NA TR Hours]],Nurse[[#This Row],[Med Aide/Tech Hours]])</f>
        <v>67.444565217391315</v>
      </c>
      <c r="T14" s="4">
        <v>60.386086956521744</v>
      </c>
      <c r="U14" s="4">
        <v>7.058478260869566</v>
      </c>
      <c r="V14" s="4">
        <v>0</v>
      </c>
      <c r="W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11.632282608695657</v>
      </c>
      <c r="X14" s="4">
        <v>0.64554347826086955</v>
      </c>
      <c r="Y14" s="4">
        <v>2.0800000000000032</v>
      </c>
      <c r="Z14" s="4">
        <v>0</v>
      </c>
      <c r="AA14" s="4">
        <v>0.26445652173913042</v>
      </c>
      <c r="AB14" s="4">
        <v>0.52000000000000079</v>
      </c>
      <c r="AC14" s="4">
        <v>8.1222826086956541</v>
      </c>
      <c r="AD14" s="4">
        <v>0</v>
      </c>
      <c r="AE14" s="4">
        <v>0</v>
      </c>
      <c r="AF14" s="1">
        <v>465090</v>
      </c>
      <c r="AG14" s="1">
        <v>8</v>
      </c>
      <c r="AH14"/>
    </row>
    <row r="15" spans="1:34" x14ac:dyDescent="0.25">
      <c r="A15" t="s">
        <v>148</v>
      </c>
      <c r="B15" t="s">
        <v>89</v>
      </c>
      <c r="C15" t="s">
        <v>218</v>
      </c>
      <c r="D15" t="s">
        <v>163</v>
      </c>
      <c r="E15" s="4">
        <v>72.967391304347828</v>
      </c>
      <c r="F15" s="4">
        <f>Nurse[[#This Row],[Total Nurse Staff Hours]]/Nurse[[#This Row],[MDS Census]]</f>
        <v>3.7265916877699983</v>
      </c>
      <c r="G15" s="4">
        <f>Nurse[[#This Row],[Total Direct Care Staff Hours]]/Nurse[[#This Row],[MDS Census]]</f>
        <v>3.3640980187695515</v>
      </c>
      <c r="H15" s="4">
        <f>Nurse[[#This Row],[Total RN Hours (w/ Admin, DON)]]/Nurse[[#This Row],[MDS Census]]</f>
        <v>0.8392790108744228</v>
      </c>
      <c r="I15" s="4">
        <f>Nurse[[#This Row],[RN Hours (excl. Admin, DON)]]/Nurse[[#This Row],[MDS Census]]</f>
        <v>0.59455087144346797</v>
      </c>
      <c r="J15" s="4">
        <f>SUM(Nurse[[#This Row],[RN Hours (excl. Admin, DON)]],Nurse[[#This Row],[RN Admin Hours]],Nurse[[#This Row],[RN DON Hours]],Nurse[[#This Row],[LPN Hours (excl. Admin)]],Nurse[[#This Row],[LPN Admin Hours]],Nurse[[#This Row],[CNA Hours]],Nurse[[#This Row],[NA TR Hours]],Nurse[[#This Row],[Med Aide/Tech Hours]])</f>
        <v>271.91967391304348</v>
      </c>
      <c r="K15" s="4">
        <f>SUM(Nurse[[#This Row],[RN Hours (excl. Admin, DON)]],Nurse[[#This Row],[LPN Hours (excl. Admin)]],Nurse[[#This Row],[CNA Hours]],Nurse[[#This Row],[NA TR Hours]],Nurse[[#This Row],[Med Aide/Tech Hours]])</f>
        <v>245.46945652173912</v>
      </c>
      <c r="L15" s="4">
        <f>SUM(Nurse[[#This Row],[RN Hours (excl. Admin, DON)]],Nurse[[#This Row],[RN Admin Hours]],Nurse[[#This Row],[RN DON Hours]])</f>
        <v>61.24</v>
      </c>
      <c r="M15" s="4">
        <v>43.382826086956527</v>
      </c>
      <c r="N15" s="4">
        <v>12.726739130434783</v>
      </c>
      <c r="O15" s="4">
        <v>5.1304347826086953</v>
      </c>
      <c r="P15" s="4">
        <f>SUM(Nurse[[#This Row],[LPN Hours (excl. Admin)]],Nurse[[#This Row],[LPN Admin Hours]])</f>
        <v>55.951739130434781</v>
      </c>
      <c r="Q15" s="4">
        <v>47.358695652173921</v>
      </c>
      <c r="R15" s="4">
        <v>8.5930434782608582</v>
      </c>
      <c r="S15" s="4">
        <f>SUM(Nurse[[#This Row],[CNA Hours]],Nurse[[#This Row],[NA TR Hours]],Nurse[[#This Row],[Med Aide/Tech Hours]])</f>
        <v>154.72793478260871</v>
      </c>
      <c r="T15" s="4">
        <v>135.00347826086957</v>
      </c>
      <c r="U15" s="4">
        <v>19.724456521739128</v>
      </c>
      <c r="V15" s="4">
        <v>0</v>
      </c>
      <c r="W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8.4093478260869592</v>
      </c>
      <c r="X15" s="4">
        <v>0.52576086956521739</v>
      </c>
      <c r="Y15" s="4">
        <v>2.0800000000000032</v>
      </c>
      <c r="Z15" s="4">
        <v>0</v>
      </c>
      <c r="AA15" s="4">
        <v>0</v>
      </c>
      <c r="AB15" s="4">
        <v>0.52000000000000079</v>
      </c>
      <c r="AC15" s="4">
        <v>5.2835869565217379</v>
      </c>
      <c r="AD15" s="4">
        <v>0</v>
      </c>
      <c r="AE15" s="4">
        <v>0</v>
      </c>
      <c r="AF15" s="1">
        <v>465184</v>
      </c>
      <c r="AG15" s="1">
        <v>8</v>
      </c>
      <c r="AH15"/>
    </row>
    <row r="16" spans="1:34" x14ac:dyDescent="0.25">
      <c r="A16" t="s">
        <v>148</v>
      </c>
      <c r="B16" t="s">
        <v>57</v>
      </c>
      <c r="C16" t="s">
        <v>210</v>
      </c>
      <c r="D16" t="s">
        <v>159</v>
      </c>
      <c r="E16" s="4">
        <v>69.043478260869563</v>
      </c>
      <c r="F16" s="4">
        <f>Nurse[[#This Row],[Total Nurse Staff Hours]]/Nurse[[#This Row],[MDS Census]]</f>
        <v>3.5420182619647345</v>
      </c>
      <c r="G16" s="4">
        <f>Nurse[[#This Row],[Total Direct Care Staff Hours]]/Nurse[[#This Row],[MDS Census]]</f>
        <v>3.1530163727959688</v>
      </c>
      <c r="H16" s="4">
        <f>Nurse[[#This Row],[Total RN Hours (w/ Admin, DON)]]/Nurse[[#This Row],[MDS Census]]</f>
        <v>0.76500000000000001</v>
      </c>
      <c r="I16" s="4">
        <f>Nurse[[#This Row],[RN Hours (excl. Admin, DON)]]/Nurse[[#This Row],[MDS Census]]</f>
        <v>0.53231738035264486</v>
      </c>
      <c r="J16" s="4">
        <f>SUM(Nurse[[#This Row],[RN Hours (excl. Admin, DON)]],Nurse[[#This Row],[RN Admin Hours]],Nurse[[#This Row],[RN DON Hours]],Nurse[[#This Row],[LPN Hours (excl. Admin)]],Nurse[[#This Row],[LPN Admin Hours]],Nurse[[#This Row],[CNA Hours]],Nurse[[#This Row],[NA TR Hours]],Nurse[[#This Row],[Med Aide/Tech Hours]])</f>
        <v>244.55326086956515</v>
      </c>
      <c r="K16" s="4">
        <f>SUM(Nurse[[#This Row],[RN Hours (excl. Admin, DON)]],Nurse[[#This Row],[LPN Hours (excl. Admin)]],Nurse[[#This Row],[CNA Hours]],Nurse[[#This Row],[NA TR Hours]],Nurse[[#This Row],[Med Aide/Tech Hours]])</f>
        <v>217.69521739130428</v>
      </c>
      <c r="L16" s="4">
        <f>SUM(Nurse[[#This Row],[RN Hours (excl. Admin, DON)]],Nurse[[#This Row],[RN Admin Hours]],Nurse[[#This Row],[RN DON Hours]])</f>
        <v>52.818260869565215</v>
      </c>
      <c r="M16" s="4">
        <v>36.753043478260871</v>
      </c>
      <c r="N16" s="4">
        <v>10.934782608695652</v>
      </c>
      <c r="O16" s="4">
        <v>5.1304347826086953</v>
      </c>
      <c r="P16" s="4">
        <f>SUM(Nurse[[#This Row],[LPN Hours (excl. Admin)]],Nurse[[#This Row],[LPN Admin Hours]])</f>
        <v>48.46521739130435</v>
      </c>
      <c r="Q16" s="4">
        <v>37.672391304347826</v>
      </c>
      <c r="R16" s="4">
        <v>10.792826086956522</v>
      </c>
      <c r="S16" s="4">
        <f>SUM(Nurse[[#This Row],[CNA Hours]],Nurse[[#This Row],[NA TR Hours]],Nurse[[#This Row],[Med Aide/Tech Hours]])</f>
        <v>143.26978260869558</v>
      </c>
      <c r="T16" s="4">
        <v>140.80032608695646</v>
      </c>
      <c r="U16" s="4">
        <v>0</v>
      </c>
      <c r="V16" s="4">
        <v>2.4694565217391302</v>
      </c>
      <c r="W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 s="4">
        <v>0</v>
      </c>
      <c r="Y16" s="4">
        <v>0</v>
      </c>
      <c r="Z16" s="4">
        <v>0</v>
      </c>
      <c r="AA16" s="4">
        <v>0</v>
      </c>
      <c r="AB16" s="4">
        <v>0</v>
      </c>
      <c r="AC16" s="4">
        <v>0</v>
      </c>
      <c r="AD16" s="4">
        <v>0</v>
      </c>
      <c r="AE16" s="4">
        <v>0</v>
      </c>
      <c r="AF16" s="1">
        <v>465143</v>
      </c>
      <c r="AG16" s="1">
        <v>8</v>
      </c>
      <c r="AH16"/>
    </row>
    <row r="17" spans="1:34" x14ac:dyDescent="0.25">
      <c r="A17" t="s">
        <v>148</v>
      </c>
      <c r="B17" t="s">
        <v>19</v>
      </c>
      <c r="C17" t="s">
        <v>188</v>
      </c>
      <c r="D17" t="s">
        <v>163</v>
      </c>
      <c r="E17" s="4">
        <v>35.619565217391305</v>
      </c>
      <c r="F17" s="4">
        <f>Nurse[[#This Row],[Total Nurse Staff Hours]]/Nurse[[#This Row],[MDS Census]]</f>
        <v>4.5343545926151974</v>
      </c>
      <c r="G17" s="4">
        <f>Nurse[[#This Row],[Total Direct Care Staff Hours]]/Nurse[[#This Row],[MDS Census]]</f>
        <v>4.1414555996338107</v>
      </c>
      <c r="H17" s="4">
        <f>Nurse[[#This Row],[Total RN Hours (w/ Admin, DON)]]/Nurse[[#This Row],[MDS Census]]</f>
        <v>1.3166219102837959</v>
      </c>
      <c r="I17" s="4">
        <f>Nurse[[#This Row],[RN Hours (excl. Admin, DON)]]/Nurse[[#This Row],[MDS Census]]</f>
        <v>0.92372291730241063</v>
      </c>
      <c r="J17" s="4">
        <f>SUM(Nurse[[#This Row],[RN Hours (excl. Admin, DON)]],Nurse[[#This Row],[RN Admin Hours]],Nurse[[#This Row],[RN DON Hours]],Nurse[[#This Row],[LPN Hours (excl. Admin)]],Nurse[[#This Row],[LPN Admin Hours]],Nurse[[#This Row],[CNA Hours]],Nurse[[#This Row],[NA TR Hours]],Nurse[[#This Row],[Med Aide/Tech Hours]])</f>
        <v>161.51173913043479</v>
      </c>
      <c r="K17" s="4">
        <f>SUM(Nurse[[#This Row],[RN Hours (excl. Admin, DON)]],Nurse[[#This Row],[LPN Hours (excl. Admin)]],Nurse[[#This Row],[CNA Hours]],Nurse[[#This Row],[NA TR Hours]],Nurse[[#This Row],[Med Aide/Tech Hours]])</f>
        <v>147.51684782608694</v>
      </c>
      <c r="L17" s="4">
        <f>SUM(Nurse[[#This Row],[RN Hours (excl. Admin, DON)]],Nurse[[#This Row],[RN Admin Hours]],Nurse[[#This Row],[RN DON Hours]])</f>
        <v>46.897499999999994</v>
      </c>
      <c r="M17" s="4">
        <v>32.90260869565217</v>
      </c>
      <c r="N17" s="4">
        <v>13.647065217391301</v>
      </c>
      <c r="O17" s="4">
        <v>0.34782608695652173</v>
      </c>
      <c r="P17" s="4">
        <f>SUM(Nurse[[#This Row],[LPN Hours (excl. Admin)]],Nurse[[#This Row],[LPN Admin Hours]])</f>
        <v>17.634347826086962</v>
      </c>
      <c r="Q17" s="4">
        <v>17.634347826086962</v>
      </c>
      <c r="R17" s="4">
        <v>0</v>
      </c>
      <c r="S17" s="4">
        <f>SUM(Nurse[[#This Row],[CNA Hours]],Nurse[[#This Row],[NA TR Hours]],Nurse[[#This Row],[Med Aide/Tech Hours]])</f>
        <v>96.979891304347831</v>
      </c>
      <c r="T17" s="4">
        <v>88.607608695652175</v>
      </c>
      <c r="U17" s="4">
        <v>8.3722826086956541</v>
      </c>
      <c r="V17" s="4">
        <v>0</v>
      </c>
      <c r="W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 s="4">
        <v>0</v>
      </c>
      <c r="Y17" s="4">
        <v>0</v>
      </c>
      <c r="Z17" s="4">
        <v>0</v>
      </c>
      <c r="AA17" s="4">
        <v>0</v>
      </c>
      <c r="AB17" s="4">
        <v>0</v>
      </c>
      <c r="AC17" s="4">
        <v>0</v>
      </c>
      <c r="AD17" s="4">
        <v>0</v>
      </c>
      <c r="AE17" s="4">
        <v>0</v>
      </c>
      <c r="AF17" s="1">
        <v>465072</v>
      </c>
      <c r="AG17" s="1">
        <v>8</v>
      </c>
      <c r="AH17"/>
    </row>
    <row r="18" spans="1:34" x14ac:dyDescent="0.25">
      <c r="A18" t="s">
        <v>148</v>
      </c>
      <c r="B18" t="s">
        <v>42</v>
      </c>
      <c r="C18" t="s">
        <v>206</v>
      </c>
      <c r="D18" t="s">
        <v>163</v>
      </c>
      <c r="E18" s="4">
        <v>89.391304347826093</v>
      </c>
      <c r="F18" s="4">
        <f>Nurse[[#This Row],[Total Nurse Staff Hours]]/Nurse[[#This Row],[MDS Census]]</f>
        <v>3.645963035019455</v>
      </c>
      <c r="G18" s="4">
        <f>Nurse[[#This Row],[Total Direct Care Staff Hours]]/Nurse[[#This Row],[MDS Census]]</f>
        <v>3.5263132295719846</v>
      </c>
      <c r="H18" s="4">
        <f>Nurse[[#This Row],[Total RN Hours (w/ Admin, DON)]]/Nurse[[#This Row],[MDS Census]]</f>
        <v>0.51216926070038915</v>
      </c>
      <c r="I18" s="4">
        <f>Nurse[[#This Row],[RN Hours (excl. Admin, DON)]]/Nurse[[#This Row],[MDS Census]]</f>
        <v>0.39251945525291837</v>
      </c>
      <c r="J18" s="4">
        <f>SUM(Nurse[[#This Row],[RN Hours (excl. Admin, DON)]],Nurse[[#This Row],[RN Admin Hours]],Nurse[[#This Row],[RN DON Hours]],Nurse[[#This Row],[LPN Hours (excl. Admin)]],Nurse[[#This Row],[LPN Admin Hours]],Nurse[[#This Row],[CNA Hours]],Nurse[[#This Row],[NA TR Hours]],Nurse[[#This Row],[Med Aide/Tech Hours]])</f>
        <v>325.9173913043478</v>
      </c>
      <c r="K18" s="4">
        <f>SUM(Nurse[[#This Row],[RN Hours (excl. Admin, DON)]],Nurse[[#This Row],[LPN Hours (excl. Admin)]],Nurse[[#This Row],[CNA Hours]],Nurse[[#This Row],[NA TR Hours]],Nurse[[#This Row],[Med Aide/Tech Hours]])</f>
        <v>315.2217391304348</v>
      </c>
      <c r="L18" s="4">
        <f>SUM(Nurse[[#This Row],[RN Hours (excl. Admin, DON)]],Nurse[[#This Row],[RN Admin Hours]],Nurse[[#This Row],[RN DON Hours]])</f>
        <v>45.783478260869572</v>
      </c>
      <c r="M18" s="4">
        <v>35.087826086956532</v>
      </c>
      <c r="N18" s="4">
        <v>5.3043478260869561</v>
      </c>
      <c r="O18" s="4">
        <v>5.3913043478260869</v>
      </c>
      <c r="P18" s="4">
        <f>SUM(Nurse[[#This Row],[LPN Hours (excl. Admin)]],Nurse[[#This Row],[LPN Admin Hours]])</f>
        <v>70.865652173913077</v>
      </c>
      <c r="Q18" s="4">
        <v>70.865652173913077</v>
      </c>
      <c r="R18" s="4">
        <v>0</v>
      </c>
      <c r="S18" s="4">
        <f>SUM(Nurse[[#This Row],[CNA Hours]],Nurse[[#This Row],[NA TR Hours]],Nurse[[#This Row],[Med Aide/Tech Hours]])</f>
        <v>209.26826086956515</v>
      </c>
      <c r="T18" s="4">
        <v>178.81771739130426</v>
      </c>
      <c r="U18" s="4">
        <v>30.450543478260887</v>
      </c>
      <c r="V18" s="4">
        <v>0</v>
      </c>
      <c r="W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1.9456521739130435</v>
      </c>
      <c r="X18" s="4">
        <v>0</v>
      </c>
      <c r="Y18" s="4">
        <v>0</v>
      </c>
      <c r="Z18" s="4">
        <v>0</v>
      </c>
      <c r="AA18" s="4">
        <v>0</v>
      </c>
      <c r="AB18" s="4">
        <v>0</v>
      </c>
      <c r="AC18" s="4">
        <v>1.9456521739130435</v>
      </c>
      <c r="AD18" s="4">
        <v>0</v>
      </c>
      <c r="AE18" s="4">
        <v>0</v>
      </c>
      <c r="AF18" s="1">
        <v>465108</v>
      </c>
      <c r="AG18" s="1">
        <v>8</v>
      </c>
      <c r="AH18"/>
    </row>
    <row r="19" spans="1:34" x14ac:dyDescent="0.25">
      <c r="A19" t="s">
        <v>148</v>
      </c>
      <c r="B19" t="s">
        <v>69</v>
      </c>
      <c r="C19" t="s">
        <v>192</v>
      </c>
      <c r="D19" t="s">
        <v>155</v>
      </c>
      <c r="E19" s="4">
        <v>28.597826086956523</v>
      </c>
      <c r="F19" s="4">
        <f>Nurse[[#This Row],[Total Nurse Staff Hours]]/Nurse[[#This Row],[MDS Census]]</f>
        <v>4.8844697833523361</v>
      </c>
      <c r="G19" s="4">
        <f>Nurse[[#This Row],[Total Direct Care Staff Hours]]/Nurse[[#This Row],[MDS Census]]</f>
        <v>4.3155150133029254</v>
      </c>
      <c r="H19" s="4">
        <f>Nurse[[#This Row],[Total RN Hours (w/ Admin, DON)]]/Nurse[[#This Row],[MDS Census]]</f>
        <v>1.7715963511972632</v>
      </c>
      <c r="I19" s="4">
        <f>Nurse[[#This Row],[RN Hours (excl. Admin, DON)]]/Nurse[[#This Row],[MDS Census]]</f>
        <v>1.2042873432155072</v>
      </c>
      <c r="J19" s="4">
        <f>SUM(Nurse[[#This Row],[RN Hours (excl. Admin, DON)]],Nurse[[#This Row],[RN Admin Hours]],Nurse[[#This Row],[RN DON Hours]],Nurse[[#This Row],[LPN Hours (excl. Admin)]],Nurse[[#This Row],[LPN Admin Hours]],Nurse[[#This Row],[CNA Hours]],Nurse[[#This Row],[NA TR Hours]],Nurse[[#This Row],[Med Aide/Tech Hours]])</f>
        <v>139.68521739130432</v>
      </c>
      <c r="K19" s="4">
        <f>SUM(Nurse[[#This Row],[RN Hours (excl. Admin, DON)]],Nurse[[#This Row],[LPN Hours (excl. Admin)]],Nurse[[#This Row],[CNA Hours]],Nurse[[#This Row],[NA TR Hours]],Nurse[[#This Row],[Med Aide/Tech Hours]])</f>
        <v>123.41434782608694</v>
      </c>
      <c r="L19" s="4">
        <f>SUM(Nurse[[#This Row],[RN Hours (excl. Admin, DON)]],Nurse[[#This Row],[RN Admin Hours]],Nurse[[#This Row],[RN DON Hours]])</f>
        <v>50.663804347826087</v>
      </c>
      <c r="M19" s="4">
        <v>34.44</v>
      </c>
      <c r="N19" s="4">
        <v>10.484673913043478</v>
      </c>
      <c r="O19" s="4">
        <v>5.7391304347826084</v>
      </c>
      <c r="P19" s="4">
        <f>SUM(Nurse[[#This Row],[LPN Hours (excl. Admin)]],Nurse[[#This Row],[LPN Admin Hours]])</f>
        <v>15.956086956521736</v>
      </c>
      <c r="Q19" s="4">
        <v>15.909021739130431</v>
      </c>
      <c r="R19" s="4">
        <v>4.706521739130435E-2</v>
      </c>
      <c r="S19" s="4">
        <f>SUM(Nurse[[#This Row],[CNA Hours]],Nurse[[#This Row],[NA TR Hours]],Nurse[[#This Row],[Med Aide/Tech Hours]])</f>
        <v>73.065326086956517</v>
      </c>
      <c r="T19" s="4">
        <v>66.755217391304342</v>
      </c>
      <c r="U19" s="4">
        <v>6.2032608695652156</v>
      </c>
      <c r="V19" s="4">
        <v>0.10684782608695652</v>
      </c>
      <c r="W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 s="4">
        <v>0</v>
      </c>
      <c r="Y19" s="4">
        <v>0</v>
      </c>
      <c r="Z19" s="4">
        <v>0</v>
      </c>
      <c r="AA19" s="4">
        <v>0</v>
      </c>
      <c r="AB19" s="4">
        <v>0</v>
      </c>
      <c r="AC19" s="4">
        <v>0</v>
      </c>
      <c r="AD19" s="4">
        <v>0</v>
      </c>
      <c r="AE19" s="4">
        <v>0</v>
      </c>
      <c r="AF19" s="1">
        <v>465160</v>
      </c>
      <c r="AG19" s="1">
        <v>8</v>
      </c>
      <c r="AH19"/>
    </row>
    <row r="20" spans="1:34" x14ac:dyDescent="0.25">
      <c r="A20" t="s">
        <v>148</v>
      </c>
      <c r="B20" t="s">
        <v>23</v>
      </c>
      <c r="C20" t="s">
        <v>189</v>
      </c>
      <c r="D20" t="s">
        <v>162</v>
      </c>
      <c r="E20" s="4">
        <v>55.891304347826086</v>
      </c>
      <c r="F20" s="4">
        <f>Nurse[[#This Row],[Total Nurse Staff Hours]]/Nurse[[#This Row],[MDS Census]]</f>
        <v>2.8770147802411508</v>
      </c>
      <c r="G20" s="4">
        <f>Nurse[[#This Row],[Total Direct Care Staff Hours]]/Nurse[[#This Row],[MDS Census]]</f>
        <v>2.6612738234150126</v>
      </c>
      <c r="H20" s="4">
        <f>Nurse[[#This Row],[Total RN Hours (w/ Admin, DON)]]/Nurse[[#This Row],[MDS Census]]</f>
        <v>0.34974718008556982</v>
      </c>
      <c r="I20" s="4">
        <f>Nurse[[#This Row],[RN Hours (excl. Admin, DON)]]/Nurse[[#This Row],[MDS Census]]</f>
        <v>0.25135744846363284</v>
      </c>
      <c r="J20" s="4">
        <f>SUM(Nurse[[#This Row],[RN Hours (excl. Admin, DON)]],Nurse[[#This Row],[RN Admin Hours]],Nurse[[#This Row],[RN DON Hours]],Nurse[[#This Row],[LPN Hours (excl. Admin)]],Nurse[[#This Row],[LPN Admin Hours]],Nurse[[#This Row],[CNA Hours]],Nurse[[#This Row],[NA TR Hours]],Nurse[[#This Row],[Med Aide/Tech Hours]])</f>
        <v>160.80010869565214</v>
      </c>
      <c r="K20" s="4">
        <f>SUM(Nurse[[#This Row],[RN Hours (excl. Admin, DON)]],Nurse[[#This Row],[LPN Hours (excl. Admin)]],Nurse[[#This Row],[CNA Hours]],Nurse[[#This Row],[NA TR Hours]],Nurse[[#This Row],[Med Aide/Tech Hours]])</f>
        <v>148.74206521739126</v>
      </c>
      <c r="L20" s="4">
        <f>SUM(Nurse[[#This Row],[RN Hours (excl. Admin, DON)]],Nurse[[#This Row],[RN Admin Hours]],Nurse[[#This Row],[RN DON Hours]])</f>
        <v>19.547826086956523</v>
      </c>
      <c r="M20" s="4">
        <v>14.048695652173913</v>
      </c>
      <c r="N20" s="4">
        <v>0</v>
      </c>
      <c r="O20" s="4">
        <v>5.4991304347826091</v>
      </c>
      <c r="P20" s="4">
        <f>SUM(Nurse[[#This Row],[LPN Hours (excl. Admin)]],Nurse[[#This Row],[LPN Admin Hours]])</f>
        <v>48.010760869565196</v>
      </c>
      <c r="Q20" s="4">
        <v>41.451847826086933</v>
      </c>
      <c r="R20" s="4">
        <v>6.5589130434782605</v>
      </c>
      <c r="S20" s="4">
        <f>SUM(Nurse[[#This Row],[CNA Hours]],Nurse[[#This Row],[NA TR Hours]],Nurse[[#This Row],[Med Aide/Tech Hours]])</f>
        <v>93.24152173913042</v>
      </c>
      <c r="T20" s="4">
        <v>89.735543478260851</v>
      </c>
      <c r="U20" s="4">
        <v>3.5059782608695658</v>
      </c>
      <c r="V20" s="4">
        <v>0</v>
      </c>
      <c r="W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5.5217391304347829E-2</v>
      </c>
      <c r="X20" s="4">
        <v>0</v>
      </c>
      <c r="Y20" s="4">
        <v>0</v>
      </c>
      <c r="Z20" s="4">
        <v>0</v>
      </c>
      <c r="AA20" s="4">
        <v>0</v>
      </c>
      <c r="AB20" s="4">
        <v>0</v>
      </c>
      <c r="AC20" s="4">
        <v>5.5217391304347829E-2</v>
      </c>
      <c r="AD20" s="4">
        <v>0</v>
      </c>
      <c r="AE20" s="4">
        <v>0</v>
      </c>
      <c r="AF20" s="1">
        <v>465083</v>
      </c>
      <c r="AG20" s="1">
        <v>8</v>
      </c>
      <c r="AH20"/>
    </row>
    <row r="21" spans="1:34" x14ac:dyDescent="0.25">
      <c r="A21" t="s">
        <v>148</v>
      </c>
      <c r="B21" t="s">
        <v>30</v>
      </c>
      <c r="C21" t="s">
        <v>200</v>
      </c>
      <c r="D21" t="s">
        <v>163</v>
      </c>
      <c r="E21" s="4">
        <v>54.119565217391305</v>
      </c>
      <c r="F21" s="4">
        <f>Nurse[[#This Row],[Total Nurse Staff Hours]]/Nurse[[#This Row],[MDS Census]]</f>
        <v>3.8342618999799147</v>
      </c>
      <c r="G21" s="4">
        <f>Nurse[[#This Row],[Total Direct Care Staff Hours]]/Nurse[[#This Row],[MDS Census]]</f>
        <v>3.5608093994778067</v>
      </c>
      <c r="H21" s="4">
        <f>Nurse[[#This Row],[Total RN Hours (w/ Admin, DON)]]/Nurse[[#This Row],[MDS Census]]</f>
        <v>0.91362924281984348</v>
      </c>
      <c r="I21" s="4">
        <f>Nurse[[#This Row],[RN Hours (excl. Admin, DON)]]/Nurse[[#This Row],[MDS Census]]</f>
        <v>0.64017674231773458</v>
      </c>
      <c r="J21" s="4">
        <f>SUM(Nurse[[#This Row],[RN Hours (excl. Admin, DON)]],Nurse[[#This Row],[RN Admin Hours]],Nurse[[#This Row],[RN DON Hours]],Nurse[[#This Row],[LPN Hours (excl. Admin)]],Nurse[[#This Row],[LPN Admin Hours]],Nurse[[#This Row],[CNA Hours]],Nurse[[#This Row],[NA TR Hours]],Nurse[[#This Row],[Med Aide/Tech Hours]])</f>
        <v>207.5085869565217</v>
      </c>
      <c r="K21" s="4">
        <f>SUM(Nurse[[#This Row],[RN Hours (excl. Admin, DON)]],Nurse[[#This Row],[LPN Hours (excl. Admin)]],Nurse[[#This Row],[CNA Hours]],Nurse[[#This Row],[NA TR Hours]],Nurse[[#This Row],[Med Aide/Tech Hours]])</f>
        <v>192.70945652173913</v>
      </c>
      <c r="L21" s="4">
        <f>SUM(Nurse[[#This Row],[RN Hours (excl. Admin, DON)]],Nurse[[#This Row],[RN Admin Hours]],Nurse[[#This Row],[RN DON Hours]])</f>
        <v>49.445217391304354</v>
      </c>
      <c r="M21" s="4">
        <v>34.646086956521742</v>
      </c>
      <c r="N21" s="4">
        <v>9.6686956521739145</v>
      </c>
      <c r="O21" s="4">
        <v>5.1304347826086953</v>
      </c>
      <c r="P21" s="4">
        <f>SUM(Nurse[[#This Row],[LPN Hours (excl. Admin)]],Nurse[[#This Row],[LPN Admin Hours]])</f>
        <v>33.809565217391309</v>
      </c>
      <c r="Q21" s="4">
        <v>33.809565217391309</v>
      </c>
      <c r="R21" s="4">
        <v>0</v>
      </c>
      <c r="S21" s="4">
        <f>SUM(Nurse[[#This Row],[CNA Hours]],Nurse[[#This Row],[NA TR Hours]],Nurse[[#This Row],[Med Aide/Tech Hours]])</f>
        <v>124.25380434782605</v>
      </c>
      <c r="T21" s="4">
        <v>61.986304347826085</v>
      </c>
      <c r="U21" s="4">
        <v>62.26749999999997</v>
      </c>
      <c r="V21" s="4">
        <v>0</v>
      </c>
      <c r="W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15.474130434782611</v>
      </c>
      <c r="X21" s="4">
        <v>0</v>
      </c>
      <c r="Y21" s="4">
        <v>0</v>
      </c>
      <c r="Z21" s="4">
        <v>0</v>
      </c>
      <c r="AA21" s="4">
        <v>0</v>
      </c>
      <c r="AB21" s="4">
        <v>0</v>
      </c>
      <c r="AC21" s="4">
        <v>15.474130434782611</v>
      </c>
      <c r="AD21" s="4">
        <v>0</v>
      </c>
      <c r="AE21" s="4">
        <v>0</v>
      </c>
      <c r="AF21" s="1">
        <v>465091</v>
      </c>
      <c r="AG21" s="1">
        <v>8</v>
      </c>
      <c r="AH21"/>
    </row>
    <row r="22" spans="1:34" x14ac:dyDescent="0.25">
      <c r="A22" t="s">
        <v>148</v>
      </c>
      <c r="B22" t="s">
        <v>25</v>
      </c>
      <c r="C22" t="s">
        <v>197</v>
      </c>
      <c r="D22" t="s">
        <v>167</v>
      </c>
      <c r="E22" s="4">
        <v>29.652173913043477</v>
      </c>
      <c r="F22" s="4">
        <f>Nurse[[#This Row],[Total Nurse Staff Hours]]/Nurse[[#This Row],[MDS Census]]</f>
        <v>4.4443145161290341</v>
      </c>
      <c r="G22" s="4">
        <f>Nurse[[#This Row],[Total Direct Care Staff Hours]]/Nurse[[#This Row],[MDS Census]]</f>
        <v>4.293750000000002</v>
      </c>
      <c r="H22" s="4">
        <f>Nurse[[#This Row],[Total RN Hours (w/ Admin, DON)]]/Nurse[[#This Row],[MDS Census]]</f>
        <v>1.2074083577712618</v>
      </c>
      <c r="I22" s="4">
        <f>Nurse[[#This Row],[RN Hours (excl. Admin, DON)]]/Nurse[[#This Row],[MDS Census]]</f>
        <v>1.0844061583577718</v>
      </c>
      <c r="J22" s="4">
        <f>SUM(Nurse[[#This Row],[RN Hours (excl. Admin, DON)]],Nurse[[#This Row],[RN Admin Hours]],Nurse[[#This Row],[RN DON Hours]],Nurse[[#This Row],[LPN Hours (excl. Admin)]],Nurse[[#This Row],[LPN Admin Hours]],Nurse[[#This Row],[CNA Hours]],Nurse[[#This Row],[NA TR Hours]],Nurse[[#This Row],[Med Aide/Tech Hours]])</f>
        <v>131.78358695652179</v>
      </c>
      <c r="K22" s="4">
        <f>SUM(Nurse[[#This Row],[RN Hours (excl. Admin, DON)]],Nurse[[#This Row],[LPN Hours (excl. Admin)]],Nurse[[#This Row],[CNA Hours]],Nurse[[#This Row],[NA TR Hours]],Nurse[[#This Row],[Med Aide/Tech Hours]])</f>
        <v>127.31902173913048</v>
      </c>
      <c r="L22" s="4">
        <f>SUM(Nurse[[#This Row],[RN Hours (excl. Admin, DON)]],Nurse[[#This Row],[RN Admin Hours]],Nurse[[#This Row],[RN DON Hours]])</f>
        <v>35.80228260869567</v>
      </c>
      <c r="M22" s="4">
        <v>32.155000000000015</v>
      </c>
      <c r="N22" s="4">
        <v>3.6472826086956522</v>
      </c>
      <c r="O22" s="4">
        <v>0</v>
      </c>
      <c r="P22" s="4">
        <f>SUM(Nurse[[#This Row],[LPN Hours (excl. Admin)]],Nurse[[#This Row],[LPN Admin Hours]])</f>
        <v>11.616630434782609</v>
      </c>
      <c r="Q22" s="4">
        <v>10.799347826086956</v>
      </c>
      <c r="R22" s="4">
        <v>0.81728260869565217</v>
      </c>
      <c r="S22" s="4">
        <f>SUM(Nurse[[#This Row],[CNA Hours]],Nurse[[#This Row],[NA TR Hours]],Nurse[[#This Row],[Med Aide/Tech Hours]])</f>
        <v>84.364673913043504</v>
      </c>
      <c r="T22" s="4">
        <v>16.442717391304345</v>
      </c>
      <c r="U22" s="4">
        <v>63.111304347826113</v>
      </c>
      <c r="V22" s="4">
        <v>4.810652173913045</v>
      </c>
      <c r="W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 s="4">
        <v>0</v>
      </c>
      <c r="Y22" s="4">
        <v>0</v>
      </c>
      <c r="Z22" s="4">
        <v>0</v>
      </c>
      <c r="AA22" s="4">
        <v>0</v>
      </c>
      <c r="AB22" s="4">
        <v>0</v>
      </c>
      <c r="AC22" s="4">
        <v>0</v>
      </c>
      <c r="AD22" s="4">
        <v>0</v>
      </c>
      <c r="AE22" s="4">
        <v>0</v>
      </c>
      <c r="AF22" s="1">
        <v>465085</v>
      </c>
      <c r="AG22" s="1">
        <v>8</v>
      </c>
      <c r="AH22"/>
    </row>
    <row r="23" spans="1:34" x14ac:dyDescent="0.25">
      <c r="A23" t="s">
        <v>148</v>
      </c>
      <c r="B23" t="s">
        <v>80</v>
      </c>
      <c r="C23" t="s">
        <v>213</v>
      </c>
      <c r="D23" t="s">
        <v>158</v>
      </c>
      <c r="E23" s="4">
        <v>32.554347826086953</v>
      </c>
      <c r="F23" s="4">
        <f>Nurse[[#This Row],[Total Nurse Staff Hours]]/Nurse[[#This Row],[MDS Census]]</f>
        <v>6.0610851419031722</v>
      </c>
      <c r="G23" s="4">
        <f>Nurse[[#This Row],[Total Direct Care Staff Hours]]/Nurse[[#This Row],[MDS Census]]</f>
        <v>5.5713622704507522</v>
      </c>
      <c r="H23" s="4">
        <f>Nurse[[#This Row],[Total RN Hours (w/ Admin, DON)]]/Nurse[[#This Row],[MDS Census]]</f>
        <v>2.1153656093489155</v>
      </c>
      <c r="I23" s="4">
        <f>Nurse[[#This Row],[RN Hours (excl. Admin, DON)]]/Nurse[[#This Row],[MDS Census]]</f>
        <v>1.6256427378964948</v>
      </c>
      <c r="J23" s="4">
        <f>SUM(Nurse[[#This Row],[RN Hours (excl. Admin, DON)]],Nurse[[#This Row],[RN Admin Hours]],Nurse[[#This Row],[RN DON Hours]],Nurse[[#This Row],[LPN Hours (excl. Admin)]],Nurse[[#This Row],[LPN Admin Hours]],Nurse[[#This Row],[CNA Hours]],Nurse[[#This Row],[NA TR Hours]],Nurse[[#This Row],[Med Aide/Tech Hours]])</f>
        <v>197.31467391304346</v>
      </c>
      <c r="K23" s="4">
        <f>SUM(Nurse[[#This Row],[RN Hours (excl. Admin, DON)]],Nurse[[#This Row],[LPN Hours (excl. Admin)]],Nurse[[#This Row],[CNA Hours]],Nurse[[#This Row],[NA TR Hours]],Nurse[[#This Row],[Med Aide/Tech Hours]])</f>
        <v>181.37206521739131</v>
      </c>
      <c r="L23" s="4">
        <f>SUM(Nurse[[#This Row],[RN Hours (excl. Admin, DON)]],Nurse[[#This Row],[RN Admin Hours]],Nurse[[#This Row],[RN DON Hours]])</f>
        <v>68.86434782608697</v>
      </c>
      <c r="M23" s="4">
        <v>52.921739130434801</v>
      </c>
      <c r="N23" s="4">
        <v>10.464347826086959</v>
      </c>
      <c r="O23" s="4">
        <v>5.4782608695652177</v>
      </c>
      <c r="P23" s="4">
        <f>SUM(Nurse[[#This Row],[LPN Hours (excl. Admin)]],Nurse[[#This Row],[LPN Admin Hours]])</f>
        <v>18.225652173913037</v>
      </c>
      <c r="Q23" s="4">
        <v>18.225652173913037</v>
      </c>
      <c r="R23" s="4">
        <v>0</v>
      </c>
      <c r="S23" s="4">
        <f>SUM(Nurse[[#This Row],[CNA Hours]],Nurse[[#This Row],[NA TR Hours]],Nurse[[#This Row],[Med Aide/Tech Hours]])</f>
        <v>110.22467391304347</v>
      </c>
      <c r="T23" s="4">
        <v>110.22467391304347</v>
      </c>
      <c r="U23" s="4">
        <v>0</v>
      </c>
      <c r="V23" s="4">
        <v>0</v>
      </c>
      <c r="W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 s="4">
        <v>0</v>
      </c>
      <c r="Y23" s="4">
        <v>0</v>
      </c>
      <c r="Z23" s="4">
        <v>0</v>
      </c>
      <c r="AA23" s="4">
        <v>0</v>
      </c>
      <c r="AB23" s="4">
        <v>0</v>
      </c>
      <c r="AC23" s="4">
        <v>0</v>
      </c>
      <c r="AD23" s="4">
        <v>0</v>
      </c>
      <c r="AE23" s="4">
        <v>0</v>
      </c>
      <c r="AF23" s="1">
        <v>465174</v>
      </c>
      <c r="AG23" s="1">
        <v>8</v>
      </c>
      <c r="AH23"/>
    </row>
    <row r="24" spans="1:34" x14ac:dyDescent="0.25">
      <c r="A24" t="s">
        <v>148</v>
      </c>
      <c r="B24" t="s">
        <v>13</v>
      </c>
      <c r="C24" t="s">
        <v>191</v>
      </c>
      <c r="D24" t="s">
        <v>161</v>
      </c>
      <c r="E24" s="4">
        <v>42.065217391304351</v>
      </c>
      <c r="F24" s="4">
        <f>Nurse[[#This Row],[Total Nurse Staff Hours]]/Nurse[[#This Row],[MDS Census]]</f>
        <v>2.7980620155038758</v>
      </c>
      <c r="G24" s="4">
        <f>Nurse[[#This Row],[Total Direct Care Staff Hours]]/Nurse[[#This Row],[MDS Census]]</f>
        <v>2.3396046511627904</v>
      </c>
      <c r="H24" s="4">
        <f>Nurse[[#This Row],[Total RN Hours (w/ Admin, DON)]]/Nurse[[#This Row],[MDS Census]]</f>
        <v>0.78743410852713158</v>
      </c>
      <c r="I24" s="4">
        <f>Nurse[[#This Row],[RN Hours (excl. Admin, DON)]]/Nurse[[#This Row],[MDS Census]]</f>
        <v>0.60362015503875965</v>
      </c>
      <c r="J24" s="4">
        <f>SUM(Nurse[[#This Row],[RN Hours (excl. Admin, DON)]],Nurse[[#This Row],[RN Admin Hours]],Nurse[[#This Row],[RN DON Hours]],Nurse[[#This Row],[LPN Hours (excl. Admin)]],Nurse[[#This Row],[LPN Admin Hours]],Nurse[[#This Row],[CNA Hours]],Nurse[[#This Row],[NA TR Hours]],Nurse[[#This Row],[Med Aide/Tech Hours]])</f>
        <v>117.70108695652173</v>
      </c>
      <c r="K24" s="4">
        <f>SUM(Nurse[[#This Row],[RN Hours (excl. Admin, DON)]],Nurse[[#This Row],[LPN Hours (excl. Admin)]],Nurse[[#This Row],[CNA Hours]],Nurse[[#This Row],[NA TR Hours]],Nurse[[#This Row],[Med Aide/Tech Hours]])</f>
        <v>98.415978260869565</v>
      </c>
      <c r="L24" s="4">
        <f>SUM(Nurse[[#This Row],[RN Hours (excl. Admin, DON)]],Nurse[[#This Row],[RN Admin Hours]],Nurse[[#This Row],[RN DON Hours]])</f>
        <v>33.123586956521734</v>
      </c>
      <c r="M24" s="4">
        <v>25.391413043478259</v>
      </c>
      <c r="N24" s="4">
        <v>2.08</v>
      </c>
      <c r="O24" s="4">
        <v>5.6521739130434785</v>
      </c>
      <c r="P24" s="4">
        <f>SUM(Nurse[[#This Row],[LPN Hours (excl. Admin)]],Nurse[[#This Row],[LPN Admin Hours]])</f>
        <v>23.482608695652178</v>
      </c>
      <c r="Q24" s="4">
        <v>11.929673913043478</v>
      </c>
      <c r="R24" s="4">
        <v>11.5529347826087</v>
      </c>
      <c r="S24" s="4">
        <f>SUM(Nurse[[#This Row],[CNA Hours]],Nurse[[#This Row],[NA TR Hours]],Nurse[[#This Row],[Med Aide/Tech Hours]])</f>
        <v>61.094891304347826</v>
      </c>
      <c r="T24" s="4">
        <v>60.474130434782609</v>
      </c>
      <c r="U24" s="4">
        <v>0.62076086956521737</v>
      </c>
      <c r="V24" s="4">
        <v>0</v>
      </c>
      <c r="W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v>
      </c>
      <c r="X24" s="4">
        <v>0</v>
      </c>
      <c r="Y24" s="4">
        <v>2.08</v>
      </c>
      <c r="Z24" s="4">
        <v>0</v>
      </c>
      <c r="AA24" s="4">
        <v>0</v>
      </c>
      <c r="AB24" s="4">
        <v>0.52</v>
      </c>
      <c r="AC24" s="4">
        <v>0</v>
      </c>
      <c r="AD24" s="4">
        <v>0</v>
      </c>
      <c r="AE24" s="4">
        <v>0</v>
      </c>
      <c r="AF24" s="1">
        <v>465057</v>
      </c>
      <c r="AG24" s="1">
        <v>8</v>
      </c>
      <c r="AH24"/>
    </row>
    <row r="25" spans="1:34" x14ac:dyDescent="0.25">
      <c r="A25" t="s">
        <v>148</v>
      </c>
      <c r="B25" t="s">
        <v>103</v>
      </c>
      <c r="C25" t="s">
        <v>223</v>
      </c>
      <c r="D25" t="s">
        <v>157</v>
      </c>
      <c r="E25" s="4">
        <v>17.25</v>
      </c>
      <c r="F25" s="4">
        <f>Nurse[[#This Row],[Total Nurse Staff Hours]]/Nurse[[#This Row],[MDS Census]]</f>
        <v>5.6283868935097665</v>
      </c>
      <c r="G25" s="4">
        <f>Nurse[[#This Row],[Total Direct Care Staff Hours]]/Nurse[[#This Row],[MDS Census]]</f>
        <v>4.9560491493383747</v>
      </c>
      <c r="H25" s="4">
        <f>Nurse[[#This Row],[Total RN Hours (w/ Admin, DON)]]/Nurse[[#This Row],[MDS Census]]</f>
        <v>1.8230938878386893</v>
      </c>
      <c r="I25" s="4">
        <f>Nurse[[#This Row],[RN Hours (excl. Admin, DON)]]/Nurse[[#This Row],[MDS Census]]</f>
        <v>1.1507561436672968</v>
      </c>
      <c r="J25" s="4">
        <f>SUM(Nurse[[#This Row],[RN Hours (excl. Admin, DON)]],Nurse[[#This Row],[RN Admin Hours]],Nurse[[#This Row],[RN DON Hours]],Nurse[[#This Row],[LPN Hours (excl. Admin)]],Nurse[[#This Row],[LPN Admin Hours]],Nurse[[#This Row],[CNA Hours]],Nurse[[#This Row],[NA TR Hours]],Nurse[[#This Row],[Med Aide/Tech Hours]])</f>
        <v>97.08967391304347</v>
      </c>
      <c r="K25" s="4">
        <f>SUM(Nurse[[#This Row],[RN Hours (excl. Admin, DON)]],Nurse[[#This Row],[LPN Hours (excl. Admin)]],Nurse[[#This Row],[CNA Hours]],Nurse[[#This Row],[NA TR Hours]],Nurse[[#This Row],[Med Aide/Tech Hours]])</f>
        <v>85.491847826086968</v>
      </c>
      <c r="L25" s="4">
        <f>SUM(Nurse[[#This Row],[RN Hours (excl. Admin, DON)]],Nurse[[#This Row],[RN Admin Hours]],Nurse[[#This Row],[RN DON Hours]])</f>
        <v>31.448369565217391</v>
      </c>
      <c r="M25" s="4">
        <v>19.850543478260871</v>
      </c>
      <c r="N25" s="4">
        <v>6.1956521739130439</v>
      </c>
      <c r="O25" s="4">
        <v>5.4021739130434785</v>
      </c>
      <c r="P25" s="4">
        <f>SUM(Nurse[[#This Row],[LPN Hours (excl. Admin)]],Nurse[[#This Row],[LPN Admin Hours]])</f>
        <v>6.3451086956521738</v>
      </c>
      <c r="Q25" s="4">
        <v>6.3451086956521738</v>
      </c>
      <c r="R25" s="4">
        <v>0</v>
      </c>
      <c r="S25" s="4">
        <f>SUM(Nurse[[#This Row],[CNA Hours]],Nurse[[#This Row],[NA TR Hours]],Nurse[[#This Row],[Med Aide/Tech Hours]])</f>
        <v>59.296195652173914</v>
      </c>
      <c r="T25" s="4">
        <v>59.296195652173914</v>
      </c>
      <c r="U25" s="4">
        <v>0</v>
      </c>
      <c r="V25" s="4">
        <v>0</v>
      </c>
      <c r="W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 s="4">
        <v>0</v>
      </c>
      <c r="Y25" s="4">
        <v>0</v>
      </c>
      <c r="Z25" s="4">
        <v>0</v>
      </c>
      <c r="AA25" s="4">
        <v>0</v>
      </c>
      <c r="AB25" s="4">
        <v>0</v>
      </c>
      <c r="AC25" s="4">
        <v>0</v>
      </c>
      <c r="AD25" s="4">
        <v>0</v>
      </c>
      <c r="AE25" s="4">
        <v>0</v>
      </c>
      <c r="AF25" t="s">
        <v>5</v>
      </c>
      <c r="AG25" s="1">
        <v>8</v>
      </c>
      <c r="AH25"/>
    </row>
    <row r="26" spans="1:34" x14ac:dyDescent="0.25">
      <c r="A26" t="s">
        <v>148</v>
      </c>
      <c r="B26" t="s">
        <v>78</v>
      </c>
      <c r="C26" t="s">
        <v>189</v>
      </c>
      <c r="D26" t="s">
        <v>162</v>
      </c>
      <c r="E26" s="4">
        <v>111.08695652173913</v>
      </c>
      <c r="F26" s="4">
        <f>Nurse[[#This Row],[Total Nurse Staff Hours]]/Nurse[[#This Row],[MDS Census]]</f>
        <v>4.6531663405088075</v>
      </c>
      <c r="G26" s="4">
        <f>Nurse[[#This Row],[Total Direct Care Staff Hours]]/Nurse[[#This Row],[MDS Census]]</f>
        <v>4.2634187866927613</v>
      </c>
      <c r="H26" s="4">
        <f>Nurse[[#This Row],[Total RN Hours (w/ Admin, DON)]]/Nurse[[#This Row],[MDS Census]]</f>
        <v>1.2966350293542075</v>
      </c>
      <c r="I26" s="4">
        <f>Nurse[[#This Row],[RN Hours (excl. Admin, DON)]]/Nurse[[#This Row],[MDS Census]]</f>
        <v>0.90688747553816063</v>
      </c>
      <c r="J26" s="4">
        <f>SUM(Nurse[[#This Row],[RN Hours (excl. Admin, DON)]],Nurse[[#This Row],[RN Admin Hours]],Nurse[[#This Row],[RN DON Hours]],Nurse[[#This Row],[LPN Hours (excl. Admin)]],Nurse[[#This Row],[LPN Admin Hours]],Nurse[[#This Row],[CNA Hours]],Nurse[[#This Row],[NA TR Hours]],Nurse[[#This Row],[Med Aide/Tech Hours]])</f>
        <v>516.9060869565219</v>
      </c>
      <c r="K26" s="4">
        <f>SUM(Nurse[[#This Row],[RN Hours (excl. Admin, DON)]],Nurse[[#This Row],[LPN Hours (excl. Admin)]],Nurse[[#This Row],[CNA Hours]],Nurse[[#This Row],[NA TR Hours]],Nurse[[#This Row],[Med Aide/Tech Hours]])</f>
        <v>473.61021739130456</v>
      </c>
      <c r="L26" s="4">
        <f>SUM(Nurse[[#This Row],[RN Hours (excl. Admin, DON)]],Nurse[[#This Row],[RN Admin Hours]],Nurse[[#This Row],[RN DON Hours]])</f>
        <v>144.03923913043479</v>
      </c>
      <c r="M26" s="4">
        <v>100.74336956521741</v>
      </c>
      <c r="N26" s="4">
        <v>38.567608695652169</v>
      </c>
      <c r="O26" s="4">
        <v>4.7282608695652177</v>
      </c>
      <c r="P26" s="4">
        <f>SUM(Nurse[[#This Row],[LPN Hours (excl. Admin)]],Nurse[[#This Row],[LPN Admin Hours]])</f>
        <v>73.414891304347833</v>
      </c>
      <c r="Q26" s="4">
        <v>73.414891304347833</v>
      </c>
      <c r="R26" s="4">
        <v>0</v>
      </c>
      <c r="S26" s="4">
        <f>SUM(Nurse[[#This Row],[CNA Hours]],Nurse[[#This Row],[NA TR Hours]],Nurse[[#This Row],[Med Aide/Tech Hours]])</f>
        <v>299.45195652173931</v>
      </c>
      <c r="T26" s="4">
        <v>292.3803260869567</v>
      </c>
      <c r="U26" s="4">
        <v>6.9475000000000025</v>
      </c>
      <c r="V26" s="4">
        <v>0.1241304347826087</v>
      </c>
      <c r="W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15.313695652173912</v>
      </c>
      <c r="X26" s="4">
        <v>0.34380434782608693</v>
      </c>
      <c r="Y26" s="4">
        <v>0</v>
      </c>
      <c r="Z26" s="4">
        <v>0</v>
      </c>
      <c r="AA26" s="4">
        <v>0</v>
      </c>
      <c r="AB26" s="4">
        <v>0</v>
      </c>
      <c r="AC26" s="4">
        <v>14.845760869565217</v>
      </c>
      <c r="AD26" s="4">
        <v>0</v>
      </c>
      <c r="AE26" s="4">
        <v>0.1241304347826087</v>
      </c>
      <c r="AF26" s="1">
        <v>465172</v>
      </c>
      <c r="AG26" s="1">
        <v>8</v>
      </c>
      <c r="AH26"/>
    </row>
    <row r="27" spans="1:34" x14ac:dyDescent="0.25">
      <c r="A27" t="s">
        <v>148</v>
      </c>
      <c r="B27" t="s">
        <v>11</v>
      </c>
      <c r="C27" t="s">
        <v>189</v>
      </c>
      <c r="D27" t="s">
        <v>162</v>
      </c>
      <c r="E27" s="4">
        <v>32.097826086956523</v>
      </c>
      <c r="F27" s="4">
        <f>Nurse[[#This Row],[Total Nurse Staff Hours]]/Nurse[[#This Row],[MDS Census]]</f>
        <v>4.0720724686759224</v>
      </c>
      <c r="G27" s="4">
        <f>Nurse[[#This Row],[Total Direct Care Staff Hours]]/Nurse[[#This Row],[MDS Census]]</f>
        <v>3.5390551981036236</v>
      </c>
      <c r="H27" s="4">
        <f>Nurse[[#This Row],[Total RN Hours (w/ Admin, DON)]]/Nurse[[#This Row],[MDS Census]]</f>
        <v>1.4783711479851001</v>
      </c>
      <c r="I27" s="4">
        <f>Nurse[[#This Row],[RN Hours (excl. Admin, DON)]]/Nurse[[#This Row],[MDS Census]]</f>
        <v>1.0401727057229937</v>
      </c>
      <c r="J27" s="4">
        <f>SUM(Nurse[[#This Row],[RN Hours (excl. Admin, DON)]],Nurse[[#This Row],[RN Admin Hours]],Nurse[[#This Row],[RN DON Hours]],Nurse[[#This Row],[LPN Hours (excl. Admin)]],Nurse[[#This Row],[LPN Admin Hours]],Nurse[[#This Row],[CNA Hours]],Nurse[[#This Row],[NA TR Hours]],Nurse[[#This Row],[Med Aide/Tech Hours]])</f>
        <v>130.70467391304348</v>
      </c>
      <c r="K27" s="4">
        <f>SUM(Nurse[[#This Row],[RN Hours (excl. Admin, DON)]],Nurse[[#This Row],[LPN Hours (excl. Admin)]],Nurse[[#This Row],[CNA Hours]],Nurse[[#This Row],[NA TR Hours]],Nurse[[#This Row],[Med Aide/Tech Hours]])</f>
        <v>113.59597826086957</v>
      </c>
      <c r="L27" s="4">
        <f>SUM(Nurse[[#This Row],[RN Hours (excl. Admin, DON)]],Nurse[[#This Row],[RN Admin Hours]],Nurse[[#This Row],[RN DON Hours]])</f>
        <v>47.452500000000008</v>
      </c>
      <c r="M27" s="4">
        <v>33.387282608695656</v>
      </c>
      <c r="N27" s="4">
        <v>7.1086956521739131</v>
      </c>
      <c r="O27" s="4">
        <v>6.9565217391304346</v>
      </c>
      <c r="P27" s="4">
        <f>SUM(Nurse[[#This Row],[LPN Hours (excl. Admin)]],Nurse[[#This Row],[LPN Admin Hours]])</f>
        <v>14.748043478260875</v>
      </c>
      <c r="Q27" s="4">
        <v>11.704565217391309</v>
      </c>
      <c r="R27" s="4">
        <v>3.0434782608695654</v>
      </c>
      <c r="S27" s="4">
        <f>SUM(Nurse[[#This Row],[CNA Hours]],Nurse[[#This Row],[NA TR Hours]],Nurse[[#This Row],[Med Aide/Tech Hours]])</f>
        <v>68.50413043478261</v>
      </c>
      <c r="T27" s="4">
        <v>52.006304347826074</v>
      </c>
      <c r="U27" s="4">
        <v>16.497826086956529</v>
      </c>
      <c r="V27" s="4">
        <v>0</v>
      </c>
      <c r="W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 s="4">
        <v>0</v>
      </c>
      <c r="Y27" s="4">
        <v>0</v>
      </c>
      <c r="Z27" s="4">
        <v>0</v>
      </c>
      <c r="AA27" s="4">
        <v>0</v>
      </c>
      <c r="AB27" s="4">
        <v>0</v>
      </c>
      <c r="AC27" s="4">
        <v>0</v>
      </c>
      <c r="AD27" s="4">
        <v>0</v>
      </c>
      <c r="AE27" s="4">
        <v>0</v>
      </c>
      <c r="AF27" s="1">
        <v>465009</v>
      </c>
      <c r="AG27" s="1">
        <v>8</v>
      </c>
      <c r="AH27"/>
    </row>
    <row r="28" spans="1:34" x14ac:dyDescent="0.25">
      <c r="A28" t="s">
        <v>148</v>
      </c>
      <c r="B28" t="s">
        <v>6</v>
      </c>
      <c r="C28" t="s">
        <v>202</v>
      </c>
      <c r="D28" t="s">
        <v>168</v>
      </c>
      <c r="E28" s="4">
        <v>64.706521739130437</v>
      </c>
      <c r="F28" s="4">
        <f>Nurse[[#This Row],[Total Nurse Staff Hours]]/Nurse[[#This Row],[MDS Census]]</f>
        <v>4.518627582731396</v>
      </c>
      <c r="G28" s="4">
        <f>Nurse[[#This Row],[Total Direct Care Staff Hours]]/Nurse[[#This Row],[MDS Census]]</f>
        <v>3.9460154543927435</v>
      </c>
      <c r="H28" s="4">
        <f>Nurse[[#This Row],[Total RN Hours (w/ Admin, DON)]]/Nurse[[#This Row],[MDS Census]]</f>
        <v>0.89614816059129854</v>
      </c>
      <c r="I28" s="4">
        <f>Nurse[[#This Row],[RN Hours (excl. Admin, DON)]]/Nurse[[#This Row],[MDS Census]]</f>
        <v>0.60286746178397455</v>
      </c>
      <c r="J28" s="4">
        <f>SUM(Nurse[[#This Row],[RN Hours (excl. Admin, DON)]],Nurse[[#This Row],[RN Admin Hours]],Nurse[[#This Row],[RN DON Hours]],Nurse[[#This Row],[LPN Hours (excl. Admin)]],Nurse[[#This Row],[LPN Admin Hours]],Nurse[[#This Row],[CNA Hours]],Nurse[[#This Row],[NA TR Hours]],Nurse[[#This Row],[Med Aide/Tech Hours]])</f>
        <v>292.38467391304351</v>
      </c>
      <c r="K28" s="4">
        <f>SUM(Nurse[[#This Row],[RN Hours (excl. Admin, DON)]],Nurse[[#This Row],[LPN Hours (excl. Admin)]],Nurse[[#This Row],[CNA Hours]],Nurse[[#This Row],[NA TR Hours]],Nurse[[#This Row],[Med Aide/Tech Hours]])</f>
        <v>255.33293478260873</v>
      </c>
      <c r="L28" s="4">
        <f>SUM(Nurse[[#This Row],[RN Hours (excl. Admin, DON)]],Nurse[[#This Row],[RN Admin Hours]],Nurse[[#This Row],[RN DON Hours]])</f>
        <v>57.986630434782612</v>
      </c>
      <c r="M28" s="4">
        <v>39.009456521739139</v>
      </c>
      <c r="N28" s="4">
        <v>14.330434782608695</v>
      </c>
      <c r="O28" s="4">
        <v>4.6467391304347823</v>
      </c>
      <c r="P28" s="4">
        <f>SUM(Nurse[[#This Row],[LPN Hours (excl. Admin)]],Nurse[[#This Row],[LPN Admin Hours]])</f>
        <v>79.968152173913026</v>
      </c>
      <c r="Q28" s="4">
        <v>61.89358695652173</v>
      </c>
      <c r="R28" s="4">
        <v>18.074565217391299</v>
      </c>
      <c r="S28" s="4">
        <f>SUM(Nurse[[#This Row],[CNA Hours]],Nurse[[#This Row],[NA TR Hours]],Nurse[[#This Row],[Med Aide/Tech Hours]])</f>
        <v>154.42989130434788</v>
      </c>
      <c r="T28" s="4">
        <v>153.29336956521743</v>
      </c>
      <c r="U28" s="4">
        <v>1.1365217391304347</v>
      </c>
      <c r="V28" s="4">
        <v>0</v>
      </c>
      <c r="W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113.87673913043477</v>
      </c>
      <c r="X28" s="4">
        <v>23.267608695652171</v>
      </c>
      <c r="Y28" s="4">
        <v>0</v>
      </c>
      <c r="Z28" s="4">
        <v>0</v>
      </c>
      <c r="AA28" s="4">
        <v>23.592500000000008</v>
      </c>
      <c r="AB28" s="4">
        <v>0</v>
      </c>
      <c r="AC28" s="4">
        <v>67.016630434782584</v>
      </c>
      <c r="AD28" s="4">
        <v>0</v>
      </c>
      <c r="AE28" s="4">
        <v>0</v>
      </c>
      <c r="AF28" s="1">
        <v>465097</v>
      </c>
      <c r="AG28" s="1">
        <v>8</v>
      </c>
      <c r="AH28"/>
    </row>
    <row r="29" spans="1:34" x14ac:dyDescent="0.25">
      <c r="A29" t="s">
        <v>148</v>
      </c>
      <c r="B29" t="s">
        <v>41</v>
      </c>
      <c r="C29" t="s">
        <v>205</v>
      </c>
      <c r="D29" t="s">
        <v>171</v>
      </c>
      <c r="E29" s="4">
        <v>30.673913043478262</v>
      </c>
      <c r="F29" s="4">
        <f>Nurse[[#This Row],[Total Nurse Staff Hours]]/Nurse[[#This Row],[MDS Census]]</f>
        <v>3.8724557051736364</v>
      </c>
      <c r="G29" s="4">
        <f>Nurse[[#This Row],[Total Direct Care Staff Hours]]/Nurse[[#This Row],[MDS Census]]</f>
        <v>3.5484018426647777</v>
      </c>
      <c r="H29" s="4">
        <f>Nurse[[#This Row],[Total RN Hours (w/ Admin, DON)]]/Nurse[[#This Row],[MDS Census]]</f>
        <v>1.1121899362154497</v>
      </c>
      <c r="I29" s="4">
        <f>Nurse[[#This Row],[RN Hours (excl. Admin, DON)]]/Nurse[[#This Row],[MDS Census]]</f>
        <v>0.78813607370659078</v>
      </c>
      <c r="J29" s="4">
        <f>SUM(Nurse[[#This Row],[RN Hours (excl. Admin, DON)]],Nurse[[#This Row],[RN Admin Hours]],Nurse[[#This Row],[RN DON Hours]],Nurse[[#This Row],[LPN Hours (excl. Admin)]],Nurse[[#This Row],[LPN Admin Hours]],Nurse[[#This Row],[CNA Hours]],Nurse[[#This Row],[NA TR Hours]],Nurse[[#This Row],[Med Aide/Tech Hours]])</f>
        <v>118.78336956521741</v>
      </c>
      <c r="K29" s="4">
        <f>SUM(Nurse[[#This Row],[RN Hours (excl. Admin, DON)]],Nurse[[#This Row],[LPN Hours (excl. Admin)]],Nurse[[#This Row],[CNA Hours]],Nurse[[#This Row],[NA TR Hours]],Nurse[[#This Row],[Med Aide/Tech Hours]])</f>
        <v>108.84336956521742</v>
      </c>
      <c r="L29" s="4">
        <f>SUM(Nurse[[#This Row],[RN Hours (excl. Admin, DON)]],Nurse[[#This Row],[RN Admin Hours]],Nurse[[#This Row],[RN DON Hours]])</f>
        <v>34.115217391304341</v>
      </c>
      <c r="M29" s="4">
        <v>24.17521739130434</v>
      </c>
      <c r="N29" s="4">
        <v>5.2932608695652181</v>
      </c>
      <c r="O29" s="4">
        <v>4.6467391304347823</v>
      </c>
      <c r="P29" s="4">
        <f>SUM(Nurse[[#This Row],[LPN Hours (excl. Admin)]],Nurse[[#This Row],[LPN Admin Hours]])</f>
        <v>11.692717391304345</v>
      </c>
      <c r="Q29" s="4">
        <v>11.692717391304345</v>
      </c>
      <c r="R29" s="4">
        <v>0</v>
      </c>
      <c r="S29" s="4">
        <f>SUM(Nurse[[#This Row],[CNA Hours]],Nurse[[#This Row],[NA TR Hours]],Nurse[[#This Row],[Med Aide/Tech Hours]])</f>
        <v>72.97543478260873</v>
      </c>
      <c r="T29" s="4">
        <v>72.97543478260873</v>
      </c>
      <c r="U29" s="4">
        <v>0</v>
      </c>
      <c r="V29" s="4">
        <v>0</v>
      </c>
      <c r="W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41.89358695652173</v>
      </c>
      <c r="X29" s="4">
        <v>6.3759782608695641</v>
      </c>
      <c r="Y29" s="4">
        <v>0</v>
      </c>
      <c r="Z29" s="4">
        <v>0</v>
      </c>
      <c r="AA29" s="4">
        <v>0</v>
      </c>
      <c r="AB29" s="4">
        <v>0</v>
      </c>
      <c r="AC29" s="4">
        <v>35.517608695652164</v>
      </c>
      <c r="AD29" s="4">
        <v>0</v>
      </c>
      <c r="AE29" s="4">
        <v>0</v>
      </c>
      <c r="AF29" s="1">
        <v>465107</v>
      </c>
      <c r="AG29" s="1">
        <v>8</v>
      </c>
      <c r="AH29"/>
    </row>
    <row r="30" spans="1:34" x14ac:dyDescent="0.25">
      <c r="A30" t="s">
        <v>148</v>
      </c>
      <c r="B30" t="s">
        <v>9</v>
      </c>
      <c r="C30" t="s">
        <v>187</v>
      </c>
      <c r="D30" t="s">
        <v>162</v>
      </c>
      <c r="E30" s="4">
        <v>111.15217391304348</v>
      </c>
      <c r="F30" s="4">
        <f>Nurse[[#This Row],[Total Nurse Staff Hours]]/Nurse[[#This Row],[MDS Census]]</f>
        <v>3.791955798943869</v>
      </c>
      <c r="G30" s="4">
        <f>Nurse[[#This Row],[Total Direct Care Staff Hours]]/Nurse[[#This Row],[MDS Census]]</f>
        <v>3.6317729317426175</v>
      </c>
      <c r="H30" s="4">
        <f>Nurse[[#This Row],[Total RN Hours (w/ Admin, DON)]]/Nurse[[#This Row],[MDS Census]]</f>
        <v>1.1107872090749074</v>
      </c>
      <c r="I30" s="4">
        <f>Nurse[[#This Row],[RN Hours (excl. Admin, DON)]]/Nurse[[#This Row],[MDS Census]]</f>
        <v>1.008694504204968</v>
      </c>
      <c r="J30" s="4">
        <f>SUM(Nurse[[#This Row],[RN Hours (excl. Admin, DON)]],Nurse[[#This Row],[RN Admin Hours]],Nurse[[#This Row],[RN DON Hours]],Nurse[[#This Row],[LPN Hours (excl. Admin)]],Nurse[[#This Row],[LPN Admin Hours]],Nurse[[#This Row],[CNA Hours]],Nurse[[#This Row],[NA TR Hours]],Nurse[[#This Row],[Med Aide/Tech Hours]])</f>
        <v>421.48413043478268</v>
      </c>
      <c r="K30" s="4">
        <f>SUM(Nurse[[#This Row],[RN Hours (excl. Admin, DON)]],Nurse[[#This Row],[LPN Hours (excl. Admin)]],Nurse[[#This Row],[CNA Hours]],Nurse[[#This Row],[NA TR Hours]],Nurse[[#This Row],[Med Aide/Tech Hours]])</f>
        <v>403.67945652173921</v>
      </c>
      <c r="L30" s="4">
        <f>SUM(Nurse[[#This Row],[RN Hours (excl. Admin, DON)]],Nurse[[#This Row],[RN Admin Hours]],Nurse[[#This Row],[RN DON Hours]])</f>
        <v>123.4664130434783</v>
      </c>
      <c r="M30" s="4">
        <v>112.11858695652178</v>
      </c>
      <c r="N30" s="4">
        <v>5.6086956521739131</v>
      </c>
      <c r="O30" s="4">
        <v>5.7391304347826084</v>
      </c>
      <c r="P30" s="4">
        <f>SUM(Nurse[[#This Row],[LPN Hours (excl. Admin)]],Nurse[[#This Row],[LPN Admin Hours]])</f>
        <v>48.751304347826078</v>
      </c>
      <c r="Q30" s="4">
        <v>42.294456521739122</v>
      </c>
      <c r="R30" s="4">
        <v>6.456847826086956</v>
      </c>
      <c r="S30" s="4">
        <f>SUM(Nurse[[#This Row],[CNA Hours]],Nurse[[#This Row],[NA TR Hours]],Nurse[[#This Row],[Med Aide/Tech Hours]])</f>
        <v>249.26641304347834</v>
      </c>
      <c r="T30" s="4">
        <v>201.42695652173919</v>
      </c>
      <c r="U30" s="4">
        <v>47.839456521739145</v>
      </c>
      <c r="V30" s="4">
        <v>0</v>
      </c>
      <c r="W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40.409021739130424</v>
      </c>
      <c r="X30" s="4">
        <v>8.4431521739130453</v>
      </c>
      <c r="Y30" s="4">
        <v>0</v>
      </c>
      <c r="Z30" s="4">
        <v>0</v>
      </c>
      <c r="AA30" s="4">
        <v>0</v>
      </c>
      <c r="AB30" s="4">
        <v>0</v>
      </c>
      <c r="AC30" s="4">
        <v>31.965869565217378</v>
      </c>
      <c r="AD30" s="4">
        <v>0</v>
      </c>
      <c r="AE30" s="4">
        <v>0</v>
      </c>
      <c r="AF30" s="1">
        <v>465003</v>
      </c>
      <c r="AG30" s="1">
        <v>8</v>
      </c>
      <c r="AH30"/>
    </row>
    <row r="31" spans="1:34" x14ac:dyDescent="0.25">
      <c r="A31" t="s">
        <v>148</v>
      </c>
      <c r="B31" t="s">
        <v>8</v>
      </c>
      <c r="C31" t="s">
        <v>195</v>
      </c>
      <c r="D31" t="s">
        <v>163</v>
      </c>
      <c r="E31" s="4">
        <v>72.336956521739125</v>
      </c>
      <c r="F31" s="4">
        <f>Nurse[[#This Row],[Total Nurse Staff Hours]]/Nurse[[#This Row],[MDS Census]]</f>
        <v>3.1365664913598796</v>
      </c>
      <c r="G31" s="4">
        <f>Nurse[[#This Row],[Total Direct Care Staff Hours]]/Nurse[[#This Row],[MDS Census]]</f>
        <v>2.8340495867768594</v>
      </c>
      <c r="H31" s="4">
        <f>Nurse[[#This Row],[Total RN Hours (w/ Admin, DON)]]/Nurse[[#This Row],[MDS Census]]</f>
        <v>0.68136739293764104</v>
      </c>
      <c r="I31" s="4">
        <f>Nurse[[#This Row],[RN Hours (excl. Admin, DON)]]/Nurse[[#This Row],[MDS Census]]</f>
        <v>0.42092411720510908</v>
      </c>
      <c r="J31" s="4">
        <f>SUM(Nurse[[#This Row],[RN Hours (excl. Admin, DON)]],Nurse[[#This Row],[RN Admin Hours]],Nurse[[#This Row],[RN DON Hours]],Nurse[[#This Row],[LPN Hours (excl. Admin)]],Nurse[[#This Row],[LPN Admin Hours]],Nurse[[#This Row],[CNA Hours]],Nurse[[#This Row],[NA TR Hours]],Nurse[[#This Row],[Med Aide/Tech Hours]])</f>
        <v>226.88967391304345</v>
      </c>
      <c r="K31" s="4">
        <f>SUM(Nurse[[#This Row],[RN Hours (excl. Admin, DON)]],Nurse[[#This Row],[LPN Hours (excl. Admin)]],Nurse[[#This Row],[CNA Hours]],Nurse[[#This Row],[NA TR Hours]],Nurse[[#This Row],[Med Aide/Tech Hours]])</f>
        <v>205.00652173913042</v>
      </c>
      <c r="L31" s="4">
        <f>SUM(Nurse[[#This Row],[RN Hours (excl. Admin, DON)]],Nurse[[#This Row],[RN Admin Hours]],Nurse[[#This Row],[RN DON Hours]])</f>
        <v>49.288043478260875</v>
      </c>
      <c r="M31" s="4">
        <v>30.448369565217398</v>
      </c>
      <c r="N31" s="4">
        <v>13.1875</v>
      </c>
      <c r="O31" s="4">
        <v>5.6521739130434785</v>
      </c>
      <c r="P31" s="4">
        <f>SUM(Nurse[[#This Row],[LPN Hours (excl. Admin)]],Nurse[[#This Row],[LPN Admin Hours]])</f>
        <v>47.498043478260861</v>
      </c>
      <c r="Q31" s="4">
        <v>44.454565217391298</v>
      </c>
      <c r="R31" s="4">
        <v>3.0434782608695654</v>
      </c>
      <c r="S31" s="4">
        <f>SUM(Nurse[[#This Row],[CNA Hours]],Nurse[[#This Row],[NA TR Hours]],Nurse[[#This Row],[Med Aide/Tech Hours]])</f>
        <v>130.10358695652172</v>
      </c>
      <c r="T31" s="4">
        <v>103.89706521739129</v>
      </c>
      <c r="U31" s="4">
        <v>25.516304347826086</v>
      </c>
      <c r="V31" s="4">
        <v>0.69021739130434778</v>
      </c>
      <c r="W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3.3516304347826087</v>
      </c>
      <c r="X31" s="4">
        <v>0.78260869565217395</v>
      </c>
      <c r="Y31" s="4">
        <v>0</v>
      </c>
      <c r="Z31" s="4">
        <v>0</v>
      </c>
      <c r="AA31" s="4">
        <v>0.12847826086956521</v>
      </c>
      <c r="AB31" s="4">
        <v>0</v>
      </c>
      <c r="AC31" s="4">
        <v>2.4405434782608695</v>
      </c>
      <c r="AD31" s="4">
        <v>0</v>
      </c>
      <c r="AE31" s="4">
        <v>0</v>
      </c>
      <c r="AF31" s="1">
        <v>465078</v>
      </c>
      <c r="AG31" s="1">
        <v>8</v>
      </c>
      <c r="AH31"/>
    </row>
    <row r="32" spans="1:34" x14ac:dyDescent="0.25">
      <c r="A32" t="s">
        <v>148</v>
      </c>
      <c r="B32" t="s">
        <v>43</v>
      </c>
      <c r="C32" t="s">
        <v>188</v>
      </c>
      <c r="D32" t="s">
        <v>163</v>
      </c>
      <c r="E32" s="4">
        <v>77.869565217391298</v>
      </c>
      <c r="F32" s="4">
        <f>Nurse[[#This Row],[Total Nurse Staff Hours]]/Nurse[[#This Row],[MDS Census]]</f>
        <v>3.8405709101060856</v>
      </c>
      <c r="G32" s="4">
        <f>Nurse[[#This Row],[Total Direct Care Staff Hours]]/Nurse[[#This Row],[MDS Census]]</f>
        <v>3.6705485762144057</v>
      </c>
      <c r="H32" s="4">
        <f>Nurse[[#This Row],[Total RN Hours (w/ Admin, DON)]]/Nurse[[#This Row],[MDS Census]]</f>
        <v>0.88980876605248449</v>
      </c>
      <c r="I32" s="4">
        <f>Nurse[[#This Row],[RN Hours (excl. Admin, DON)]]/Nurse[[#This Row],[MDS Census]]</f>
        <v>0.71978643216080385</v>
      </c>
      <c r="J32" s="4">
        <f>SUM(Nurse[[#This Row],[RN Hours (excl. Admin, DON)]],Nurse[[#This Row],[RN Admin Hours]],Nurse[[#This Row],[RN DON Hours]],Nurse[[#This Row],[LPN Hours (excl. Admin)]],Nurse[[#This Row],[LPN Admin Hours]],Nurse[[#This Row],[CNA Hours]],Nurse[[#This Row],[NA TR Hours]],Nurse[[#This Row],[Med Aide/Tech Hours]])</f>
        <v>299.0635869565217</v>
      </c>
      <c r="K32" s="4">
        <f>SUM(Nurse[[#This Row],[RN Hours (excl. Admin, DON)]],Nurse[[#This Row],[LPN Hours (excl. Admin)]],Nurse[[#This Row],[CNA Hours]],Nurse[[#This Row],[NA TR Hours]],Nurse[[#This Row],[Med Aide/Tech Hours]])</f>
        <v>285.82402173913044</v>
      </c>
      <c r="L32" s="4">
        <f>SUM(Nurse[[#This Row],[RN Hours (excl. Admin, DON)]],Nurse[[#This Row],[RN Admin Hours]],Nurse[[#This Row],[RN DON Hours]])</f>
        <v>69.289021739130419</v>
      </c>
      <c r="M32" s="4">
        <v>56.04945652173911</v>
      </c>
      <c r="N32" s="4">
        <v>7.5004347826086963</v>
      </c>
      <c r="O32" s="4">
        <v>5.7391304347826084</v>
      </c>
      <c r="P32" s="4">
        <f>SUM(Nurse[[#This Row],[LPN Hours (excl. Admin)]],Nurse[[#This Row],[LPN Admin Hours]])</f>
        <v>36.852934782608699</v>
      </c>
      <c r="Q32" s="4">
        <v>36.852934782608699</v>
      </c>
      <c r="R32" s="4">
        <v>0</v>
      </c>
      <c r="S32" s="4">
        <f>SUM(Nurse[[#This Row],[CNA Hours]],Nurse[[#This Row],[NA TR Hours]],Nurse[[#This Row],[Med Aide/Tech Hours]])</f>
        <v>192.9216304347826</v>
      </c>
      <c r="T32" s="4">
        <v>157.51</v>
      </c>
      <c r="U32" s="4">
        <v>35.411630434782609</v>
      </c>
      <c r="V32" s="4">
        <v>0</v>
      </c>
      <c r="W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5.5221739130434786</v>
      </c>
      <c r="X32" s="4">
        <v>0.1391304347826087</v>
      </c>
      <c r="Y32" s="4">
        <v>0</v>
      </c>
      <c r="Z32" s="4">
        <v>0</v>
      </c>
      <c r="AA32" s="4">
        <v>0.81521739130434778</v>
      </c>
      <c r="AB32" s="4">
        <v>0</v>
      </c>
      <c r="AC32" s="4">
        <v>4.5678260869565221</v>
      </c>
      <c r="AD32" s="4">
        <v>0</v>
      </c>
      <c r="AE32" s="4">
        <v>0</v>
      </c>
      <c r="AF32" s="1">
        <v>465109</v>
      </c>
      <c r="AG32" s="1">
        <v>8</v>
      </c>
      <c r="AH32"/>
    </row>
    <row r="33" spans="1:34" x14ac:dyDescent="0.25">
      <c r="A33" t="s">
        <v>148</v>
      </c>
      <c r="B33" t="s">
        <v>38</v>
      </c>
      <c r="C33" t="s">
        <v>204</v>
      </c>
      <c r="D33" t="s">
        <v>155</v>
      </c>
      <c r="E33" s="4">
        <v>40.945652173913047</v>
      </c>
      <c r="F33" s="4">
        <f>Nurse[[#This Row],[Total Nurse Staff Hours]]/Nurse[[#This Row],[MDS Census]]</f>
        <v>3.5373055481815769</v>
      </c>
      <c r="G33" s="4">
        <f>Nurse[[#This Row],[Total Direct Care Staff Hours]]/Nurse[[#This Row],[MDS Census]]</f>
        <v>3.1791425537563041</v>
      </c>
      <c r="H33" s="4">
        <f>Nurse[[#This Row],[Total RN Hours (w/ Admin, DON)]]/Nurse[[#This Row],[MDS Census]]</f>
        <v>1.1119803557207326</v>
      </c>
      <c r="I33" s="4">
        <f>Nurse[[#This Row],[RN Hours (excl. Admin, DON)]]/Nurse[[#This Row],[MDS Census]]</f>
        <v>0.7538173612954604</v>
      </c>
      <c r="J33" s="4">
        <f>SUM(Nurse[[#This Row],[RN Hours (excl. Admin, DON)]],Nurse[[#This Row],[RN Admin Hours]],Nurse[[#This Row],[RN DON Hours]],Nurse[[#This Row],[LPN Hours (excl. Admin)]],Nurse[[#This Row],[LPN Admin Hours]],Nurse[[#This Row],[CNA Hours]],Nurse[[#This Row],[NA TR Hours]],Nurse[[#This Row],[Med Aide/Tech Hours]])</f>
        <v>144.83728260869566</v>
      </c>
      <c r="K33" s="4">
        <f>SUM(Nurse[[#This Row],[RN Hours (excl. Admin, DON)]],Nurse[[#This Row],[LPN Hours (excl. Admin)]],Nurse[[#This Row],[CNA Hours]],Nurse[[#This Row],[NA TR Hours]],Nurse[[#This Row],[Med Aide/Tech Hours]])</f>
        <v>130.17206521739129</v>
      </c>
      <c r="L33" s="4">
        <f>SUM(Nurse[[#This Row],[RN Hours (excl. Admin, DON)]],Nurse[[#This Row],[RN Admin Hours]],Nurse[[#This Row],[RN DON Hours]])</f>
        <v>45.530760869565221</v>
      </c>
      <c r="M33" s="4">
        <v>30.865543478260864</v>
      </c>
      <c r="N33" s="4">
        <v>8.9260869565217451</v>
      </c>
      <c r="O33" s="4">
        <v>5.7391304347826084</v>
      </c>
      <c r="P33" s="4">
        <f>SUM(Nurse[[#This Row],[LPN Hours (excl. Admin)]],Nurse[[#This Row],[LPN Admin Hours]])</f>
        <v>15.318152173913044</v>
      </c>
      <c r="Q33" s="4">
        <v>15.318152173913044</v>
      </c>
      <c r="R33" s="4">
        <v>0</v>
      </c>
      <c r="S33" s="4">
        <f>SUM(Nurse[[#This Row],[CNA Hours]],Nurse[[#This Row],[NA TR Hours]],Nurse[[#This Row],[Med Aide/Tech Hours]])</f>
        <v>83.988369565217397</v>
      </c>
      <c r="T33" s="4">
        <v>70.708913043478262</v>
      </c>
      <c r="U33" s="4">
        <v>13.279456521739132</v>
      </c>
      <c r="V33" s="4">
        <v>0</v>
      </c>
      <c r="W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3" s="4">
        <v>0</v>
      </c>
      <c r="Y33" s="4">
        <v>0</v>
      </c>
      <c r="Z33" s="4">
        <v>0</v>
      </c>
      <c r="AA33" s="4">
        <v>0</v>
      </c>
      <c r="AB33" s="4">
        <v>0</v>
      </c>
      <c r="AC33" s="4">
        <v>0</v>
      </c>
      <c r="AD33" s="4">
        <v>0</v>
      </c>
      <c r="AE33" s="4">
        <v>0</v>
      </c>
      <c r="AF33" s="1">
        <v>465101</v>
      </c>
      <c r="AG33" s="1">
        <v>8</v>
      </c>
      <c r="AH33"/>
    </row>
    <row r="34" spans="1:34" x14ac:dyDescent="0.25">
      <c r="A34" t="s">
        <v>148</v>
      </c>
      <c r="B34" t="s">
        <v>77</v>
      </c>
      <c r="C34" t="s">
        <v>182</v>
      </c>
      <c r="D34" t="s">
        <v>163</v>
      </c>
      <c r="E34" s="4">
        <v>29.228260869565219</v>
      </c>
      <c r="F34" s="4">
        <f>Nurse[[#This Row],[Total Nurse Staff Hours]]/Nurse[[#This Row],[MDS Census]]</f>
        <v>5.0645221271848273</v>
      </c>
      <c r="G34" s="4">
        <f>Nurse[[#This Row],[Total Direct Care Staff Hours]]/Nurse[[#This Row],[MDS Census]]</f>
        <v>4.5842320565265888</v>
      </c>
      <c r="H34" s="4">
        <f>Nurse[[#This Row],[Total RN Hours (w/ Admin, DON)]]/Nurse[[#This Row],[MDS Census]]</f>
        <v>1.9696913350687988</v>
      </c>
      <c r="I34" s="4">
        <f>Nurse[[#This Row],[RN Hours (excl. Admin, DON)]]/Nurse[[#This Row],[MDS Census]]</f>
        <v>1.5027891409445888</v>
      </c>
      <c r="J34" s="4">
        <f>SUM(Nurse[[#This Row],[RN Hours (excl. Admin, DON)]],Nurse[[#This Row],[RN Admin Hours]],Nurse[[#This Row],[RN DON Hours]],Nurse[[#This Row],[LPN Hours (excl. Admin)]],Nurse[[#This Row],[LPN Admin Hours]],Nurse[[#This Row],[CNA Hours]],Nurse[[#This Row],[NA TR Hours]],Nurse[[#This Row],[Med Aide/Tech Hours]])</f>
        <v>148.0271739130435</v>
      </c>
      <c r="K34" s="4">
        <f>SUM(Nurse[[#This Row],[RN Hours (excl. Admin, DON)]],Nurse[[#This Row],[LPN Hours (excl. Admin)]],Nurse[[#This Row],[CNA Hours]],Nurse[[#This Row],[NA TR Hours]],Nurse[[#This Row],[Med Aide/Tech Hours]])</f>
        <v>133.9891304347826</v>
      </c>
      <c r="L34" s="4">
        <f>SUM(Nurse[[#This Row],[RN Hours (excl. Admin, DON)]],Nurse[[#This Row],[RN Admin Hours]],Nurse[[#This Row],[RN DON Hours]])</f>
        <v>57.570652173913047</v>
      </c>
      <c r="M34" s="4">
        <v>43.923913043478258</v>
      </c>
      <c r="N34" s="4">
        <v>5.4565217391304346</v>
      </c>
      <c r="O34" s="4">
        <v>8.1902173913043477</v>
      </c>
      <c r="P34" s="4">
        <f>SUM(Nurse[[#This Row],[LPN Hours (excl. Admin)]],Nurse[[#This Row],[LPN Admin Hours]])</f>
        <v>15.391304347826088</v>
      </c>
      <c r="Q34" s="4">
        <v>15</v>
      </c>
      <c r="R34" s="4">
        <v>0.39130434782608697</v>
      </c>
      <c r="S34" s="4">
        <f>SUM(Nurse[[#This Row],[CNA Hours]],Nurse[[#This Row],[NA TR Hours]],Nurse[[#This Row],[Med Aide/Tech Hours]])</f>
        <v>75.065217391304344</v>
      </c>
      <c r="T34" s="4">
        <v>75.065217391304344</v>
      </c>
      <c r="U34" s="4">
        <v>0</v>
      </c>
      <c r="V34" s="4">
        <v>0</v>
      </c>
      <c r="W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17.141304347826086</v>
      </c>
      <c r="X34" s="4">
        <v>4.2445652173913047</v>
      </c>
      <c r="Y34" s="4">
        <v>0</v>
      </c>
      <c r="Z34" s="4">
        <v>0</v>
      </c>
      <c r="AA34" s="4">
        <v>0.69565217391304346</v>
      </c>
      <c r="AB34" s="4">
        <v>0</v>
      </c>
      <c r="AC34" s="4">
        <v>12.201086956521738</v>
      </c>
      <c r="AD34" s="4">
        <v>0</v>
      </c>
      <c r="AE34" s="4">
        <v>0</v>
      </c>
      <c r="AF34" s="1">
        <v>465171</v>
      </c>
      <c r="AG34" s="1">
        <v>8</v>
      </c>
      <c r="AH34"/>
    </row>
    <row r="35" spans="1:34" x14ac:dyDescent="0.25">
      <c r="A35" t="s">
        <v>148</v>
      </c>
      <c r="B35" t="s">
        <v>45</v>
      </c>
      <c r="C35" t="s">
        <v>208</v>
      </c>
      <c r="D35" t="s">
        <v>158</v>
      </c>
      <c r="E35" s="4">
        <v>36.586956521739133</v>
      </c>
      <c r="F35" s="4">
        <f>Nurse[[#This Row],[Total Nurse Staff Hours]]/Nurse[[#This Row],[MDS Census]]</f>
        <v>3.7662774806892449</v>
      </c>
      <c r="G35" s="4">
        <f>Nurse[[#This Row],[Total Direct Care Staff Hours]]/Nurse[[#This Row],[MDS Census]]</f>
        <v>3.3042959001782521</v>
      </c>
      <c r="H35" s="4">
        <f>Nurse[[#This Row],[Total RN Hours (w/ Admin, DON)]]/Nurse[[#This Row],[MDS Census]]</f>
        <v>1.276206179441473</v>
      </c>
      <c r="I35" s="4">
        <f>Nurse[[#This Row],[RN Hours (excl. Admin, DON)]]/Nurse[[#This Row],[MDS Census]]</f>
        <v>0.95611111111111058</v>
      </c>
      <c r="J35" s="4">
        <f>SUM(Nurse[[#This Row],[RN Hours (excl. Admin, DON)]],Nurse[[#This Row],[RN Admin Hours]],Nurse[[#This Row],[RN DON Hours]],Nurse[[#This Row],[LPN Hours (excl. Admin)]],Nurse[[#This Row],[LPN Admin Hours]],Nurse[[#This Row],[CNA Hours]],Nurse[[#This Row],[NA TR Hours]],Nurse[[#This Row],[Med Aide/Tech Hours]])</f>
        <v>137.7966304347826</v>
      </c>
      <c r="K35" s="4">
        <f>SUM(Nurse[[#This Row],[RN Hours (excl. Admin, DON)]],Nurse[[#This Row],[LPN Hours (excl. Admin)]],Nurse[[#This Row],[CNA Hours]],Nurse[[#This Row],[NA TR Hours]],Nurse[[#This Row],[Med Aide/Tech Hours]])</f>
        <v>120.89413043478258</v>
      </c>
      <c r="L35" s="4">
        <f>SUM(Nurse[[#This Row],[RN Hours (excl. Admin, DON)]],Nurse[[#This Row],[RN Admin Hours]],Nurse[[#This Row],[RN DON Hours]])</f>
        <v>46.692499999999981</v>
      </c>
      <c r="M35" s="4">
        <v>34.981195652173895</v>
      </c>
      <c r="N35" s="4">
        <v>6.32</v>
      </c>
      <c r="O35" s="4">
        <v>5.3913043478260869</v>
      </c>
      <c r="P35" s="4">
        <f>SUM(Nurse[[#This Row],[LPN Hours (excl. Admin)]],Nurse[[#This Row],[LPN Admin Hours]])</f>
        <v>24.134565217391302</v>
      </c>
      <c r="Q35" s="4">
        <v>18.943369565217388</v>
      </c>
      <c r="R35" s="4">
        <v>5.1911956521739135</v>
      </c>
      <c r="S35" s="4">
        <f>SUM(Nurse[[#This Row],[CNA Hours]],Nurse[[#This Row],[NA TR Hours]],Nurse[[#This Row],[Med Aide/Tech Hours]])</f>
        <v>66.969565217391292</v>
      </c>
      <c r="T35" s="4">
        <v>61.096521739130424</v>
      </c>
      <c r="U35" s="4">
        <v>5.8730434782608691</v>
      </c>
      <c r="V35" s="4">
        <v>0</v>
      </c>
      <c r="W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28.793478260869566</v>
      </c>
      <c r="X35" s="4">
        <v>5.3757608695652177</v>
      </c>
      <c r="Y35" s="4">
        <v>0</v>
      </c>
      <c r="Z35" s="4">
        <v>0</v>
      </c>
      <c r="AA35" s="4">
        <v>2.4065217391304348</v>
      </c>
      <c r="AB35" s="4">
        <v>0</v>
      </c>
      <c r="AC35" s="4">
        <v>21.011195652173914</v>
      </c>
      <c r="AD35" s="4">
        <v>0</v>
      </c>
      <c r="AE35" s="4">
        <v>0</v>
      </c>
      <c r="AF35" s="1">
        <v>465112</v>
      </c>
      <c r="AG35" s="1">
        <v>8</v>
      </c>
      <c r="AH35"/>
    </row>
    <row r="36" spans="1:34" x14ac:dyDescent="0.25">
      <c r="A36" t="s">
        <v>148</v>
      </c>
      <c r="B36" t="s">
        <v>56</v>
      </c>
      <c r="C36" t="s">
        <v>188</v>
      </c>
      <c r="D36" t="s">
        <v>163</v>
      </c>
      <c r="E36" s="4">
        <v>50.369565217391305</v>
      </c>
      <c r="F36" s="4">
        <f>Nurse[[#This Row],[Total Nurse Staff Hours]]/Nurse[[#This Row],[MDS Census]]</f>
        <v>4.1699460509279236</v>
      </c>
      <c r="G36" s="4">
        <f>Nurse[[#This Row],[Total Direct Care Staff Hours]]/Nurse[[#This Row],[MDS Census]]</f>
        <v>3.7896957272334917</v>
      </c>
      <c r="H36" s="4">
        <f>Nurse[[#This Row],[Total RN Hours (w/ Admin, DON)]]/Nurse[[#This Row],[MDS Census]]</f>
        <v>1.1053150625809236</v>
      </c>
      <c r="I36" s="4">
        <f>Nurse[[#This Row],[RN Hours (excl. Admin, DON)]]/Nurse[[#This Row],[MDS Census]]</f>
        <v>0.72506473888649103</v>
      </c>
      <c r="J36" s="4">
        <f>SUM(Nurse[[#This Row],[RN Hours (excl. Admin, DON)]],Nurse[[#This Row],[RN Admin Hours]],Nurse[[#This Row],[RN DON Hours]],Nurse[[#This Row],[LPN Hours (excl. Admin)]],Nurse[[#This Row],[LPN Admin Hours]],Nurse[[#This Row],[CNA Hours]],Nurse[[#This Row],[NA TR Hours]],Nurse[[#This Row],[Med Aide/Tech Hours]])</f>
        <v>210.03836956521738</v>
      </c>
      <c r="K36" s="4">
        <f>SUM(Nurse[[#This Row],[RN Hours (excl. Admin, DON)]],Nurse[[#This Row],[LPN Hours (excl. Admin)]],Nurse[[#This Row],[CNA Hours]],Nurse[[#This Row],[NA TR Hours]],Nurse[[#This Row],[Med Aide/Tech Hours]])</f>
        <v>190.88532608695652</v>
      </c>
      <c r="L36" s="4">
        <f>SUM(Nurse[[#This Row],[RN Hours (excl. Admin, DON)]],Nurse[[#This Row],[RN Admin Hours]],Nurse[[#This Row],[RN DON Hours]])</f>
        <v>55.674239130434778</v>
      </c>
      <c r="M36" s="4">
        <v>36.521195652173908</v>
      </c>
      <c r="N36" s="4">
        <v>14.140326086956518</v>
      </c>
      <c r="O36" s="4">
        <v>5.0127173913043483</v>
      </c>
      <c r="P36" s="4">
        <f>SUM(Nurse[[#This Row],[LPN Hours (excl. Admin)]],Nurse[[#This Row],[LPN Admin Hours]])</f>
        <v>45.476304347826094</v>
      </c>
      <c r="Q36" s="4">
        <v>45.476304347826094</v>
      </c>
      <c r="R36" s="4">
        <v>0</v>
      </c>
      <c r="S36" s="4">
        <f>SUM(Nurse[[#This Row],[CNA Hours]],Nurse[[#This Row],[NA TR Hours]],Nurse[[#This Row],[Med Aide/Tech Hours]])</f>
        <v>108.88782608695649</v>
      </c>
      <c r="T36" s="4">
        <v>105.77782608695649</v>
      </c>
      <c r="U36" s="4">
        <v>3.11</v>
      </c>
      <c r="V36" s="4">
        <v>0</v>
      </c>
      <c r="W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11.278913043478259</v>
      </c>
      <c r="X36" s="4">
        <v>0</v>
      </c>
      <c r="Y36" s="4">
        <v>0</v>
      </c>
      <c r="Z36" s="4">
        <v>0</v>
      </c>
      <c r="AA36" s="4">
        <v>0</v>
      </c>
      <c r="AB36" s="4">
        <v>0</v>
      </c>
      <c r="AC36" s="4">
        <v>11.278913043478259</v>
      </c>
      <c r="AD36" s="4">
        <v>0</v>
      </c>
      <c r="AE36" s="4">
        <v>0</v>
      </c>
      <c r="AF36" s="1">
        <v>465139</v>
      </c>
      <c r="AG36" s="1">
        <v>8</v>
      </c>
      <c r="AH36"/>
    </row>
    <row r="37" spans="1:34" x14ac:dyDescent="0.25">
      <c r="A37" t="s">
        <v>148</v>
      </c>
      <c r="B37" t="s">
        <v>100</v>
      </c>
      <c r="C37" t="s">
        <v>221</v>
      </c>
      <c r="D37" t="s">
        <v>163</v>
      </c>
      <c r="E37" s="4">
        <v>36.728260869565219</v>
      </c>
      <c r="F37" s="4">
        <f>Nurse[[#This Row],[Total Nurse Staff Hours]]/Nurse[[#This Row],[MDS Census]]</f>
        <v>1.9466410180526781</v>
      </c>
      <c r="G37" s="4">
        <f>Nurse[[#This Row],[Total Direct Care Staff Hours]]/Nurse[[#This Row],[MDS Census]]</f>
        <v>1.8164249778040837</v>
      </c>
      <c r="H37" s="4">
        <f>Nurse[[#This Row],[Total RN Hours (w/ Admin, DON)]]/Nurse[[#This Row],[MDS Census]]</f>
        <v>0.45808523231725368</v>
      </c>
      <c r="I37" s="4">
        <f>Nurse[[#This Row],[RN Hours (excl. Admin, DON)]]/Nurse[[#This Row],[MDS Census]]</f>
        <v>0.32786919206865939</v>
      </c>
      <c r="J37" s="4">
        <f>SUM(Nurse[[#This Row],[RN Hours (excl. Admin, DON)]],Nurse[[#This Row],[RN Admin Hours]],Nurse[[#This Row],[RN DON Hours]],Nurse[[#This Row],[LPN Hours (excl. Admin)]],Nurse[[#This Row],[LPN Admin Hours]],Nurse[[#This Row],[CNA Hours]],Nurse[[#This Row],[NA TR Hours]],Nurse[[#This Row],[Med Aide/Tech Hours]])</f>
        <v>71.496739130434776</v>
      </c>
      <c r="K37" s="4">
        <f>SUM(Nurse[[#This Row],[RN Hours (excl. Admin, DON)]],Nurse[[#This Row],[LPN Hours (excl. Admin)]],Nurse[[#This Row],[CNA Hours]],Nurse[[#This Row],[NA TR Hours]],Nurse[[#This Row],[Med Aide/Tech Hours]])</f>
        <v>66.714130434782604</v>
      </c>
      <c r="L37" s="4">
        <f>SUM(Nurse[[#This Row],[RN Hours (excl. Admin, DON)]],Nurse[[#This Row],[RN Admin Hours]],Nurse[[#This Row],[RN DON Hours]])</f>
        <v>16.82467391304348</v>
      </c>
      <c r="M37" s="4">
        <v>12.042065217391306</v>
      </c>
      <c r="N37" s="4">
        <v>0</v>
      </c>
      <c r="O37" s="4">
        <v>4.7826086956521738</v>
      </c>
      <c r="P37" s="4">
        <f>SUM(Nurse[[#This Row],[LPN Hours (excl. Admin)]],Nurse[[#This Row],[LPN Admin Hours]])</f>
        <v>9.7165217391304335</v>
      </c>
      <c r="Q37" s="4">
        <v>9.7165217391304335</v>
      </c>
      <c r="R37" s="4">
        <v>0</v>
      </c>
      <c r="S37" s="4">
        <f>SUM(Nurse[[#This Row],[CNA Hours]],Nurse[[#This Row],[NA TR Hours]],Nurse[[#This Row],[Med Aide/Tech Hours]])</f>
        <v>44.955543478260857</v>
      </c>
      <c r="T37" s="4">
        <v>39.482826086956514</v>
      </c>
      <c r="U37" s="4">
        <v>5.4727173913043456</v>
      </c>
      <c r="V37" s="4">
        <v>0</v>
      </c>
      <c r="W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7" s="4">
        <v>0</v>
      </c>
      <c r="Y37" s="4">
        <v>0</v>
      </c>
      <c r="Z37" s="4">
        <v>0</v>
      </c>
      <c r="AA37" s="4">
        <v>0</v>
      </c>
      <c r="AB37" s="4">
        <v>0</v>
      </c>
      <c r="AC37" s="4">
        <v>0</v>
      </c>
      <c r="AD37" s="4">
        <v>0</v>
      </c>
      <c r="AE37" s="4">
        <v>0</v>
      </c>
      <c r="AF37" t="s">
        <v>2</v>
      </c>
      <c r="AG37" s="1">
        <v>8</v>
      </c>
      <c r="AH37"/>
    </row>
    <row r="38" spans="1:34" x14ac:dyDescent="0.25">
      <c r="A38" t="s">
        <v>148</v>
      </c>
      <c r="B38" t="s">
        <v>50</v>
      </c>
      <c r="C38" t="s">
        <v>180</v>
      </c>
      <c r="D38" t="s">
        <v>165</v>
      </c>
      <c r="E38" s="4">
        <v>8.0434782608695645</v>
      </c>
      <c r="F38" s="4">
        <f>Nurse[[#This Row],[Total Nurse Staff Hours]]/Nurse[[#This Row],[MDS Census]]</f>
        <v>7.84391891891892</v>
      </c>
      <c r="G38" s="4">
        <f>Nurse[[#This Row],[Total Direct Care Staff Hours]]/Nurse[[#This Row],[MDS Census]]</f>
        <v>7.84391891891892</v>
      </c>
      <c r="H38" s="4">
        <f>Nurse[[#This Row],[Total RN Hours (w/ Admin, DON)]]/Nurse[[#This Row],[MDS Census]]</f>
        <v>3.4256756756756759</v>
      </c>
      <c r="I38" s="4">
        <f>Nurse[[#This Row],[RN Hours (excl. Admin, DON)]]/Nurse[[#This Row],[MDS Census]]</f>
        <v>3.4256756756756759</v>
      </c>
      <c r="J38" s="4">
        <f>SUM(Nurse[[#This Row],[RN Hours (excl. Admin, DON)]],Nurse[[#This Row],[RN Admin Hours]],Nurse[[#This Row],[RN DON Hours]],Nurse[[#This Row],[LPN Hours (excl. Admin)]],Nurse[[#This Row],[LPN Admin Hours]],Nurse[[#This Row],[CNA Hours]],Nurse[[#This Row],[NA TR Hours]],Nurse[[#This Row],[Med Aide/Tech Hours]])</f>
        <v>63.092391304347828</v>
      </c>
      <c r="K38" s="4">
        <f>SUM(Nurse[[#This Row],[RN Hours (excl. Admin, DON)]],Nurse[[#This Row],[LPN Hours (excl. Admin)]],Nurse[[#This Row],[CNA Hours]],Nurse[[#This Row],[NA TR Hours]],Nurse[[#This Row],[Med Aide/Tech Hours]])</f>
        <v>63.092391304347828</v>
      </c>
      <c r="L38" s="4">
        <f>SUM(Nurse[[#This Row],[RN Hours (excl. Admin, DON)]],Nurse[[#This Row],[RN Admin Hours]],Nurse[[#This Row],[RN DON Hours]])</f>
        <v>27.554347826086957</v>
      </c>
      <c r="M38" s="4">
        <v>27.554347826086957</v>
      </c>
      <c r="N38" s="4">
        <v>0</v>
      </c>
      <c r="O38" s="4">
        <v>0</v>
      </c>
      <c r="P38" s="4">
        <f>SUM(Nurse[[#This Row],[LPN Hours (excl. Admin)]],Nurse[[#This Row],[LPN Admin Hours]])</f>
        <v>16.494565217391305</v>
      </c>
      <c r="Q38" s="4">
        <v>16.494565217391305</v>
      </c>
      <c r="R38" s="4">
        <v>0</v>
      </c>
      <c r="S38" s="4">
        <f>SUM(Nurse[[#This Row],[CNA Hours]],Nurse[[#This Row],[NA TR Hours]],Nurse[[#This Row],[Med Aide/Tech Hours]])</f>
        <v>19.043478260869566</v>
      </c>
      <c r="T38" s="4">
        <v>19.043478260869566</v>
      </c>
      <c r="U38" s="4">
        <v>0</v>
      </c>
      <c r="V38" s="4">
        <v>0</v>
      </c>
      <c r="W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8" s="4">
        <v>0</v>
      </c>
      <c r="Y38" s="4">
        <v>0</v>
      </c>
      <c r="Z38" s="4">
        <v>0</v>
      </c>
      <c r="AA38" s="4">
        <v>0</v>
      </c>
      <c r="AB38" s="4">
        <v>0</v>
      </c>
      <c r="AC38" s="4">
        <v>0</v>
      </c>
      <c r="AD38" s="4">
        <v>0</v>
      </c>
      <c r="AE38" s="4">
        <v>0</v>
      </c>
      <c r="AF38" s="1">
        <v>465123</v>
      </c>
      <c r="AG38" s="1">
        <v>8</v>
      </c>
      <c r="AH38"/>
    </row>
    <row r="39" spans="1:34" x14ac:dyDescent="0.25">
      <c r="A39" t="s">
        <v>148</v>
      </c>
      <c r="B39" t="s">
        <v>102</v>
      </c>
      <c r="C39" t="s">
        <v>189</v>
      </c>
      <c r="D39" t="s">
        <v>162</v>
      </c>
      <c r="E39" s="4">
        <v>62.358695652173914</v>
      </c>
      <c r="F39" s="4">
        <f>Nurse[[#This Row],[Total Nurse Staff Hours]]/Nurse[[#This Row],[MDS Census]]</f>
        <v>2.4023479170298061</v>
      </c>
      <c r="G39" s="4">
        <f>Nurse[[#This Row],[Total Direct Care Staff Hours]]/Nurse[[#This Row],[MDS Census]]</f>
        <v>2.4023479170298061</v>
      </c>
      <c r="H39" s="4">
        <f>Nurse[[#This Row],[Total RN Hours (w/ Admin, DON)]]/Nurse[[#This Row],[MDS Census]]</f>
        <v>0.18772529196444143</v>
      </c>
      <c r="I39" s="4">
        <f>Nurse[[#This Row],[RN Hours (excl. Admin, DON)]]/Nurse[[#This Row],[MDS Census]]</f>
        <v>0.18772529196444143</v>
      </c>
      <c r="J39" s="4">
        <f>SUM(Nurse[[#This Row],[RN Hours (excl. Admin, DON)]],Nurse[[#This Row],[RN Admin Hours]],Nurse[[#This Row],[RN DON Hours]],Nurse[[#This Row],[LPN Hours (excl. Admin)]],Nurse[[#This Row],[LPN Admin Hours]],Nurse[[#This Row],[CNA Hours]],Nurse[[#This Row],[NA TR Hours]],Nurse[[#This Row],[Med Aide/Tech Hours]])</f>
        <v>149.80728260869563</v>
      </c>
      <c r="K39" s="4">
        <f>SUM(Nurse[[#This Row],[RN Hours (excl. Admin, DON)]],Nurse[[#This Row],[LPN Hours (excl. Admin)]],Nurse[[#This Row],[CNA Hours]],Nurse[[#This Row],[NA TR Hours]],Nurse[[#This Row],[Med Aide/Tech Hours]])</f>
        <v>149.80728260869563</v>
      </c>
      <c r="L39" s="4">
        <f>SUM(Nurse[[#This Row],[RN Hours (excl. Admin, DON)]],Nurse[[#This Row],[RN Admin Hours]],Nurse[[#This Row],[RN DON Hours]])</f>
        <v>11.706304347826093</v>
      </c>
      <c r="M39" s="4">
        <v>11.706304347826093</v>
      </c>
      <c r="N39" s="4">
        <v>0</v>
      </c>
      <c r="O39" s="4">
        <v>0</v>
      </c>
      <c r="P39" s="4">
        <f>SUM(Nurse[[#This Row],[LPN Hours (excl. Admin)]],Nurse[[#This Row],[LPN Admin Hours]])</f>
        <v>47.212717391304345</v>
      </c>
      <c r="Q39" s="4">
        <v>47.212717391304345</v>
      </c>
      <c r="R39" s="4">
        <v>0</v>
      </c>
      <c r="S39" s="4">
        <f>SUM(Nurse[[#This Row],[CNA Hours]],Nurse[[#This Row],[NA TR Hours]],Nurse[[#This Row],[Med Aide/Tech Hours]])</f>
        <v>90.888260869565187</v>
      </c>
      <c r="T39" s="4">
        <v>90.801304347826061</v>
      </c>
      <c r="U39" s="4">
        <v>8.6956521739130432E-2</v>
      </c>
      <c r="V39" s="4">
        <v>0</v>
      </c>
      <c r="W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8.8984782608695649</v>
      </c>
      <c r="X39" s="4">
        <v>1.835326086956522</v>
      </c>
      <c r="Y39" s="4">
        <v>0</v>
      </c>
      <c r="Z39" s="4">
        <v>0</v>
      </c>
      <c r="AA39" s="4">
        <v>0.66032608695652173</v>
      </c>
      <c r="AB39" s="4">
        <v>0</v>
      </c>
      <c r="AC39" s="4">
        <v>6.3158695652173904</v>
      </c>
      <c r="AD39" s="4">
        <v>8.6956521739130432E-2</v>
      </c>
      <c r="AE39" s="4">
        <v>0</v>
      </c>
      <c r="AF39" t="s">
        <v>4</v>
      </c>
      <c r="AG39" s="1">
        <v>8</v>
      </c>
      <c r="AH39"/>
    </row>
    <row r="40" spans="1:34" x14ac:dyDescent="0.25">
      <c r="A40" t="s">
        <v>148</v>
      </c>
      <c r="B40" t="s">
        <v>98</v>
      </c>
      <c r="C40" t="s">
        <v>188</v>
      </c>
      <c r="D40" t="s">
        <v>163</v>
      </c>
      <c r="E40" s="4">
        <v>30.597826086956523</v>
      </c>
      <c r="F40" s="4">
        <f>Nurse[[#This Row],[Total Nurse Staff Hours]]/Nurse[[#This Row],[MDS Census]]</f>
        <v>2.88019893428064</v>
      </c>
      <c r="G40" s="4">
        <f>Nurse[[#This Row],[Total Direct Care Staff Hours]]/Nurse[[#This Row],[MDS Census]]</f>
        <v>2.5314031971580824</v>
      </c>
      <c r="H40" s="4">
        <f>Nurse[[#This Row],[Total RN Hours (w/ Admin, DON)]]/Nurse[[#This Row],[MDS Census]]</f>
        <v>0.96035523978685633</v>
      </c>
      <c r="I40" s="4">
        <f>Nurse[[#This Row],[RN Hours (excl. Admin, DON)]]/Nurse[[#This Row],[MDS Census]]</f>
        <v>0.6115595026642987</v>
      </c>
      <c r="J40" s="4">
        <f>SUM(Nurse[[#This Row],[RN Hours (excl. Admin, DON)]],Nurse[[#This Row],[RN Admin Hours]],Nurse[[#This Row],[RN DON Hours]],Nurse[[#This Row],[LPN Hours (excl. Admin)]],Nurse[[#This Row],[LPN Admin Hours]],Nurse[[#This Row],[CNA Hours]],Nurse[[#This Row],[NA TR Hours]],Nurse[[#This Row],[Med Aide/Tech Hours]])</f>
        <v>88.127826086956546</v>
      </c>
      <c r="K40" s="4">
        <f>SUM(Nurse[[#This Row],[RN Hours (excl. Admin, DON)]],Nurse[[#This Row],[LPN Hours (excl. Admin)]],Nurse[[#This Row],[CNA Hours]],Nurse[[#This Row],[NA TR Hours]],Nurse[[#This Row],[Med Aide/Tech Hours]])</f>
        <v>77.45543478260872</v>
      </c>
      <c r="L40" s="4">
        <f>SUM(Nurse[[#This Row],[RN Hours (excl. Admin, DON)]],Nurse[[#This Row],[RN Admin Hours]],Nurse[[#This Row],[RN DON Hours]])</f>
        <v>29.384782608695659</v>
      </c>
      <c r="M40" s="4">
        <v>18.712391304347836</v>
      </c>
      <c r="N40" s="4">
        <v>5.0147826086956515</v>
      </c>
      <c r="O40" s="4">
        <v>5.6576086956521738</v>
      </c>
      <c r="P40" s="4">
        <f>SUM(Nurse[[#This Row],[LPN Hours (excl. Admin)]],Nurse[[#This Row],[LPN Admin Hours]])</f>
        <v>0.43999999999999995</v>
      </c>
      <c r="Q40" s="4">
        <v>0.43999999999999995</v>
      </c>
      <c r="R40" s="4">
        <v>0</v>
      </c>
      <c r="S40" s="4">
        <f>SUM(Nurse[[#This Row],[CNA Hours]],Nurse[[#This Row],[NA TR Hours]],Nurse[[#This Row],[Med Aide/Tech Hours]])</f>
        <v>58.303043478260882</v>
      </c>
      <c r="T40" s="4">
        <v>58.303043478260882</v>
      </c>
      <c r="U40" s="4">
        <v>0</v>
      </c>
      <c r="V40" s="4">
        <v>0</v>
      </c>
      <c r="W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0" s="4">
        <v>0</v>
      </c>
      <c r="Y40" s="4">
        <v>0</v>
      </c>
      <c r="Z40" s="4">
        <v>0</v>
      </c>
      <c r="AA40" s="4">
        <v>0</v>
      </c>
      <c r="AB40" s="4">
        <v>0</v>
      </c>
      <c r="AC40" s="4">
        <v>0</v>
      </c>
      <c r="AD40" s="4">
        <v>0</v>
      </c>
      <c r="AE40" s="4">
        <v>0</v>
      </c>
      <c r="AF40" t="s">
        <v>0</v>
      </c>
      <c r="AG40" s="1">
        <v>8</v>
      </c>
      <c r="AH40"/>
    </row>
    <row r="41" spans="1:34" x14ac:dyDescent="0.25">
      <c r="A41" t="s">
        <v>148</v>
      </c>
      <c r="B41" t="s">
        <v>91</v>
      </c>
      <c r="C41" t="s">
        <v>219</v>
      </c>
      <c r="D41" t="s">
        <v>165</v>
      </c>
      <c r="E41" s="4">
        <v>44.880434782608695</v>
      </c>
      <c r="F41" s="4">
        <f>Nurse[[#This Row],[Total Nurse Staff Hours]]/Nurse[[#This Row],[MDS Census]]</f>
        <v>4.7916662630176816</v>
      </c>
      <c r="G41" s="4">
        <f>Nurse[[#This Row],[Total Direct Care Staff Hours]]/Nurse[[#This Row],[MDS Census]]</f>
        <v>4.0987817873577157</v>
      </c>
      <c r="H41" s="4">
        <f>Nurse[[#This Row],[Total RN Hours (w/ Admin, DON)]]/Nurse[[#This Row],[MDS Census]]</f>
        <v>1.1568442722208765</v>
      </c>
      <c r="I41" s="4">
        <f>Nurse[[#This Row],[RN Hours (excl. Admin, DON)]]/Nurse[[#This Row],[MDS Census]]</f>
        <v>0.93076047469120837</v>
      </c>
      <c r="J41" s="4">
        <f>SUM(Nurse[[#This Row],[RN Hours (excl. Admin, DON)]],Nurse[[#This Row],[RN Admin Hours]],Nurse[[#This Row],[RN DON Hours]],Nurse[[#This Row],[LPN Hours (excl. Admin)]],Nurse[[#This Row],[LPN Admin Hours]],Nurse[[#This Row],[CNA Hours]],Nurse[[#This Row],[NA TR Hours]],Nurse[[#This Row],[Med Aide/Tech Hours]])</f>
        <v>215.0520652173914</v>
      </c>
      <c r="K41" s="4">
        <f>SUM(Nurse[[#This Row],[RN Hours (excl. Admin, DON)]],Nurse[[#This Row],[LPN Hours (excl. Admin)]],Nurse[[#This Row],[CNA Hours]],Nurse[[#This Row],[NA TR Hours]],Nurse[[#This Row],[Med Aide/Tech Hours]])</f>
        <v>183.95510869565226</v>
      </c>
      <c r="L41" s="4">
        <f>SUM(Nurse[[#This Row],[RN Hours (excl. Admin, DON)]],Nurse[[#This Row],[RN Admin Hours]],Nurse[[#This Row],[RN DON Hours]])</f>
        <v>51.919673913043468</v>
      </c>
      <c r="M41" s="4">
        <v>41.772934782608687</v>
      </c>
      <c r="N41" s="4">
        <v>4.9402173913043477</v>
      </c>
      <c r="O41" s="4">
        <v>5.2065217391304346</v>
      </c>
      <c r="P41" s="4">
        <f>SUM(Nurse[[#This Row],[LPN Hours (excl. Admin)]],Nurse[[#This Row],[LPN Admin Hours]])</f>
        <v>20.950217391304353</v>
      </c>
      <c r="Q41" s="4">
        <v>0</v>
      </c>
      <c r="R41" s="4">
        <v>20.950217391304353</v>
      </c>
      <c r="S41" s="4">
        <f>SUM(Nurse[[#This Row],[CNA Hours]],Nurse[[#This Row],[NA TR Hours]],Nurse[[#This Row],[Med Aide/Tech Hours]])</f>
        <v>142.18217391304358</v>
      </c>
      <c r="T41" s="4">
        <v>142.18217391304358</v>
      </c>
      <c r="U41" s="4">
        <v>0</v>
      </c>
      <c r="V41" s="4">
        <v>0</v>
      </c>
      <c r="W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2.9876086956521735</v>
      </c>
      <c r="X41" s="4">
        <v>0</v>
      </c>
      <c r="Y41" s="4">
        <v>0</v>
      </c>
      <c r="Z41" s="4">
        <v>0</v>
      </c>
      <c r="AA41" s="4">
        <v>0</v>
      </c>
      <c r="AB41" s="4">
        <v>0</v>
      </c>
      <c r="AC41" s="4">
        <v>2.9876086956521735</v>
      </c>
      <c r="AD41" s="4">
        <v>0</v>
      </c>
      <c r="AE41" s="4">
        <v>0</v>
      </c>
      <c r="AF41" s="1">
        <v>465186</v>
      </c>
      <c r="AG41" s="1">
        <v>8</v>
      </c>
      <c r="AH41"/>
    </row>
    <row r="42" spans="1:34" x14ac:dyDescent="0.25">
      <c r="A42" t="s">
        <v>148</v>
      </c>
      <c r="B42" t="s">
        <v>67</v>
      </c>
      <c r="C42" t="s">
        <v>188</v>
      </c>
      <c r="D42" t="s">
        <v>163</v>
      </c>
      <c r="E42" s="4">
        <v>33.858695652173914</v>
      </c>
      <c r="F42" s="4">
        <f>Nurse[[#This Row],[Total Nurse Staff Hours]]/Nurse[[#This Row],[MDS Census]]</f>
        <v>3.1845906902086671</v>
      </c>
      <c r="G42" s="4">
        <f>Nurse[[#This Row],[Total Direct Care Staff Hours]]/Nurse[[#This Row],[MDS Census]]</f>
        <v>2.8236179775280892</v>
      </c>
      <c r="H42" s="4">
        <f>Nurse[[#This Row],[Total RN Hours (w/ Admin, DON)]]/Nurse[[#This Row],[MDS Census]]</f>
        <v>0.59528410914927765</v>
      </c>
      <c r="I42" s="4">
        <f>Nurse[[#This Row],[RN Hours (excl. Admin, DON)]]/Nurse[[#This Row],[MDS Census]]</f>
        <v>0.41956661316211868</v>
      </c>
      <c r="J42" s="4">
        <f>SUM(Nurse[[#This Row],[RN Hours (excl. Admin, DON)]],Nurse[[#This Row],[RN Admin Hours]],Nurse[[#This Row],[RN DON Hours]],Nurse[[#This Row],[LPN Hours (excl. Admin)]],Nurse[[#This Row],[LPN Admin Hours]],Nurse[[#This Row],[CNA Hours]],Nurse[[#This Row],[NA TR Hours]],Nurse[[#This Row],[Med Aide/Tech Hours]])</f>
        <v>107.82608695652172</v>
      </c>
      <c r="K42" s="4">
        <f>SUM(Nurse[[#This Row],[RN Hours (excl. Admin, DON)]],Nurse[[#This Row],[LPN Hours (excl. Admin)]],Nurse[[#This Row],[CNA Hours]],Nurse[[#This Row],[NA TR Hours]],Nurse[[#This Row],[Med Aide/Tech Hours]])</f>
        <v>95.604021739130417</v>
      </c>
      <c r="L42" s="4">
        <f>SUM(Nurse[[#This Row],[RN Hours (excl. Admin, DON)]],Nurse[[#This Row],[RN Admin Hours]],Nurse[[#This Row],[RN DON Hours]])</f>
        <v>20.155543478260871</v>
      </c>
      <c r="M42" s="4">
        <v>14.205978260869562</v>
      </c>
      <c r="N42" s="4">
        <v>2.0800000000000032</v>
      </c>
      <c r="O42" s="4">
        <v>3.8695652173913042</v>
      </c>
      <c r="P42" s="4">
        <f>SUM(Nurse[[#This Row],[LPN Hours (excl. Admin)]],Nurse[[#This Row],[LPN Admin Hours]])</f>
        <v>26.270652173913039</v>
      </c>
      <c r="Q42" s="4">
        <v>19.998152173913045</v>
      </c>
      <c r="R42" s="4">
        <v>6.2724999999999929</v>
      </c>
      <c r="S42" s="4">
        <f>SUM(Nurse[[#This Row],[CNA Hours]],Nurse[[#This Row],[NA TR Hours]],Nurse[[#This Row],[Med Aide/Tech Hours]])</f>
        <v>61.399891304347818</v>
      </c>
      <c r="T42" s="4">
        <v>41.349021739130428</v>
      </c>
      <c r="U42" s="4">
        <v>20.05086956521739</v>
      </c>
      <c r="V42" s="4">
        <v>0</v>
      </c>
      <c r="W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12.354782608695656</v>
      </c>
      <c r="X42" s="4">
        <v>2.5283695652173916</v>
      </c>
      <c r="Y42" s="4">
        <v>2.0800000000000032</v>
      </c>
      <c r="Z42" s="4">
        <v>0</v>
      </c>
      <c r="AA42" s="4">
        <v>0.65793478260869565</v>
      </c>
      <c r="AB42" s="4">
        <v>0.52000000000000079</v>
      </c>
      <c r="AC42" s="4">
        <v>6.5684782608695658</v>
      </c>
      <c r="AD42" s="4">
        <v>0</v>
      </c>
      <c r="AE42" s="4">
        <v>0</v>
      </c>
      <c r="AF42" s="1">
        <v>465158</v>
      </c>
      <c r="AG42" s="1">
        <v>8</v>
      </c>
      <c r="AH42"/>
    </row>
    <row r="43" spans="1:34" x14ac:dyDescent="0.25">
      <c r="A43" t="s">
        <v>148</v>
      </c>
      <c r="B43" t="s">
        <v>97</v>
      </c>
      <c r="C43" t="s">
        <v>182</v>
      </c>
      <c r="D43" t="s">
        <v>163</v>
      </c>
      <c r="E43" s="4">
        <v>31.771739130434781</v>
      </c>
      <c r="F43" s="4">
        <f>Nurse[[#This Row],[Total Nurse Staff Hours]]/Nurse[[#This Row],[MDS Census]]</f>
        <v>4.51599726308587</v>
      </c>
      <c r="G43" s="4">
        <f>Nurse[[#This Row],[Total Direct Care Staff Hours]]/Nurse[[#This Row],[MDS Census]]</f>
        <v>4.1699110502907972</v>
      </c>
      <c r="H43" s="4">
        <f>Nurse[[#This Row],[Total RN Hours (w/ Admin, DON)]]/Nurse[[#This Row],[MDS Census]]</f>
        <v>0.91879575778309941</v>
      </c>
      <c r="I43" s="4">
        <f>Nurse[[#This Row],[RN Hours (excl. Admin, DON)]]/Nurse[[#This Row],[MDS Census]]</f>
        <v>0.59720834758809427</v>
      </c>
      <c r="J43" s="4">
        <f>SUM(Nurse[[#This Row],[RN Hours (excl. Admin, DON)]],Nurse[[#This Row],[RN Admin Hours]],Nurse[[#This Row],[RN DON Hours]],Nurse[[#This Row],[LPN Hours (excl. Admin)]],Nurse[[#This Row],[LPN Admin Hours]],Nurse[[#This Row],[CNA Hours]],Nurse[[#This Row],[NA TR Hours]],Nurse[[#This Row],[Med Aide/Tech Hours]])</f>
        <v>143.48108695652172</v>
      </c>
      <c r="K43" s="4">
        <f>SUM(Nurse[[#This Row],[RN Hours (excl. Admin, DON)]],Nurse[[#This Row],[LPN Hours (excl. Admin)]],Nurse[[#This Row],[CNA Hours]],Nurse[[#This Row],[NA TR Hours]],Nurse[[#This Row],[Med Aide/Tech Hours]])</f>
        <v>132.48532608695652</v>
      </c>
      <c r="L43" s="4">
        <f>SUM(Nurse[[#This Row],[RN Hours (excl. Admin, DON)]],Nurse[[#This Row],[RN Admin Hours]],Nurse[[#This Row],[RN DON Hours]])</f>
        <v>29.191739130434776</v>
      </c>
      <c r="M43" s="4">
        <v>18.974347826086952</v>
      </c>
      <c r="N43" s="4">
        <v>1.173913043478261</v>
      </c>
      <c r="O43" s="4">
        <v>9.0434782608695645</v>
      </c>
      <c r="P43" s="4">
        <f>SUM(Nurse[[#This Row],[LPN Hours (excl. Admin)]],Nurse[[#This Row],[LPN Admin Hours]])</f>
        <v>20.796304347826094</v>
      </c>
      <c r="Q43" s="4">
        <v>20.017934782608702</v>
      </c>
      <c r="R43" s="4">
        <v>0.77836956521739142</v>
      </c>
      <c r="S43" s="4">
        <f>SUM(Nurse[[#This Row],[CNA Hours]],Nurse[[#This Row],[NA TR Hours]],Nurse[[#This Row],[Med Aide/Tech Hours]])</f>
        <v>93.493043478260873</v>
      </c>
      <c r="T43" s="4">
        <v>93.493043478260873</v>
      </c>
      <c r="U43" s="4">
        <v>0</v>
      </c>
      <c r="V43" s="4">
        <v>0</v>
      </c>
      <c r="W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1.173913043478261</v>
      </c>
      <c r="X43" s="4">
        <v>0</v>
      </c>
      <c r="Y43" s="4">
        <v>1.173913043478261</v>
      </c>
      <c r="Z43" s="4">
        <v>0</v>
      </c>
      <c r="AA43" s="4">
        <v>0</v>
      </c>
      <c r="AB43" s="4">
        <v>0</v>
      </c>
      <c r="AC43" s="4">
        <v>0</v>
      </c>
      <c r="AD43" s="4">
        <v>0</v>
      </c>
      <c r="AE43" s="4">
        <v>0</v>
      </c>
      <c r="AF43" s="1">
        <v>465192</v>
      </c>
      <c r="AG43" s="1">
        <v>8</v>
      </c>
      <c r="AH43"/>
    </row>
    <row r="44" spans="1:34" x14ac:dyDescent="0.25">
      <c r="A44" t="s">
        <v>148</v>
      </c>
      <c r="B44" t="s">
        <v>86</v>
      </c>
      <c r="C44" t="s">
        <v>178</v>
      </c>
      <c r="D44" t="s">
        <v>168</v>
      </c>
      <c r="E44" s="4">
        <v>96.815217391304344</v>
      </c>
      <c r="F44" s="4">
        <f>Nurse[[#This Row],[Total Nurse Staff Hours]]/Nurse[[#This Row],[MDS Census]]</f>
        <v>5.8376467946558899</v>
      </c>
      <c r="G44" s="4">
        <f>Nurse[[#This Row],[Total Direct Care Staff Hours]]/Nurse[[#This Row],[MDS Census]]</f>
        <v>5.4358672953856528</v>
      </c>
      <c r="H44" s="4">
        <f>Nurse[[#This Row],[Total RN Hours (w/ Admin, DON)]]/Nurse[[#This Row],[MDS Census]]</f>
        <v>1.3844987088806557</v>
      </c>
      <c r="I44" s="4">
        <f>Nurse[[#This Row],[RN Hours (excl. Admin, DON)]]/Nurse[[#This Row],[MDS Census]]</f>
        <v>1.0971303469181541</v>
      </c>
      <c r="J44" s="4">
        <f>SUM(Nurse[[#This Row],[RN Hours (excl. Admin, DON)]],Nurse[[#This Row],[RN Admin Hours]],Nurse[[#This Row],[RN DON Hours]],Nurse[[#This Row],[LPN Hours (excl. Admin)]],Nurse[[#This Row],[LPN Admin Hours]],Nurse[[#This Row],[CNA Hours]],Nurse[[#This Row],[NA TR Hours]],Nurse[[#This Row],[Med Aide/Tech Hours]])</f>
        <v>565.17304347826098</v>
      </c>
      <c r="K44" s="4">
        <f>SUM(Nurse[[#This Row],[RN Hours (excl. Admin, DON)]],Nurse[[#This Row],[LPN Hours (excl. Admin)]],Nurse[[#This Row],[CNA Hours]],Nurse[[#This Row],[NA TR Hours]],Nurse[[#This Row],[Med Aide/Tech Hours]])</f>
        <v>526.27467391304356</v>
      </c>
      <c r="L44" s="4">
        <f>SUM(Nurse[[#This Row],[RN Hours (excl. Admin, DON)]],Nurse[[#This Row],[RN Admin Hours]],Nurse[[#This Row],[RN DON Hours]])</f>
        <v>134.04054347826087</v>
      </c>
      <c r="M44" s="4">
        <v>106.21891304347825</v>
      </c>
      <c r="N44" s="4">
        <v>23.745543478260867</v>
      </c>
      <c r="O44" s="4">
        <v>4.0760869565217392</v>
      </c>
      <c r="P44" s="4">
        <f>SUM(Nurse[[#This Row],[LPN Hours (excl. Admin)]],Nurse[[#This Row],[LPN Admin Hours]])</f>
        <v>94.39532608695653</v>
      </c>
      <c r="Q44" s="4">
        <v>83.318586956521742</v>
      </c>
      <c r="R44" s="4">
        <v>11.076739130434783</v>
      </c>
      <c r="S44" s="4">
        <f>SUM(Nurse[[#This Row],[CNA Hours]],Nurse[[#This Row],[NA TR Hours]],Nurse[[#This Row],[Med Aide/Tech Hours]])</f>
        <v>336.73717391304359</v>
      </c>
      <c r="T44" s="4">
        <v>292.79413043478269</v>
      </c>
      <c r="U44" s="4">
        <v>43.94304347826089</v>
      </c>
      <c r="V44" s="4">
        <v>0</v>
      </c>
      <c r="W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4.6008695652173914</v>
      </c>
      <c r="X44" s="4">
        <v>1.5626086956521734</v>
      </c>
      <c r="Y44" s="4">
        <v>0</v>
      </c>
      <c r="Z44" s="4">
        <v>0</v>
      </c>
      <c r="AA44" s="4">
        <v>1.064021739130435</v>
      </c>
      <c r="AB44" s="4">
        <v>0</v>
      </c>
      <c r="AC44" s="4">
        <v>1.9742391304347826</v>
      </c>
      <c r="AD44" s="4">
        <v>0</v>
      </c>
      <c r="AE44" s="4">
        <v>0</v>
      </c>
      <c r="AF44" s="1">
        <v>465181</v>
      </c>
      <c r="AG44" s="1">
        <v>8</v>
      </c>
      <c r="AH44"/>
    </row>
    <row r="45" spans="1:34" x14ac:dyDescent="0.25">
      <c r="A45" t="s">
        <v>148</v>
      </c>
      <c r="B45" t="s">
        <v>51</v>
      </c>
      <c r="C45" t="s">
        <v>188</v>
      </c>
      <c r="D45" t="s">
        <v>163</v>
      </c>
      <c r="E45" s="4">
        <v>76.271739130434781</v>
      </c>
      <c r="F45" s="4">
        <f>Nurse[[#This Row],[Total Nurse Staff Hours]]/Nurse[[#This Row],[MDS Census]]</f>
        <v>4.1478110303548519</v>
      </c>
      <c r="G45" s="4">
        <f>Nurse[[#This Row],[Total Direct Care Staff Hours]]/Nurse[[#This Row],[MDS Census]]</f>
        <v>4.0539774832549522</v>
      </c>
      <c r="H45" s="4">
        <f>Nurse[[#This Row],[Total RN Hours (w/ Admin, DON)]]/Nurse[[#This Row],[MDS Census]]</f>
        <v>0.96429670799486933</v>
      </c>
      <c r="I45" s="4">
        <f>Nurse[[#This Row],[RN Hours (excl. Admin, DON)]]/Nurse[[#This Row],[MDS Census]]</f>
        <v>0.870463160894969</v>
      </c>
      <c r="J45" s="4">
        <f>SUM(Nurse[[#This Row],[RN Hours (excl. Admin, DON)]],Nurse[[#This Row],[RN Admin Hours]],Nurse[[#This Row],[RN DON Hours]],Nurse[[#This Row],[LPN Hours (excl. Admin)]],Nurse[[#This Row],[LPN Admin Hours]],Nurse[[#This Row],[CNA Hours]],Nurse[[#This Row],[NA TR Hours]],Nurse[[#This Row],[Med Aide/Tech Hours]])</f>
        <v>316.36076086956518</v>
      </c>
      <c r="K45" s="4">
        <f>SUM(Nurse[[#This Row],[RN Hours (excl. Admin, DON)]],Nurse[[#This Row],[LPN Hours (excl. Admin)]],Nurse[[#This Row],[CNA Hours]],Nurse[[#This Row],[NA TR Hours]],Nurse[[#This Row],[Med Aide/Tech Hours]])</f>
        <v>309.20391304347822</v>
      </c>
      <c r="L45" s="4">
        <f>SUM(Nurse[[#This Row],[RN Hours (excl. Admin, DON)]],Nurse[[#This Row],[RN Admin Hours]],Nurse[[#This Row],[RN DON Hours]])</f>
        <v>73.548586956521717</v>
      </c>
      <c r="M45" s="4">
        <v>66.391739130434757</v>
      </c>
      <c r="N45" s="4">
        <v>0.70652173913043481</v>
      </c>
      <c r="O45" s="4">
        <v>6.4503260869565224</v>
      </c>
      <c r="P45" s="4">
        <f>SUM(Nurse[[#This Row],[LPN Hours (excl. Admin)]],Nurse[[#This Row],[LPN Admin Hours]])</f>
        <v>23.50369565217391</v>
      </c>
      <c r="Q45" s="4">
        <v>23.50369565217391</v>
      </c>
      <c r="R45" s="4">
        <v>0</v>
      </c>
      <c r="S45" s="4">
        <f>SUM(Nurse[[#This Row],[CNA Hours]],Nurse[[#This Row],[NA TR Hours]],Nurse[[#This Row],[Med Aide/Tech Hours]])</f>
        <v>219.30847826086958</v>
      </c>
      <c r="T45" s="4">
        <v>219.30847826086958</v>
      </c>
      <c r="U45" s="4">
        <v>0</v>
      </c>
      <c r="V45" s="4">
        <v>0</v>
      </c>
      <c r="W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0.70652173913043481</v>
      </c>
      <c r="X45" s="4">
        <v>0</v>
      </c>
      <c r="Y45" s="4">
        <v>0.70652173913043481</v>
      </c>
      <c r="Z45" s="4">
        <v>0</v>
      </c>
      <c r="AA45" s="4">
        <v>0</v>
      </c>
      <c r="AB45" s="4">
        <v>0</v>
      </c>
      <c r="AC45" s="4">
        <v>0</v>
      </c>
      <c r="AD45" s="4">
        <v>0</v>
      </c>
      <c r="AE45" s="4">
        <v>0</v>
      </c>
      <c r="AF45" s="1">
        <v>465124</v>
      </c>
      <c r="AG45" s="1">
        <v>8</v>
      </c>
      <c r="AH45"/>
    </row>
    <row r="46" spans="1:34" x14ac:dyDescent="0.25">
      <c r="A46" t="s">
        <v>148</v>
      </c>
      <c r="B46" t="s">
        <v>66</v>
      </c>
      <c r="C46" t="s">
        <v>179</v>
      </c>
      <c r="D46" t="s">
        <v>173</v>
      </c>
      <c r="E46" s="4">
        <v>49.565217391304351</v>
      </c>
      <c r="F46" s="4">
        <f>Nurse[[#This Row],[Total Nurse Staff Hours]]/Nurse[[#This Row],[MDS Census]]</f>
        <v>3.0071206140350872</v>
      </c>
      <c r="G46" s="4">
        <f>Nurse[[#This Row],[Total Direct Care Staff Hours]]/Nurse[[#This Row],[MDS Census]]</f>
        <v>2.7397982456140348</v>
      </c>
      <c r="H46" s="4">
        <f>Nurse[[#This Row],[Total RN Hours (w/ Admin, DON)]]/Nurse[[#This Row],[MDS Census]]</f>
        <v>0.948984649122807</v>
      </c>
      <c r="I46" s="4">
        <f>Nurse[[#This Row],[RN Hours (excl. Admin, DON)]]/Nurse[[#This Row],[MDS Census]]</f>
        <v>0.68166228070175428</v>
      </c>
      <c r="J46" s="4">
        <f>SUM(Nurse[[#This Row],[RN Hours (excl. Admin, DON)]],Nurse[[#This Row],[RN Admin Hours]],Nurse[[#This Row],[RN DON Hours]],Nurse[[#This Row],[LPN Hours (excl. Admin)]],Nurse[[#This Row],[LPN Admin Hours]],Nurse[[#This Row],[CNA Hours]],Nurse[[#This Row],[NA TR Hours]],Nurse[[#This Row],[Med Aide/Tech Hours]])</f>
        <v>149.04858695652172</v>
      </c>
      <c r="K46" s="4">
        <f>SUM(Nurse[[#This Row],[RN Hours (excl. Admin, DON)]],Nurse[[#This Row],[LPN Hours (excl. Admin)]],Nurse[[#This Row],[CNA Hours]],Nurse[[#This Row],[NA TR Hours]],Nurse[[#This Row],[Med Aide/Tech Hours]])</f>
        <v>135.7986956521739</v>
      </c>
      <c r="L46" s="4">
        <f>SUM(Nurse[[#This Row],[RN Hours (excl. Admin, DON)]],Nurse[[#This Row],[RN Admin Hours]],Nurse[[#This Row],[RN DON Hours]])</f>
        <v>47.036630434782609</v>
      </c>
      <c r="M46" s="4">
        <v>33.786739130434782</v>
      </c>
      <c r="N46" s="4">
        <v>5.3500000000000005</v>
      </c>
      <c r="O46" s="4">
        <v>7.8998913043478218</v>
      </c>
      <c r="P46" s="4">
        <f>SUM(Nurse[[#This Row],[LPN Hours (excl. Admin)]],Nurse[[#This Row],[LPN Admin Hours]])</f>
        <v>10.670108695652173</v>
      </c>
      <c r="Q46" s="4">
        <v>10.670108695652173</v>
      </c>
      <c r="R46" s="4">
        <v>0</v>
      </c>
      <c r="S46" s="4">
        <f>SUM(Nurse[[#This Row],[CNA Hours]],Nurse[[#This Row],[NA TR Hours]],Nurse[[#This Row],[Med Aide/Tech Hours]])</f>
        <v>91.341847826086948</v>
      </c>
      <c r="T46" s="4">
        <v>91.341847826086948</v>
      </c>
      <c r="U46" s="4">
        <v>0</v>
      </c>
      <c r="V46" s="4">
        <v>0</v>
      </c>
      <c r="W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6" s="4">
        <v>0</v>
      </c>
      <c r="Y46" s="4">
        <v>0</v>
      </c>
      <c r="Z46" s="4">
        <v>0</v>
      </c>
      <c r="AA46" s="4">
        <v>0</v>
      </c>
      <c r="AB46" s="4">
        <v>0</v>
      </c>
      <c r="AC46" s="4">
        <v>0</v>
      </c>
      <c r="AD46" s="4">
        <v>0</v>
      </c>
      <c r="AE46" s="4">
        <v>0</v>
      </c>
      <c r="AF46" s="1">
        <v>465157</v>
      </c>
      <c r="AG46" s="1">
        <v>8</v>
      </c>
      <c r="AH46"/>
    </row>
    <row r="47" spans="1:34" x14ac:dyDescent="0.25">
      <c r="A47" t="s">
        <v>148</v>
      </c>
      <c r="B47" t="s">
        <v>90</v>
      </c>
      <c r="C47" t="s">
        <v>188</v>
      </c>
      <c r="D47" t="s">
        <v>163</v>
      </c>
      <c r="E47" s="4">
        <v>56.836956521739133</v>
      </c>
      <c r="F47" s="4">
        <f>Nurse[[#This Row],[Total Nurse Staff Hours]]/Nurse[[#This Row],[MDS Census]]</f>
        <v>2.5356836871294708</v>
      </c>
      <c r="G47" s="4">
        <f>Nurse[[#This Row],[Total Direct Care Staff Hours]]/Nurse[[#This Row],[MDS Census]]</f>
        <v>2.2276439089692106</v>
      </c>
      <c r="H47" s="4">
        <f>Nurse[[#This Row],[Total RN Hours (w/ Admin, DON)]]/Nurse[[#This Row],[MDS Census]]</f>
        <v>0.50871294702620018</v>
      </c>
      <c r="I47" s="4">
        <f>Nurse[[#This Row],[RN Hours (excl. Admin, DON)]]/Nurse[[#This Row],[MDS Census]]</f>
        <v>0.30129470262000396</v>
      </c>
      <c r="J47" s="4">
        <f>SUM(Nurse[[#This Row],[RN Hours (excl. Admin, DON)]],Nurse[[#This Row],[RN Admin Hours]],Nurse[[#This Row],[RN DON Hours]],Nurse[[#This Row],[LPN Hours (excl. Admin)]],Nurse[[#This Row],[LPN Admin Hours]],Nurse[[#This Row],[CNA Hours]],Nurse[[#This Row],[NA TR Hours]],Nurse[[#This Row],[Med Aide/Tech Hours]])</f>
        <v>144.12054347826091</v>
      </c>
      <c r="K47" s="4">
        <f>SUM(Nurse[[#This Row],[RN Hours (excl. Admin, DON)]],Nurse[[#This Row],[LPN Hours (excl. Admin)]],Nurse[[#This Row],[CNA Hours]],Nurse[[#This Row],[NA TR Hours]],Nurse[[#This Row],[Med Aide/Tech Hours]])</f>
        <v>126.61250000000004</v>
      </c>
      <c r="L47" s="4">
        <f>SUM(Nurse[[#This Row],[RN Hours (excl. Admin, DON)]],Nurse[[#This Row],[RN Admin Hours]],Nurse[[#This Row],[RN DON Hours]])</f>
        <v>28.913695652173921</v>
      </c>
      <c r="M47" s="4">
        <v>17.124673913043488</v>
      </c>
      <c r="N47" s="4">
        <v>0.28358695652173915</v>
      </c>
      <c r="O47" s="4">
        <v>11.505434782608695</v>
      </c>
      <c r="P47" s="4">
        <f>SUM(Nurse[[#This Row],[LPN Hours (excl. Admin)]],Nurse[[#This Row],[LPN Admin Hours]])</f>
        <v>24.166521739130445</v>
      </c>
      <c r="Q47" s="4">
        <v>18.447500000000012</v>
      </c>
      <c r="R47" s="4">
        <v>5.7190217391304321</v>
      </c>
      <c r="S47" s="4">
        <f>SUM(Nurse[[#This Row],[CNA Hours]],Nurse[[#This Row],[NA TR Hours]],Nurse[[#This Row],[Med Aide/Tech Hours]])</f>
        <v>91.04032608695654</v>
      </c>
      <c r="T47" s="4">
        <v>81.240760869565236</v>
      </c>
      <c r="U47" s="4">
        <v>9.7995652173913079</v>
      </c>
      <c r="V47" s="4">
        <v>0</v>
      </c>
      <c r="W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7" s="4">
        <v>0</v>
      </c>
      <c r="Y47" s="4">
        <v>0</v>
      </c>
      <c r="Z47" s="4">
        <v>0</v>
      </c>
      <c r="AA47" s="4">
        <v>0</v>
      </c>
      <c r="AB47" s="4">
        <v>0</v>
      </c>
      <c r="AC47" s="4">
        <v>0</v>
      </c>
      <c r="AD47" s="4">
        <v>0</v>
      </c>
      <c r="AE47" s="4">
        <v>0</v>
      </c>
      <c r="AF47" s="1">
        <v>465185</v>
      </c>
      <c r="AG47" s="1">
        <v>8</v>
      </c>
      <c r="AH47"/>
    </row>
    <row r="48" spans="1:34" x14ac:dyDescent="0.25">
      <c r="A48" t="s">
        <v>148</v>
      </c>
      <c r="B48" t="s">
        <v>27</v>
      </c>
      <c r="C48" t="s">
        <v>176</v>
      </c>
      <c r="D48" t="s">
        <v>168</v>
      </c>
      <c r="E48" s="4">
        <v>31.423913043478262</v>
      </c>
      <c r="F48" s="4">
        <f>Nurse[[#This Row],[Total Nurse Staff Hours]]/Nurse[[#This Row],[MDS Census]]</f>
        <v>3.4514251124178479</v>
      </c>
      <c r="G48" s="4">
        <f>Nurse[[#This Row],[Total Direct Care Staff Hours]]/Nurse[[#This Row],[MDS Census]]</f>
        <v>3.1687270840539599</v>
      </c>
      <c r="H48" s="4">
        <f>Nurse[[#This Row],[Total RN Hours (w/ Admin, DON)]]/Nurse[[#This Row],[MDS Census]]</f>
        <v>0.34553441715669325</v>
      </c>
      <c r="I48" s="4">
        <f>Nurse[[#This Row],[RN Hours (excl. Admin, DON)]]/Nurse[[#This Row],[MDS Census]]</f>
        <v>0.17984780352819096</v>
      </c>
      <c r="J48" s="4">
        <f>SUM(Nurse[[#This Row],[RN Hours (excl. Admin, DON)]],Nurse[[#This Row],[RN Admin Hours]],Nurse[[#This Row],[RN DON Hours]],Nurse[[#This Row],[LPN Hours (excl. Admin)]],Nurse[[#This Row],[LPN Admin Hours]],Nurse[[#This Row],[CNA Hours]],Nurse[[#This Row],[NA TR Hours]],Nurse[[#This Row],[Med Aide/Tech Hours]])</f>
        <v>108.45728260869564</v>
      </c>
      <c r="K48" s="4">
        <f>SUM(Nurse[[#This Row],[RN Hours (excl. Admin, DON)]],Nurse[[#This Row],[LPN Hours (excl. Admin)]],Nurse[[#This Row],[CNA Hours]],Nurse[[#This Row],[NA TR Hours]],Nurse[[#This Row],[Med Aide/Tech Hours]])</f>
        <v>99.573804347826069</v>
      </c>
      <c r="L48" s="4">
        <f>SUM(Nurse[[#This Row],[RN Hours (excl. Admin, DON)]],Nurse[[#This Row],[RN Admin Hours]],Nurse[[#This Row],[RN DON Hours]])</f>
        <v>10.858043478260871</v>
      </c>
      <c r="M48" s="4">
        <v>5.6515217391304358</v>
      </c>
      <c r="N48" s="4">
        <v>0.20652173913043478</v>
      </c>
      <c r="O48" s="4">
        <v>5</v>
      </c>
      <c r="P48" s="4">
        <f>SUM(Nurse[[#This Row],[LPN Hours (excl. Admin)]],Nurse[[#This Row],[LPN Admin Hours]])</f>
        <v>23.891847826086948</v>
      </c>
      <c r="Q48" s="4">
        <v>20.21489130434782</v>
      </c>
      <c r="R48" s="4">
        <v>3.6769565217391289</v>
      </c>
      <c r="S48" s="4">
        <f>SUM(Nurse[[#This Row],[CNA Hours]],Nurse[[#This Row],[NA TR Hours]],Nurse[[#This Row],[Med Aide/Tech Hours]])</f>
        <v>73.707391304347809</v>
      </c>
      <c r="T48" s="4">
        <v>73.707391304347809</v>
      </c>
      <c r="U48" s="4">
        <v>0</v>
      </c>
      <c r="V48" s="4">
        <v>0</v>
      </c>
      <c r="W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0.20652173913043478</v>
      </c>
      <c r="X48" s="4">
        <v>0</v>
      </c>
      <c r="Y48" s="4">
        <v>0.20652173913043478</v>
      </c>
      <c r="Z48" s="4">
        <v>0</v>
      </c>
      <c r="AA48" s="4">
        <v>0</v>
      </c>
      <c r="AB48" s="4">
        <v>0</v>
      </c>
      <c r="AC48" s="4">
        <v>0</v>
      </c>
      <c r="AD48" s="4">
        <v>0</v>
      </c>
      <c r="AE48" s="4">
        <v>0</v>
      </c>
      <c r="AF48" s="1">
        <v>465088</v>
      </c>
      <c r="AG48" s="1">
        <v>8</v>
      </c>
      <c r="AH48"/>
    </row>
    <row r="49" spans="1:34" x14ac:dyDescent="0.25">
      <c r="A49" t="s">
        <v>148</v>
      </c>
      <c r="B49" t="s">
        <v>81</v>
      </c>
      <c r="C49" t="s">
        <v>214</v>
      </c>
      <c r="D49" t="s">
        <v>174</v>
      </c>
      <c r="E49" s="4">
        <v>33.608695652173914</v>
      </c>
      <c r="F49" s="4">
        <f>Nurse[[#This Row],[Total Nurse Staff Hours]]/Nurse[[#This Row],[MDS Census]]</f>
        <v>2.5812386804657175</v>
      </c>
      <c r="G49" s="4">
        <f>Nurse[[#This Row],[Total Direct Care Staff Hours]]/Nurse[[#This Row],[MDS Census]]</f>
        <v>2.2144857697283307</v>
      </c>
      <c r="H49" s="4">
        <f>Nurse[[#This Row],[Total RN Hours (w/ Admin, DON)]]/Nurse[[#This Row],[MDS Census]]</f>
        <v>0.56219922380336351</v>
      </c>
      <c r="I49" s="4">
        <f>Nurse[[#This Row],[RN Hours (excl. Admin, DON)]]/Nurse[[#This Row],[MDS Census]]</f>
        <v>0.19544631306597673</v>
      </c>
      <c r="J49" s="4">
        <f>SUM(Nurse[[#This Row],[RN Hours (excl. Admin, DON)]],Nurse[[#This Row],[RN Admin Hours]],Nurse[[#This Row],[RN DON Hours]],Nurse[[#This Row],[LPN Hours (excl. Admin)]],Nurse[[#This Row],[LPN Admin Hours]],Nurse[[#This Row],[CNA Hours]],Nurse[[#This Row],[NA TR Hours]],Nurse[[#This Row],[Med Aide/Tech Hours]])</f>
        <v>86.752065217391291</v>
      </c>
      <c r="K49" s="4">
        <f>SUM(Nurse[[#This Row],[RN Hours (excl. Admin, DON)]],Nurse[[#This Row],[LPN Hours (excl. Admin)]],Nurse[[#This Row],[CNA Hours]],Nurse[[#This Row],[NA TR Hours]],Nurse[[#This Row],[Med Aide/Tech Hours]])</f>
        <v>74.425978260869556</v>
      </c>
      <c r="L49" s="4">
        <f>SUM(Nurse[[#This Row],[RN Hours (excl. Admin, DON)]],Nurse[[#This Row],[RN Admin Hours]],Nurse[[#This Row],[RN DON Hours]])</f>
        <v>18.894782608695653</v>
      </c>
      <c r="M49" s="4">
        <v>6.5686956521739139</v>
      </c>
      <c r="N49" s="4">
        <v>7.6304347826086953</v>
      </c>
      <c r="O49" s="4">
        <v>4.6956521739130439</v>
      </c>
      <c r="P49" s="4">
        <f>SUM(Nurse[[#This Row],[LPN Hours (excl. Admin)]],Nurse[[#This Row],[LPN Admin Hours]])</f>
        <v>29.130869565217381</v>
      </c>
      <c r="Q49" s="4">
        <v>29.130869565217381</v>
      </c>
      <c r="R49" s="4">
        <v>0</v>
      </c>
      <c r="S49" s="4">
        <f>SUM(Nurse[[#This Row],[CNA Hours]],Nurse[[#This Row],[NA TR Hours]],Nurse[[#This Row],[Med Aide/Tech Hours]])</f>
        <v>38.72641304347826</v>
      </c>
      <c r="T49" s="4">
        <v>38.72641304347826</v>
      </c>
      <c r="U49" s="4">
        <v>0</v>
      </c>
      <c r="V49" s="4">
        <v>0</v>
      </c>
      <c r="W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0.2391304347826087</v>
      </c>
      <c r="X49" s="4">
        <v>0</v>
      </c>
      <c r="Y49" s="4">
        <v>0.2391304347826087</v>
      </c>
      <c r="Z49" s="4">
        <v>0</v>
      </c>
      <c r="AA49" s="4">
        <v>0</v>
      </c>
      <c r="AB49" s="4">
        <v>0</v>
      </c>
      <c r="AC49" s="4">
        <v>0</v>
      </c>
      <c r="AD49" s="4">
        <v>0</v>
      </c>
      <c r="AE49" s="4">
        <v>0</v>
      </c>
      <c r="AF49" s="1">
        <v>465175</v>
      </c>
      <c r="AG49" s="1">
        <v>8</v>
      </c>
      <c r="AH49"/>
    </row>
    <row r="50" spans="1:34" x14ac:dyDescent="0.25">
      <c r="A50" t="s">
        <v>148</v>
      </c>
      <c r="B50" t="s">
        <v>71</v>
      </c>
      <c r="C50" t="s">
        <v>212</v>
      </c>
      <c r="D50" t="s">
        <v>164</v>
      </c>
      <c r="E50" s="4">
        <v>27.576086956521738</v>
      </c>
      <c r="F50" s="4">
        <f>Nurse[[#This Row],[Total Nurse Staff Hours]]/Nurse[[#This Row],[MDS Census]]</f>
        <v>5.2698541584548675</v>
      </c>
      <c r="G50" s="4">
        <f>Nurse[[#This Row],[Total Direct Care Staff Hours]]/Nurse[[#This Row],[MDS Census]]</f>
        <v>4.6174891604256993</v>
      </c>
      <c r="H50" s="4">
        <f>Nurse[[#This Row],[Total RN Hours (w/ Admin, DON)]]/Nurse[[#This Row],[MDS Census]]</f>
        <v>1.356937327552227</v>
      </c>
      <c r="I50" s="4">
        <f>Nurse[[#This Row],[RN Hours (excl. Admin, DON)]]/Nurse[[#This Row],[MDS Census]]</f>
        <v>0.91894757587701992</v>
      </c>
      <c r="J50" s="4">
        <f>SUM(Nurse[[#This Row],[RN Hours (excl. Admin, DON)]],Nurse[[#This Row],[RN Admin Hours]],Nurse[[#This Row],[RN DON Hours]],Nurse[[#This Row],[LPN Hours (excl. Admin)]],Nurse[[#This Row],[LPN Admin Hours]],Nurse[[#This Row],[CNA Hours]],Nurse[[#This Row],[NA TR Hours]],Nurse[[#This Row],[Med Aide/Tech Hours]])</f>
        <v>145.32195652173911</v>
      </c>
      <c r="K50" s="4">
        <f>SUM(Nurse[[#This Row],[RN Hours (excl. Admin, DON)]],Nurse[[#This Row],[LPN Hours (excl. Admin)]],Nurse[[#This Row],[CNA Hours]],Nurse[[#This Row],[NA TR Hours]],Nurse[[#This Row],[Med Aide/Tech Hours]])</f>
        <v>127.33228260869564</v>
      </c>
      <c r="L50" s="4">
        <f>SUM(Nurse[[#This Row],[RN Hours (excl. Admin, DON)]],Nurse[[#This Row],[RN Admin Hours]],Nurse[[#This Row],[RN DON Hours]])</f>
        <v>37.419021739130429</v>
      </c>
      <c r="M50" s="4">
        <v>25.340978260869559</v>
      </c>
      <c r="N50" s="4">
        <v>6.4258695652173916</v>
      </c>
      <c r="O50" s="4">
        <v>5.6521739130434785</v>
      </c>
      <c r="P50" s="4">
        <f>SUM(Nurse[[#This Row],[LPN Hours (excl. Admin)]],Nurse[[#This Row],[LPN Admin Hours]])</f>
        <v>20.310108695652172</v>
      </c>
      <c r="Q50" s="4">
        <v>14.398478260869561</v>
      </c>
      <c r="R50" s="4">
        <v>5.9116304347826096</v>
      </c>
      <c r="S50" s="4">
        <f>SUM(Nurse[[#This Row],[CNA Hours]],Nurse[[#This Row],[NA TR Hours]],Nurse[[#This Row],[Med Aide/Tech Hours]])</f>
        <v>87.592826086956507</v>
      </c>
      <c r="T50" s="4">
        <v>87.592826086956507</v>
      </c>
      <c r="U50" s="4">
        <v>0</v>
      </c>
      <c r="V50" s="4">
        <v>0</v>
      </c>
      <c r="W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0.40760869565217389</v>
      </c>
      <c r="X50" s="4">
        <v>0</v>
      </c>
      <c r="Y50" s="4">
        <v>0.40760869565217389</v>
      </c>
      <c r="Z50" s="4">
        <v>0</v>
      </c>
      <c r="AA50" s="4">
        <v>0</v>
      </c>
      <c r="AB50" s="4">
        <v>0</v>
      </c>
      <c r="AC50" s="4">
        <v>0</v>
      </c>
      <c r="AD50" s="4">
        <v>0</v>
      </c>
      <c r="AE50" s="4">
        <v>0</v>
      </c>
      <c r="AF50" s="1">
        <v>465165</v>
      </c>
      <c r="AG50" s="1">
        <v>8</v>
      </c>
      <c r="AH50"/>
    </row>
    <row r="51" spans="1:34" x14ac:dyDescent="0.25">
      <c r="A51" t="s">
        <v>148</v>
      </c>
      <c r="B51" t="s">
        <v>26</v>
      </c>
      <c r="C51" t="s">
        <v>189</v>
      </c>
      <c r="D51" t="s">
        <v>162</v>
      </c>
      <c r="E51" s="4">
        <v>46.771739130434781</v>
      </c>
      <c r="F51" s="4">
        <f>Nurse[[#This Row],[Total Nurse Staff Hours]]/Nurse[[#This Row],[MDS Census]]</f>
        <v>2.0587566813850806</v>
      </c>
      <c r="G51" s="4">
        <f>Nurse[[#This Row],[Total Direct Care Staff Hours]]/Nurse[[#This Row],[MDS Census]]</f>
        <v>2.0587566813850806</v>
      </c>
      <c r="H51" s="4">
        <f>Nurse[[#This Row],[Total RN Hours (w/ Admin, DON)]]/Nurse[[#This Row],[MDS Census]]</f>
        <v>0.62969556123634685</v>
      </c>
      <c r="I51" s="4">
        <f>Nurse[[#This Row],[RN Hours (excl. Admin, DON)]]/Nurse[[#This Row],[MDS Census]]</f>
        <v>0.62969556123634685</v>
      </c>
      <c r="J51" s="4">
        <f>SUM(Nurse[[#This Row],[RN Hours (excl. Admin, DON)]],Nurse[[#This Row],[RN Admin Hours]],Nurse[[#This Row],[RN DON Hours]],Nurse[[#This Row],[LPN Hours (excl. Admin)]],Nurse[[#This Row],[LPN Admin Hours]],Nurse[[#This Row],[CNA Hours]],Nurse[[#This Row],[NA TR Hours]],Nurse[[#This Row],[Med Aide/Tech Hours]])</f>
        <v>96.291630434782618</v>
      </c>
      <c r="K51" s="4">
        <f>SUM(Nurse[[#This Row],[RN Hours (excl. Admin, DON)]],Nurse[[#This Row],[LPN Hours (excl. Admin)]],Nurse[[#This Row],[CNA Hours]],Nurse[[#This Row],[NA TR Hours]],Nurse[[#This Row],[Med Aide/Tech Hours]])</f>
        <v>96.291630434782618</v>
      </c>
      <c r="L51" s="4">
        <f>SUM(Nurse[[#This Row],[RN Hours (excl. Admin, DON)]],Nurse[[#This Row],[RN Admin Hours]],Nurse[[#This Row],[RN DON Hours]])</f>
        <v>29.451956521739135</v>
      </c>
      <c r="M51" s="4">
        <v>29.451956521739135</v>
      </c>
      <c r="N51" s="4">
        <v>0</v>
      </c>
      <c r="O51" s="4">
        <v>0</v>
      </c>
      <c r="P51" s="4">
        <f>SUM(Nurse[[#This Row],[LPN Hours (excl. Admin)]],Nurse[[#This Row],[LPN Admin Hours]])</f>
        <v>6.4046739130434798</v>
      </c>
      <c r="Q51" s="4">
        <v>6.4046739130434798</v>
      </c>
      <c r="R51" s="4">
        <v>0</v>
      </c>
      <c r="S51" s="4">
        <f>SUM(Nurse[[#This Row],[CNA Hours]],Nurse[[#This Row],[NA TR Hours]],Nurse[[#This Row],[Med Aide/Tech Hours]])</f>
        <v>60.435000000000002</v>
      </c>
      <c r="T51" s="4">
        <v>60.435000000000002</v>
      </c>
      <c r="U51" s="4">
        <v>0</v>
      </c>
      <c r="V51" s="4">
        <v>0</v>
      </c>
      <c r="W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1" s="4">
        <v>0</v>
      </c>
      <c r="Y51" s="4">
        <v>0</v>
      </c>
      <c r="Z51" s="4">
        <v>0</v>
      </c>
      <c r="AA51" s="4">
        <v>0</v>
      </c>
      <c r="AB51" s="4">
        <v>0</v>
      </c>
      <c r="AC51" s="4">
        <v>0</v>
      </c>
      <c r="AD51" s="4">
        <v>0</v>
      </c>
      <c r="AE51" s="4">
        <v>0</v>
      </c>
      <c r="AF51" s="1">
        <v>465086</v>
      </c>
      <c r="AG51" s="1">
        <v>8</v>
      </c>
      <c r="AH51"/>
    </row>
    <row r="52" spans="1:34" x14ac:dyDescent="0.25">
      <c r="A52" t="s">
        <v>148</v>
      </c>
      <c r="B52" t="s">
        <v>18</v>
      </c>
      <c r="C52" t="s">
        <v>193</v>
      </c>
      <c r="D52" t="s">
        <v>162</v>
      </c>
      <c r="E52" s="4">
        <v>58.032608695652172</v>
      </c>
      <c r="F52" s="4">
        <f>Nurse[[#This Row],[Total Nurse Staff Hours]]/Nurse[[#This Row],[MDS Census]]</f>
        <v>3.4069956920771687</v>
      </c>
      <c r="G52" s="4">
        <f>Nurse[[#This Row],[Total Direct Care Staff Hours]]/Nurse[[#This Row],[MDS Census]]</f>
        <v>3.1193013672972469</v>
      </c>
      <c r="H52" s="4">
        <f>Nurse[[#This Row],[Total RN Hours (w/ Admin, DON)]]/Nurse[[#This Row],[MDS Census]]</f>
        <v>0.69055815695823208</v>
      </c>
      <c r="I52" s="4">
        <f>Nurse[[#This Row],[RN Hours (excl. Admin, DON)]]/Nurse[[#This Row],[MDS Census]]</f>
        <v>0.49239370668664573</v>
      </c>
      <c r="J52" s="4">
        <f>SUM(Nurse[[#This Row],[RN Hours (excl. Admin, DON)]],Nurse[[#This Row],[RN Admin Hours]],Nurse[[#This Row],[RN DON Hours]],Nurse[[#This Row],[LPN Hours (excl. Admin)]],Nurse[[#This Row],[LPN Admin Hours]],Nurse[[#This Row],[CNA Hours]],Nurse[[#This Row],[NA TR Hours]],Nurse[[#This Row],[Med Aide/Tech Hours]])</f>
        <v>197.71684782608699</v>
      </c>
      <c r="K52" s="4">
        <f>SUM(Nurse[[#This Row],[RN Hours (excl. Admin, DON)]],Nurse[[#This Row],[LPN Hours (excl. Admin)]],Nurse[[#This Row],[CNA Hours]],Nurse[[#This Row],[NA TR Hours]],Nurse[[#This Row],[Med Aide/Tech Hours]])</f>
        <v>181.02119565217393</v>
      </c>
      <c r="L52" s="4">
        <f>SUM(Nurse[[#This Row],[RN Hours (excl. Admin, DON)]],Nurse[[#This Row],[RN Admin Hours]],Nurse[[#This Row],[RN DON Hours]])</f>
        <v>40.074891304347837</v>
      </c>
      <c r="M52" s="4">
        <v>28.57489130434784</v>
      </c>
      <c r="N52" s="4">
        <v>5.8478260869565215</v>
      </c>
      <c r="O52" s="4">
        <v>5.6521739130434785</v>
      </c>
      <c r="P52" s="4">
        <f>SUM(Nurse[[#This Row],[LPN Hours (excl. Admin)]],Nurse[[#This Row],[LPN Admin Hours]])</f>
        <v>46.95652173913043</v>
      </c>
      <c r="Q52" s="4">
        <v>41.760869565217384</v>
      </c>
      <c r="R52" s="4">
        <v>5.1956521739130439</v>
      </c>
      <c r="S52" s="4">
        <f>SUM(Nurse[[#This Row],[CNA Hours]],Nurse[[#This Row],[NA TR Hours]],Nurse[[#This Row],[Med Aide/Tech Hours]])</f>
        <v>110.68543478260872</v>
      </c>
      <c r="T52" s="4">
        <v>87.128913043478292</v>
      </c>
      <c r="U52" s="4">
        <v>23.556521739130439</v>
      </c>
      <c r="V52" s="4">
        <v>0</v>
      </c>
      <c r="W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2" s="4">
        <v>0</v>
      </c>
      <c r="Y52" s="4">
        <v>0</v>
      </c>
      <c r="Z52" s="4">
        <v>0</v>
      </c>
      <c r="AA52" s="4">
        <v>0</v>
      </c>
      <c r="AB52" s="4">
        <v>0</v>
      </c>
      <c r="AC52" s="4">
        <v>0</v>
      </c>
      <c r="AD52" s="4">
        <v>0</v>
      </c>
      <c r="AE52" s="4">
        <v>0</v>
      </c>
      <c r="AF52" s="1">
        <v>465069</v>
      </c>
      <c r="AG52" s="1">
        <v>8</v>
      </c>
      <c r="AH52"/>
    </row>
    <row r="53" spans="1:34" x14ac:dyDescent="0.25">
      <c r="A53" t="s">
        <v>148</v>
      </c>
      <c r="B53" t="s">
        <v>10</v>
      </c>
      <c r="C53" t="s">
        <v>188</v>
      </c>
      <c r="D53" t="s">
        <v>163</v>
      </c>
      <c r="E53" s="4">
        <v>75.119565217391298</v>
      </c>
      <c r="F53" s="4">
        <f>Nurse[[#This Row],[Total Nurse Staff Hours]]/Nurse[[#This Row],[MDS Census]]</f>
        <v>3.3880682969179574</v>
      </c>
      <c r="G53" s="4">
        <f>Nurse[[#This Row],[Total Direct Care Staff Hours]]/Nurse[[#This Row],[MDS Census]]</f>
        <v>3.1098263637679064</v>
      </c>
      <c r="H53" s="4">
        <f>Nurse[[#This Row],[Total RN Hours (w/ Admin, DON)]]/Nurse[[#This Row],[MDS Census]]</f>
        <v>0.70786138040804536</v>
      </c>
      <c r="I53" s="4">
        <f>Nurse[[#This Row],[RN Hours (excl. Admin, DON)]]/Nurse[[#This Row],[MDS Census]]</f>
        <v>0.52746925191723348</v>
      </c>
      <c r="J53" s="4">
        <f>SUM(Nurse[[#This Row],[RN Hours (excl. Admin, DON)]],Nurse[[#This Row],[RN Admin Hours]],Nurse[[#This Row],[RN DON Hours]],Nurse[[#This Row],[LPN Hours (excl. Admin)]],Nurse[[#This Row],[LPN Admin Hours]],Nurse[[#This Row],[CNA Hours]],Nurse[[#This Row],[NA TR Hours]],Nurse[[#This Row],[Med Aide/Tech Hours]])</f>
        <v>254.51021739130437</v>
      </c>
      <c r="K53" s="4">
        <f>SUM(Nurse[[#This Row],[RN Hours (excl. Admin, DON)]],Nurse[[#This Row],[LPN Hours (excl. Admin)]],Nurse[[#This Row],[CNA Hours]],Nurse[[#This Row],[NA TR Hours]],Nurse[[#This Row],[Med Aide/Tech Hours]])</f>
        <v>233.60880434782609</v>
      </c>
      <c r="L53" s="4">
        <f>SUM(Nurse[[#This Row],[RN Hours (excl. Admin, DON)]],Nurse[[#This Row],[RN Admin Hours]],Nurse[[#This Row],[RN DON Hours]])</f>
        <v>53.174239130434792</v>
      </c>
      <c r="M53" s="4">
        <v>39.623260869565222</v>
      </c>
      <c r="N53" s="4">
        <v>7.8118478260869582</v>
      </c>
      <c r="O53" s="4">
        <v>5.7391304347826084</v>
      </c>
      <c r="P53" s="4">
        <f>SUM(Nurse[[#This Row],[LPN Hours (excl. Admin)]],Nurse[[#This Row],[LPN Admin Hours]])</f>
        <v>52.203260869565213</v>
      </c>
      <c r="Q53" s="4">
        <v>44.852826086956519</v>
      </c>
      <c r="R53" s="4">
        <v>7.350434782608696</v>
      </c>
      <c r="S53" s="4">
        <f>SUM(Nurse[[#This Row],[CNA Hours]],Nurse[[#This Row],[NA TR Hours]],Nurse[[#This Row],[Med Aide/Tech Hours]])</f>
        <v>149.13271739130437</v>
      </c>
      <c r="T53" s="4">
        <v>109.82543478260872</v>
      </c>
      <c r="U53" s="4">
        <v>39.307282608695644</v>
      </c>
      <c r="V53" s="4">
        <v>0</v>
      </c>
      <c r="W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34.467282608695655</v>
      </c>
      <c r="X53" s="4">
        <v>14.144021739130435</v>
      </c>
      <c r="Y53" s="4">
        <v>2.966086956521742</v>
      </c>
      <c r="Z53" s="4">
        <v>0</v>
      </c>
      <c r="AA53" s="4">
        <v>5.6186956521739138</v>
      </c>
      <c r="AB53" s="4">
        <v>0.52000000000000079</v>
      </c>
      <c r="AC53" s="4">
        <v>11.218478260869562</v>
      </c>
      <c r="AD53" s="4">
        <v>0</v>
      </c>
      <c r="AE53" s="4">
        <v>0</v>
      </c>
      <c r="AF53" s="1">
        <v>465006</v>
      </c>
      <c r="AG53" s="1">
        <v>8</v>
      </c>
      <c r="AH53"/>
    </row>
    <row r="54" spans="1:34" x14ac:dyDescent="0.25">
      <c r="A54" t="s">
        <v>148</v>
      </c>
      <c r="B54" t="s">
        <v>84</v>
      </c>
      <c r="C54" t="s">
        <v>183</v>
      </c>
      <c r="D54" t="s">
        <v>163</v>
      </c>
      <c r="E54" s="4">
        <v>54.445652173913047</v>
      </c>
      <c r="F54" s="4">
        <f>Nurse[[#This Row],[Total Nurse Staff Hours]]/Nurse[[#This Row],[MDS Census]]</f>
        <v>7.1621441405470145</v>
      </c>
      <c r="G54" s="4">
        <f>Nurse[[#This Row],[Total Direct Care Staff Hours]]/Nurse[[#This Row],[MDS Census]]</f>
        <v>6.7294430025953282</v>
      </c>
      <c r="H54" s="4">
        <f>Nurse[[#This Row],[Total RN Hours (w/ Admin, DON)]]/Nurse[[#This Row],[MDS Census]]</f>
        <v>2.6122319824316231</v>
      </c>
      <c r="I54" s="4">
        <f>Nurse[[#This Row],[RN Hours (excl. Admin, DON)]]/Nurse[[#This Row],[MDS Census]]</f>
        <v>2.3568137352765026</v>
      </c>
      <c r="J54" s="4">
        <f>SUM(Nurse[[#This Row],[RN Hours (excl. Admin, DON)]],Nurse[[#This Row],[RN Admin Hours]],Nurse[[#This Row],[RN DON Hours]],Nurse[[#This Row],[LPN Hours (excl. Admin)]],Nurse[[#This Row],[LPN Admin Hours]],Nurse[[#This Row],[CNA Hours]],Nurse[[#This Row],[NA TR Hours]],Nurse[[#This Row],[Med Aide/Tech Hours]])</f>
        <v>389.94760869565215</v>
      </c>
      <c r="K54" s="4">
        <f>SUM(Nurse[[#This Row],[RN Hours (excl. Admin, DON)]],Nurse[[#This Row],[LPN Hours (excl. Admin)]],Nurse[[#This Row],[CNA Hours]],Nurse[[#This Row],[NA TR Hours]],Nurse[[#This Row],[Med Aide/Tech Hours]])</f>
        <v>366.38891304347828</v>
      </c>
      <c r="L54" s="4">
        <f>SUM(Nurse[[#This Row],[RN Hours (excl. Admin, DON)]],Nurse[[#This Row],[RN Admin Hours]],Nurse[[#This Row],[RN DON Hours]])</f>
        <v>142.22467391304349</v>
      </c>
      <c r="M54" s="4">
        <v>128.31826086956525</v>
      </c>
      <c r="N54" s="4">
        <v>8.6890217391304354</v>
      </c>
      <c r="O54" s="4">
        <v>5.2173913043478262</v>
      </c>
      <c r="P54" s="4">
        <f>SUM(Nurse[[#This Row],[LPN Hours (excl. Admin)]],Nurse[[#This Row],[LPN Admin Hours]])</f>
        <v>23.041630434782604</v>
      </c>
      <c r="Q54" s="4">
        <v>13.389347826086953</v>
      </c>
      <c r="R54" s="4">
        <v>9.6522826086956517</v>
      </c>
      <c r="S54" s="4">
        <f>SUM(Nurse[[#This Row],[CNA Hours]],Nurse[[#This Row],[NA TR Hours]],Nurse[[#This Row],[Med Aide/Tech Hours]])</f>
        <v>224.68130434782606</v>
      </c>
      <c r="T54" s="4">
        <v>224.68130434782606</v>
      </c>
      <c r="U54" s="4">
        <v>0</v>
      </c>
      <c r="V54" s="4">
        <v>0</v>
      </c>
      <c r="W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4" s="4">
        <v>0</v>
      </c>
      <c r="Y54" s="4">
        <v>0</v>
      </c>
      <c r="Z54" s="4">
        <v>0</v>
      </c>
      <c r="AA54" s="4">
        <v>0</v>
      </c>
      <c r="AB54" s="4">
        <v>0</v>
      </c>
      <c r="AC54" s="4">
        <v>0</v>
      </c>
      <c r="AD54" s="4">
        <v>0</v>
      </c>
      <c r="AE54" s="4">
        <v>0</v>
      </c>
      <c r="AF54" s="1">
        <v>465179</v>
      </c>
      <c r="AG54" s="1">
        <v>8</v>
      </c>
      <c r="AH54"/>
    </row>
    <row r="55" spans="1:34" x14ac:dyDescent="0.25">
      <c r="A55" t="s">
        <v>148</v>
      </c>
      <c r="B55" t="s">
        <v>70</v>
      </c>
      <c r="C55" t="s">
        <v>208</v>
      </c>
      <c r="D55" t="s">
        <v>158</v>
      </c>
      <c r="E55" s="4">
        <v>44.945652173913047</v>
      </c>
      <c r="F55" s="4">
        <f>Nurse[[#This Row],[Total Nurse Staff Hours]]/Nurse[[#This Row],[MDS Census]]</f>
        <v>3.8759758162031432</v>
      </c>
      <c r="G55" s="4">
        <f>Nurse[[#This Row],[Total Direct Care Staff Hours]]/Nurse[[#This Row],[MDS Census]]</f>
        <v>3.4033542926239422</v>
      </c>
      <c r="H55" s="4">
        <f>Nurse[[#This Row],[Total RN Hours (w/ Admin, DON)]]/Nurse[[#This Row],[MDS Census]]</f>
        <v>1.1712623941958886</v>
      </c>
      <c r="I55" s="4">
        <f>Nurse[[#This Row],[RN Hours (excl. Admin, DON)]]/Nurse[[#This Row],[MDS Census]]</f>
        <v>0.82130592503022959</v>
      </c>
      <c r="J55" s="4">
        <f>SUM(Nurse[[#This Row],[RN Hours (excl. Admin, DON)]],Nurse[[#This Row],[RN Admin Hours]],Nurse[[#This Row],[RN DON Hours]],Nurse[[#This Row],[LPN Hours (excl. Admin)]],Nurse[[#This Row],[LPN Admin Hours]],Nurse[[#This Row],[CNA Hours]],Nurse[[#This Row],[NA TR Hours]],Nurse[[#This Row],[Med Aide/Tech Hours]])</f>
        <v>174.20826086956521</v>
      </c>
      <c r="K55" s="4">
        <f>SUM(Nurse[[#This Row],[RN Hours (excl. Admin, DON)]],Nurse[[#This Row],[LPN Hours (excl. Admin)]],Nurse[[#This Row],[CNA Hours]],Nurse[[#This Row],[NA TR Hours]],Nurse[[#This Row],[Med Aide/Tech Hours]])</f>
        <v>152.96597826086958</v>
      </c>
      <c r="L55" s="4">
        <f>SUM(Nurse[[#This Row],[RN Hours (excl. Admin, DON)]],Nurse[[#This Row],[RN Admin Hours]],Nurse[[#This Row],[RN DON Hours]])</f>
        <v>52.643152173913037</v>
      </c>
      <c r="M55" s="4">
        <v>36.914130434782606</v>
      </c>
      <c r="N55" s="4">
        <v>11.082282608695651</v>
      </c>
      <c r="O55" s="4">
        <v>4.6467391304347823</v>
      </c>
      <c r="P55" s="4">
        <f>SUM(Nurse[[#This Row],[LPN Hours (excl. Admin)]],Nurse[[#This Row],[LPN Admin Hours]])</f>
        <v>22.024782608695649</v>
      </c>
      <c r="Q55" s="4">
        <v>16.511521739130433</v>
      </c>
      <c r="R55" s="4">
        <v>5.5132608695652143</v>
      </c>
      <c r="S55" s="4">
        <f>SUM(Nurse[[#This Row],[CNA Hours]],Nurse[[#This Row],[NA TR Hours]],Nurse[[#This Row],[Med Aide/Tech Hours]])</f>
        <v>99.540326086956526</v>
      </c>
      <c r="T55" s="4">
        <v>98.808586956521737</v>
      </c>
      <c r="U55" s="4">
        <v>0.73173913043478256</v>
      </c>
      <c r="V55" s="4">
        <v>0</v>
      </c>
      <c r="W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54.678804347826087</v>
      </c>
      <c r="X55" s="4">
        <v>6.0577173913043501</v>
      </c>
      <c r="Y55" s="4">
        <v>0</v>
      </c>
      <c r="Z55" s="4">
        <v>0</v>
      </c>
      <c r="AA55" s="4">
        <v>0.41119565217391302</v>
      </c>
      <c r="AB55" s="4">
        <v>0</v>
      </c>
      <c r="AC55" s="4">
        <v>48.209891304347821</v>
      </c>
      <c r="AD55" s="4">
        <v>0</v>
      </c>
      <c r="AE55" s="4">
        <v>0</v>
      </c>
      <c r="AF55" s="1">
        <v>465163</v>
      </c>
      <c r="AG55" s="1">
        <v>8</v>
      </c>
      <c r="AH55"/>
    </row>
    <row r="56" spans="1:34" x14ac:dyDescent="0.25">
      <c r="A56" t="s">
        <v>148</v>
      </c>
      <c r="B56" t="s">
        <v>40</v>
      </c>
      <c r="C56" t="s">
        <v>199</v>
      </c>
      <c r="D56" t="s">
        <v>168</v>
      </c>
      <c r="E56" s="4">
        <v>60.630434782608695</v>
      </c>
      <c r="F56" s="4">
        <f>Nurse[[#This Row],[Total Nurse Staff Hours]]/Nurse[[#This Row],[MDS Census]]</f>
        <v>3.5064754392255288</v>
      </c>
      <c r="G56" s="4">
        <f>Nurse[[#This Row],[Total Direct Care Staff Hours]]/Nurse[[#This Row],[MDS Census]]</f>
        <v>3.3161993546073862</v>
      </c>
      <c r="H56" s="4">
        <f>Nurse[[#This Row],[Total RN Hours (w/ Admin, DON)]]/Nurse[[#This Row],[MDS Census]]</f>
        <v>0.92749372534958752</v>
      </c>
      <c r="I56" s="4">
        <f>Nurse[[#This Row],[RN Hours (excl. Admin, DON)]]/Nurse[[#This Row],[MDS Census]]</f>
        <v>0.73826461097167428</v>
      </c>
      <c r="J56" s="4">
        <f>SUM(Nurse[[#This Row],[RN Hours (excl. Admin, DON)]],Nurse[[#This Row],[RN Admin Hours]],Nurse[[#This Row],[RN DON Hours]],Nurse[[#This Row],[LPN Hours (excl. Admin)]],Nurse[[#This Row],[LPN Admin Hours]],Nurse[[#This Row],[CNA Hours]],Nurse[[#This Row],[NA TR Hours]],Nurse[[#This Row],[Med Aide/Tech Hours]])</f>
        <v>212.59913043478261</v>
      </c>
      <c r="K56" s="4">
        <f>SUM(Nurse[[#This Row],[RN Hours (excl. Admin, DON)]],Nurse[[#This Row],[LPN Hours (excl. Admin)]],Nurse[[#This Row],[CNA Hours]],Nurse[[#This Row],[NA TR Hours]],Nurse[[#This Row],[Med Aide/Tech Hours]])</f>
        <v>201.06260869565219</v>
      </c>
      <c r="L56" s="4">
        <f>SUM(Nurse[[#This Row],[RN Hours (excl. Admin, DON)]],Nurse[[#This Row],[RN Admin Hours]],Nurse[[#This Row],[RN DON Hours]])</f>
        <v>56.234347826086946</v>
      </c>
      <c r="M56" s="4">
        <v>44.761304347826076</v>
      </c>
      <c r="N56" s="4">
        <v>5.8208695652173912</v>
      </c>
      <c r="O56" s="4">
        <v>5.6521739130434785</v>
      </c>
      <c r="P56" s="4">
        <f>SUM(Nurse[[#This Row],[LPN Hours (excl. Admin)]],Nurse[[#This Row],[LPN Admin Hours]])</f>
        <v>35.27347826086956</v>
      </c>
      <c r="Q56" s="4">
        <v>35.209999999999994</v>
      </c>
      <c r="R56" s="4">
        <v>6.347826086956522E-2</v>
      </c>
      <c r="S56" s="4">
        <f>SUM(Nurse[[#This Row],[CNA Hours]],Nurse[[#This Row],[NA TR Hours]],Nurse[[#This Row],[Med Aide/Tech Hours]])</f>
        <v>121.09130434782611</v>
      </c>
      <c r="T56" s="4">
        <v>98.615326086956543</v>
      </c>
      <c r="U56" s="4">
        <v>22.475978260869571</v>
      </c>
      <c r="V56" s="4">
        <v>0</v>
      </c>
      <c r="W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15.209891304347824</v>
      </c>
      <c r="X56" s="4">
        <v>2.5826086956521737</v>
      </c>
      <c r="Y56" s="4">
        <v>0</v>
      </c>
      <c r="Z56" s="4">
        <v>0</v>
      </c>
      <c r="AA56" s="4">
        <v>2.4658695652173908</v>
      </c>
      <c r="AB56" s="4">
        <v>0</v>
      </c>
      <c r="AC56" s="4">
        <v>10.161413043478261</v>
      </c>
      <c r="AD56" s="4">
        <v>0</v>
      </c>
      <c r="AE56" s="4">
        <v>0</v>
      </c>
      <c r="AF56" s="1">
        <v>465104</v>
      </c>
      <c r="AG56" s="1">
        <v>8</v>
      </c>
      <c r="AH56"/>
    </row>
    <row r="57" spans="1:34" x14ac:dyDescent="0.25">
      <c r="A57" t="s">
        <v>148</v>
      </c>
      <c r="B57" t="s">
        <v>37</v>
      </c>
      <c r="C57" t="s">
        <v>188</v>
      </c>
      <c r="D57" t="s">
        <v>163</v>
      </c>
      <c r="E57" s="4">
        <v>53.554347826086953</v>
      </c>
      <c r="F57" s="4">
        <f>Nurse[[#This Row],[Total Nurse Staff Hours]]/Nurse[[#This Row],[MDS Census]]</f>
        <v>3.6366795210066982</v>
      </c>
      <c r="G57" s="4">
        <f>Nurse[[#This Row],[Total Direct Care Staff Hours]]/Nurse[[#This Row],[MDS Census]]</f>
        <v>3.4197990663689875</v>
      </c>
      <c r="H57" s="4">
        <f>Nurse[[#This Row],[Total RN Hours (w/ Admin, DON)]]/Nurse[[#This Row],[MDS Census]]</f>
        <v>0.57846762735944812</v>
      </c>
      <c r="I57" s="4">
        <f>Nurse[[#This Row],[RN Hours (excl. Admin, DON)]]/Nurse[[#This Row],[MDS Census]]</f>
        <v>0.45506596306068614</v>
      </c>
      <c r="J57" s="4">
        <f>SUM(Nurse[[#This Row],[RN Hours (excl. Admin, DON)]],Nurse[[#This Row],[RN Admin Hours]],Nurse[[#This Row],[RN DON Hours]],Nurse[[#This Row],[LPN Hours (excl. Admin)]],Nurse[[#This Row],[LPN Admin Hours]],Nurse[[#This Row],[CNA Hours]],Nurse[[#This Row],[NA TR Hours]],Nurse[[#This Row],[Med Aide/Tech Hours]])</f>
        <v>194.76000000000002</v>
      </c>
      <c r="K57" s="4">
        <f>SUM(Nurse[[#This Row],[RN Hours (excl. Admin, DON)]],Nurse[[#This Row],[LPN Hours (excl. Admin)]],Nurse[[#This Row],[CNA Hours]],Nurse[[#This Row],[NA TR Hours]],Nurse[[#This Row],[Med Aide/Tech Hours]])</f>
        <v>183.14510869565217</v>
      </c>
      <c r="L57" s="4">
        <f>SUM(Nurse[[#This Row],[RN Hours (excl. Admin, DON)]],Nurse[[#This Row],[RN Admin Hours]],Nurse[[#This Row],[RN DON Hours]])</f>
        <v>30.979456521739138</v>
      </c>
      <c r="M57" s="4">
        <v>24.370760869565224</v>
      </c>
      <c r="N57" s="4">
        <v>1.3913043478260869</v>
      </c>
      <c r="O57" s="4">
        <v>5.2173913043478262</v>
      </c>
      <c r="P57" s="4">
        <f>SUM(Nurse[[#This Row],[LPN Hours (excl. Admin)]],Nurse[[#This Row],[LPN Admin Hours]])</f>
        <v>46.399456521739147</v>
      </c>
      <c r="Q57" s="4">
        <v>41.393260869565232</v>
      </c>
      <c r="R57" s="4">
        <v>5.0061956521739139</v>
      </c>
      <c r="S57" s="4">
        <f>SUM(Nurse[[#This Row],[CNA Hours]],Nurse[[#This Row],[NA TR Hours]],Nurse[[#This Row],[Med Aide/Tech Hours]])</f>
        <v>117.38108695652173</v>
      </c>
      <c r="T57" s="4">
        <v>84.911847826086955</v>
      </c>
      <c r="U57" s="4">
        <v>32.469239130434772</v>
      </c>
      <c r="V57" s="4">
        <v>0</v>
      </c>
      <c r="W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7" s="4">
        <v>0</v>
      </c>
      <c r="Y57" s="4">
        <v>0</v>
      </c>
      <c r="Z57" s="4">
        <v>0</v>
      </c>
      <c r="AA57" s="4">
        <v>0</v>
      </c>
      <c r="AB57" s="4">
        <v>0</v>
      </c>
      <c r="AC57" s="4">
        <v>0</v>
      </c>
      <c r="AD57" s="4">
        <v>0</v>
      </c>
      <c r="AE57" s="4">
        <v>0</v>
      </c>
      <c r="AF57" s="1">
        <v>465100</v>
      </c>
      <c r="AG57" s="1">
        <v>8</v>
      </c>
      <c r="AH57"/>
    </row>
    <row r="58" spans="1:34" x14ac:dyDescent="0.25">
      <c r="A58" t="s">
        <v>148</v>
      </c>
      <c r="B58" t="s">
        <v>39</v>
      </c>
      <c r="C58" t="s">
        <v>203</v>
      </c>
      <c r="D58" t="s">
        <v>160</v>
      </c>
      <c r="E58" s="4">
        <v>24.434782608695652</v>
      </c>
      <c r="F58" s="4">
        <f>Nurse[[#This Row],[Total Nurse Staff Hours]]/Nurse[[#This Row],[MDS Census]]</f>
        <v>3.4239190391459067</v>
      </c>
      <c r="G58" s="4">
        <f>Nurse[[#This Row],[Total Direct Care Staff Hours]]/Nurse[[#This Row],[MDS Census]]</f>
        <v>3.1039902135231308</v>
      </c>
      <c r="H58" s="4">
        <f>Nurse[[#This Row],[Total RN Hours (w/ Admin, DON)]]/Nurse[[#This Row],[MDS Census]]</f>
        <v>1.2327090747330958</v>
      </c>
      <c r="I58" s="4">
        <f>Nurse[[#This Row],[RN Hours (excl. Admin, DON)]]/Nurse[[#This Row],[MDS Census]]</f>
        <v>0.93406138790035553</v>
      </c>
      <c r="J58" s="4">
        <f>SUM(Nurse[[#This Row],[RN Hours (excl. Admin, DON)]],Nurse[[#This Row],[RN Admin Hours]],Nurse[[#This Row],[RN DON Hours]],Nurse[[#This Row],[LPN Hours (excl. Admin)]],Nurse[[#This Row],[LPN Admin Hours]],Nurse[[#This Row],[CNA Hours]],Nurse[[#This Row],[NA TR Hours]],Nurse[[#This Row],[Med Aide/Tech Hours]])</f>
        <v>83.662717391304326</v>
      </c>
      <c r="K58" s="4">
        <f>SUM(Nurse[[#This Row],[RN Hours (excl. Admin, DON)]],Nurse[[#This Row],[LPN Hours (excl. Admin)]],Nurse[[#This Row],[CNA Hours]],Nurse[[#This Row],[NA TR Hours]],Nurse[[#This Row],[Med Aide/Tech Hours]])</f>
        <v>75.845326086956504</v>
      </c>
      <c r="L58" s="4">
        <f>SUM(Nurse[[#This Row],[RN Hours (excl. Admin, DON)]],Nurse[[#This Row],[RN Admin Hours]],Nurse[[#This Row],[RN DON Hours]])</f>
        <v>30.120978260869556</v>
      </c>
      <c r="M58" s="4">
        <v>22.82358695652173</v>
      </c>
      <c r="N58" s="4">
        <v>2.0800000000000032</v>
      </c>
      <c r="O58" s="4">
        <v>5.2173913043478262</v>
      </c>
      <c r="P58" s="4">
        <f>SUM(Nurse[[#This Row],[LPN Hours (excl. Admin)]],Nurse[[#This Row],[LPN Admin Hours]])</f>
        <v>12.617065217391302</v>
      </c>
      <c r="Q58" s="4">
        <v>12.0970652173913</v>
      </c>
      <c r="R58" s="4">
        <v>0.52000000000000079</v>
      </c>
      <c r="S58" s="4">
        <f>SUM(Nurse[[#This Row],[CNA Hours]],Nurse[[#This Row],[NA TR Hours]],Nurse[[#This Row],[Med Aide/Tech Hours]])</f>
        <v>40.924673913043478</v>
      </c>
      <c r="T58" s="4">
        <v>29.721521739130434</v>
      </c>
      <c r="U58" s="4">
        <v>11.20315217391304</v>
      </c>
      <c r="V58" s="4">
        <v>0</v>
      </c>
      <c r="W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2.6000000000000041</v>
      </c>
      <c r="X58" s="4">
        <v>0</v>
      </c>
      <c r="Y58" s="4">
        <v>2.0800000000000032</v>
      </c>
      <c r="Z58" s="4">
        <v>0</v>
      </c>
      <c r="AA58" s="4">
        <v>0</v>
      </c>
      <c r="AB58" s="4">
        <v>0.52000000000000079</v>
      </c>
      <c r="AC58" s="4">
        <v>0</v>
      </c>
      <c r="AD58" s="4">
        <v>0</v>
      </c>
      <c r="AE58" s="4">
        <v>0</v>
      </c>
      <c r="AF58" s="1">
        <v>465102</v>
      </c>
      <c r="AG58" s="1">
        <v>8</v>
      </c>
      <c r="AH58"/>
    </row>
    <row r="59" spans="1:34" x14ac:dyDescent="0.25">
      <c r="A59" t="s">
        <v>148</v>
      </c>
      <c r="B59" t="s">
        <v>53</v>
      </c>
      <c r="C59" t="s">
        <v>178</v>
      </c>
      <c r="D59" t="s">
        <v>168</v>
      </c>
      <c r="E59" s="4">
        <v>37.619565217391305</v>
      </c>
      <c r="F59" s="4">
        <f>Nurse[[#This Row],[Total Nurse Staff Hours]]/Nurse[[#This Row],[MDS Census]]</f>
        <v>2.9416815949147641</v>
      </c>
      <c r="G59" s="4">
        <f>Nurse[[#This Row],[Total Direct Care Staff Hours]]/Nurse[[#This Row],[MDS Census]]</f>
        <v>2.7711615140132908</v>
      </c>
      <c r="H59" s="4">
        <f>Nurse[[#This Row],[Total RN Hours (w/ Admin, DON)]]/Nurse[[#This Row],[MDS Census]]</f>
        <v>0.89924588269286343</v>
      </c>
      <c r="I59" s="4">
        <f>Nurse[[#This Row],[RN Hours (excl. Admin, DON)]]/Nurse[[#This Row],[MDS Census]]</f>
        <v>0.7287258017913899</v>
      </c>
      <c r="J59" s="4">
        <f>SUM(Nurse[[#This Row],[RN Hours (excl. Admin, DON)]],Nurse[[#This Row],[RN Admin Hours]],Nurse[[#This Row],[RN DON Hours]],Nurse[[#This Row],[LPN Hours (excl. Admin)]],Nurse[[#This Row],[LPN Admin Hours]],Nurse[[#This Row],[CNA Hours]],Nurse[[#This Row],[NA TR Hours]],Nurse[[#This Row],[Med Aide/Tech Hours]])</f>
        <v>110.66478260869565</v>
      </c>
      <c r="K59" s="4">
        <f>SUM(Nurse[[#This Row],[RN Hours (excl. Admin, DON)]],Nurse[[#This Row],[LPN Hours (excl. Admin)]],Nurse[[#This Row],[CNA Hours]],Nurse[[#This Row],[NA TR Hours]],Nurse[[#This Row],[Med Aide/Tech Hours]])</f>
        <v>104.24989130434783</v>
      </c>
      <c r="L59" s="4">
        <f>SUM(Nurse[[#This Row],[RN Hours (excl. Admin, DON)]],Nurse[[#This Row],[RN Admin Hours]],Nurse[[#This Row],[RN DON Hours]])</f>
        <v>33.829239130434786</v>
      </c>
      <c r="M59" s="4">
        <v>27.41434782608696</v>
      </c>
      <c r="N59" s="4">
        <v>1.3858695652173914</v>
      </c>
      <c r="O59" s="4">
        <v>5.0290217391304353</v>
      </c>
      <c r="P59" s="4">
        <f>SUM(Nurse[[#This Row],[LPN Hours (excl. Admin)]],Nurse[[#This Row],[LPN Admin Hours]])</f>
        <v>1.2163043478260871</v>
      </c>
      <c r="Q59" s="4">
        <v>1.2163043478260871</v>
      </c>
      <c r="R59" s="4">
        <v>0</v>
      </c>
      <c r="S59" s="4">
        <f>SUM(Nurse[[#This Row],[CNA Hours]],Nurse[[#This Row],[NA TR Hours]],Nurse[[#This Row],[Med Aide/Tech Hours]])</f>
        <v>75.619239130434778</v>
      </c>
      <c r="T59" s="4">
        <v>75.417282608695643</v>
      </c>
      <c r="U59" s="4">
        <v>0.20195652173913045</v>
      </c>
      <c r="V59" s="4">
        <v>0</v>
      </c>
      <c r="W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2.5967391304347829</v>
      </c>
      <c r="X59" s="4">
        <v>0</v>
      </c>
      <c r="Y59" s="4">
        <v>1.3858695652173914</v>
      </c>
      <c r="Z59" s="4">
        <v>0</v>
      </c>
      <c r="AA59" s="4">
        <v>1.0152173913043478</v>
      </c>
      <c r="AB59" s="4">
        <v>0</v>
      </c>
      <c r="AC59" s="4">
        <v>0.19565217391304349</v>
      </c>
      <c r="AD59" s="4">
        <v>0</v>
      </c>
      <c r="AE59" s="4">
        <v>0</v>
      </c>
      <c r="AF59" s="1">
        <v>465129</v>
      </c>
      <c r="AG59" s="1">
        <v>8</v>
      </c>
      <c r="AH59"/>
    </row>
    <row r="60" spans="1:34" x14ac:dyDescent="0.25">
      <c r="A60" t="s">
        <v>148</v>
      </c>
      <c r="B60" t="s">
        <v>99</v>
      </c>
      <c r="C60" t="s">
        <v>188</v>
      </c>
      <c r="D60" t="s">
        <v>163</v>
      </c>
      <c r="E60" s="4">
        <v>30.260869565217391</v>
      </c>
      <c r="F60" s="4">
        <f>Nurse[[#This Row],[Total Nurse Staff Hours]]/Nurse[[#This Row],[MDS Census]]</f>
        <v>2.5708153735632187</v>
      </c>
      <c r="G60" s="4">
        <f>Nurse[[#This Row],[Total Direct Care Staff Hours]]/Nurse[[#This Row],[MDS Census]]</f>
        <v>2.2729454022988502</v>
      </c>
      <c r="H60" s="4">
        <f>Nurse[[#This Row],[Total RN Hours (w/ Admin, DON)]]/Nurse[[#This Row],[MDS Census]]</f>
        <v>0.94697916666666671</v>
      </c>
      <c r="I60" s="4">
        <f>Nurse[[#This Row],[RN Hours (excl. Admin, DON)]]/Nurse[[#This Row],[MDS Census]]</f>
        <v>0.66498563218390794</v>
      </c>
      <c r="J60" s="4">
        <f>SUM(Nurse[[#This Row],[RN Hours (excl. Admin, DON)]],Nurse[[#This Row],[RN Admin Hours]],Nurse[[#This Row],[RN DON Hours]],Nurse[[#This Row],[LPN Hours (excl. Admin)]],Nurse[[#This Row],[LPN Admin Hours]],Nurse[[#This Row],[CNA Hours]],Nurse[[#This Row],[NA TR Hours]],Nurse[[#This Row],[Med Aide/Tech Hours]])</f>
        <v>77.795108695652175</v>
      </c>
      <c r="K60" s="4">
        <f>SUM(Nurse[[#This Row],[RN Hours (excl. Admin, DON)]],Nurse[[#This Row],[LPN Hours (excl. Admin)]],Nurse[[#This Row],[CNA Hours]],Nurse[[#This Row],[NA TR Hours]],Nurse[[#This Row],[Med Aide/Tech Hours]])</f>
        <v>68.781304347826079</v>
      </c>
      <c r="L60" s="4">
        <f>SUM(Nurse[[#This Row],[RN Hours (excl. Admin, DON)]],Nurse[[#This Row],[RN Admin Hours]],Nurse[[#This Row],[RN DON Hours]])</f>
        <v>28.65641304347826</v>
      </c>
      <c r="M60" s="4">
        <v>20.123043478260865</v>
      </c>
      <c r="N60" s="4">
        <v>2.7942391304347876</v>
      </c>
      <c r="O60" s="4">
        <v>5.7391304347826084</v>
      </c>
      <c r="P60" s="4">
        <f>SUM(Nurse[[#This Row],[LPN Hours (excl. Admin)]],Nurse[[#This Row],[LPN Admin Hours]])</f>
        <v>2.4271739130434788</v>
      </c>
      <c r="Q60" s="4">
        <v>1.9467391304347827</v>
      </c>
      <c r="R60" s="4">
        <v>0.48043478260869621</v>
      </c>
      <c r="S60" s="4">
        <f>SUM(Nurse[[#This Row],[CNA Hours]],Nurse[[#This Row],[NA TR Hours]],Nurse[[#This Row],[Med Aide/Tech Hours]])</f>
        <v>46.711521739130433</v>
      </c>
      <c r="T60" s="4">
        <v>23.8679347826087</v>
      </c>
      <c r="U60" s="4">
        <v>22.843586956521737</v>
      </c>
      <c r="V60" s="4">
        <v>0</v>
      </c>
      <c r="W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12.840760869565223</v>
      </c>
      <c r="X60" s="4">
        <v>7.6193478260869565</v>
      </c>
      <c r="Y60" s="4">
        <v>2.7942391304347876</v>
      </c>
      <c r="Z60" s="4">
        <v>0</v>
      </c>
      <c r="AA60" s="4">
        <v>1.9467391304347827</v>
      </c>
      <c r="AB60" s="4">
        <v>0.48043478260869621</v>
      </c>
      <c r="AC60" s="4">
        <v>0</v>
      </c>
      <c r="AD60" s="4">
        <v>0</v>
      </c>
      <c r="AE60" s="4">
        <v>0</v>
      </c>
      <c r="AF60" t="s">
        <v>1</v>
      </c>
      <c r="AG60" s="1">
        <v>8</v>
      </c>
      <c r="AH60"/>
    </row>
    <row r="61" spans="1:34" x14ac:dyDescent="0.25">
      <c r="A61" t="s">
        <v>148</v>
      </c>
      <c r="B61" t="s">
        <v>64</v>
      </c>
      <c r="C61" t="s">
        <v>189</v>
      </c>
      <c r="D61" t="s">
        <v>162</v>
      </c>
      <c r="E61" s="4">
        <v>29.271739130434781</v>
      </c>
      <c r="F61" s="4">
        <f>Nurse[[#This Row],[Total Nurse Staff Hours]]/Nurse[[#This Row],[MDS Census]]</f>
        <v>5.5700148533234293</v>
      </c>
      <c r="G61" s="4">
        <f>Nurse[[#This Row],[Total Direct Care Staff Hours]]/Nurse[[#This Row],[MDS Census]]</f>
        <v>4.8510768659487553</v>
      </c>
      <c r="H61" s="4">
        <f>Nurse[[#This Row],[Total RN Hours (w/ Admin, DON)]]/Nurse[[#This Row],[MDS Census]]</f>
        <v>1.8992127738581508</v>
      </c>
      <c r="I61" s="4">
        <f>Nurse[[#This Row],[RN Hours (excl. Admin, DON)]]/Nurse[[#This Row],[MDS Census]]</f>
        <v>1.1802747864834755</v>
      </c>
      <c r="J61" s="4">
        <f>SUM(Nurse[[#This Row],[RN Hours (excl. Admin, DON)]],Nurse[[#This Row],[RN Admin Hours]],Nurse[[#This Row],[RN DON Hours]],Nurse[[#This Row],[LPN Hours (excl. Admin)]],Nurse[[#This Row],[LPN Admin Hours]],Nurse[[#This Row],[CNA Hours]],Nurse[[#This Row],[NA TR Hours]],Nurse[[#This Row],[Med Aide/Tech Hours]])</f>
        <v>163.04402173913039</v>
      </c>
      <c r="K61" s="4">
        <f>SUM(Nurse[[#This Row],[RN Hours (excl. Admin, DON)]],Nurse[[#This Row],[LPN Hours (excl. Admin)]],Nurse[[#This Row],[CNA Hours]],Nurse[[#This Row],[NA TR Hours]],Nurse[[#This Row],[Med Aide/Tech Hours]])</f>
        <v>141.99945652173909</v>
      </c>
      <c r="L61" s="4">
        <f>SUM(Nurse[[#This Row],[RN Hours (excl. Admin, DON)]],Nurse[[#This Row],[RN Admin Hours]],Nurse[[#This Row],[RN DON Hours]])</f>
        <v>55.593260869565214</v>
      </c>
      <c r="M61" s="4">
        <v>34.548695652173905</v>
      </c>
      <c r="N61" s="4">
        <v>15.827173913043479</v>
      </c>
      <c r="O61" s="4">
        <v>5.2173913043478262</v>
      </c>
      <c r="P61" s="4">
        <f>SUM(Nurse[[#This Row],[LPN Hours (excl. Admin)]],Nurse[[#This Row],[LPN Admin Hours]])</f>
        <v>9.315543478260869</v>
      </c>
      <c r="Q61" s="4">
        <v>9.315543478260869</v>
      </c>
      <c r="R61" s="4">
        <v>0</v>
      </c>
      <c r="S61" s="4">
        <f>SUM(Nurse[[#This Row],[CNA Hours]],Nurse[[#This Row],[NA TR Hours]],Nurse[[#This Row],[Med Aide/Tech Hours]])</f>
        <v>98.135217391304309</v>
      </c>
      <c r="T61" s="4">
        <v>98.135217391304309</v>
      </c>
      <c r="U61" s="4">
        <v>0</v>
      </c>
      <c r="V61" s="4">
        <v>0</v>
      </c>
      <c r="W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1" s="4">
        <v>0</v>
      </c>
      <c r="Y61" s="4">
        <v>0</v>
      </c>
      <c r="Z61" s="4">
        <v>0</v>
      </c>
      <c r="AA61" s="4">
        <v>0</v>
      </c>
      <c r="AB61" s="4">
        <v>0</v>
      </c>
      <c r="AC61" s="4">
        <v>0</v>
      </c>
      <c r="AD61" s="4">
        <v>0</v>
      </c>
      <c r="AE61" s="4">
        <v>0</v>
      </c>
      <c r="AF61" s="1">
        <v>465155</v>
      </c>
      <c r="AG61" s="1">
        <v>8</v>
      </c>
      <c r="AH61"/>
    </row>
    <row r="62" spans="1:34" x14ac:dyDescent="0.25">
      <c r="A62" t="s">
        <v>148</v>
      </c>
      <c r="B62" t="s">
        <v>36</v>
      </c>
      <c r="C62" t="s">
        <v>203</v>
      </c>
      <c r="D62" t="s">
        <v>160</v>
      </c>
      <c r="E62" s="4">
        <v>54.228260869565219</v>
      </c>
      <c r="F62" s="4">
        <f>Nurse[[#This Row],[Total Nurse Staff Hours]]/Nurse[[#This Row],[MDS Census]]</f>
        <v>2.7643235117257965</v>
      </c>
      <c r="G62" s="4">
        <f>Nurse[[#This Row],[Total Direct Care Staff Hours]]/Nurse[[#This Row],[MDS Census]]</f>
        <v>2.4458107837241929</v>
      </c>
      <c r="H62" s="4">
        <f>Nurse[[#This Row],[Total RN Hours (w/ Admin, DON)]]/Nurse[[#This Row],[MDS Census]]</f>
        <v>1.0852295049108041</v>
      </c>
      <c r="I62" s="4">
        <f>Nurse[[#This Row],[RN Hours (excl. Admin, DON)]]/Nurse[[#This Row],[MDS Census]]</f>
        <v>0.77140308679094027</v>
      </c>
      <c r="J62" s="4">
        <f>SUM(Nurse[[#This Row],[RN Hours (excl. Admin, DON)]],Nurse[[#This Row],[RN Admin Hours]],Nurse[[#This Row],[RN DON Hours]],Nurse[[#This Row],[LPN Hours (excl. Admin)]],Nurse[[#This Row],[LPN Admin Hours]],Nurse[[#This Row],[CNA Hours]],Nurse[[#This Row],[NA TR Hours]],Nurse[[#This Row],[Med Aide/Tech Hours]])</f>
        <v>149.90445652173912</v>
      </c>
      <c r="K62" s="4">
        <f>SUM(Nurse[[#This Row],[RN Hours (excl. Admin, DON)]],Nurse[[#This Row],[LPN Hours (excl. Admin)]],Nurse[[#This Row],[CNA Hours]],Nurse[[#This Row],[NA TR Hours]],Nurse[[#This Row],[Med Aide/Tech Hours]])</f>
        <v>132.6320652173913</v>
      </c>
      <c r="L62" s="4">
        <f>SUM(Nurse[[#This Row],[RN Hours (excl. Admin, DON)]],Nurse[[#This Row],[RN Admin Hours]],Nurse[[#This Row],[RN DON Hours]])</f>
        <v>58.850108695652189</v>
      </c>
      <c r="M62" s="4">
        <v>41.831847826086971</v>
      </c>
      <c r="N62" s="4">
        <v>11.27913043478261</v>
      </c>
      <c r="O62" s="4">
        <v>5.7391304347826084</v>
      </c>
      <c r="P62" s="4">
        <f>SUM(Nurse[[#This Row],[LPN Hours (excl. Admin)]],Nurse[[#This Row],[LPN Admin Hours]])</f>
        <v>3.9213043478260872</v>
      </c>
      <c r="Q62" s="4">
        <v>3.6671739130434786</v>
      </c>
      <c r="R62" s="4">
        <v>0.25413043478260866</v>
      </c>
      <c r="S62" s="4">
        <f>SUM(Nurse[[#This Row],[CNA Hours]],Nurse[[#This Row],[NA TR Hours]],Nurse[[#This Row],[Med Aide/Tech Hours]])</f>
        <v>87.133043478260859</v>
      </c>
      <c r="T62" s="4">
        <v>66.991086956521727</v>
      </c>
      <c r="U62" s="4">
        <v>20.141956521739136</v>
      </c>
      <c r="V62" s="4">
        <v>0</v>
      </c>
      <c r="W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2" s="4">
        <v>0</v>
      </c>
      <c r="Y62" s="4">
        <v>0</v>
      </c>
      <c r="Z62" s="4">
        <v>0</v>
      </c>
      <c r="AA62" s="4">
        <v>0</v>
      </c>
      <c r="AB62" s="4">
        <v>0</v>
      </c>
      <c r="AC62" s="4">
        <v>0</v>
      </c>
      <c r="AD62" s="4">
        <v>0</v>
      </c>
      <c r="AE62" s="4">
        <v>0</v>
      </c>
      <c r="AF62" s="1">
        <v>465098</v>
      </c>
      <c r="AG62" s="1">
        <v>8</v>
      </c>
      <c r="AH62"/>
    </row>
    <row r="63" spans="1:34" x14ac:dyDescent="0.25">
      <c r="A63" t="s">
        <v>148</v>
      </c>
      <c r="B63" t="s">
        <v>7</v>
      </c>
      <c r="C63" t="s">
        <v>190</v>
      </c>
      <c r="D63" t="s">
        <v>164</v>
      </c>
      <c r="E63" s="4">
        <v>37.576086956521742</v>
      </c>
      <c r="F63" s="4">
        <f>Nurse[[#This Row],[Total Nurse Staff Hours]]/Nurse[[#This Row],[MDS Census]]</f>
        <v>3.6632947642464555</v>
      </c>
      <c r="G63" s="4">
        <f>Nurse[[#This Row],[Total Direct Care Staff Hours]]/Nurse[[#This Row],[MDS Census]]</f>
        <v>3.2200896731269881</v>
      </c>
      <c r="H63" s="4">
        <f>Nurse[[#This Row],[Total RN Hours (w/ Admin, DON)]]/Nurse[[#This Row],[MDS Census]]</f>
        <v>1.1171825282036445</v>
      </c>
      <c r="I63" s="4">
        <f>Nurse[[#This Row],[RN Hours (excl. Admin, DON)]]/Nurse[[#This Row],[MDS Census]]</f>
        <v>0.81801272779866929</v>
      </c>
      <c r="J63" s="4">
        <f>SUM(Nurse[[#This Row],[RN Hours (excl. Admin, DON)]],Nurse[[#This Row],[RN Admin Hours]],Nurse[[#This Row],[RN DON Hours]],Nurse[[#This Row],[LPN Hours (excl. Admin)]],Nurse[[#This Row],[LPN Admin Hours]],Nurse[[#This Row],[CNA Hours]],Nurse[[#This Row],[NA TR Hours]],Nurse[[#This Row],[Med Aide/Tech Hours]])</f>
        <v>137.65228260869563</v>
      </c>
      <c r="K63" s="4">
        <f>SUM(Nurse[[#This Row],[RN Hours (excl. Admin, DON)]],Nurse[[#This Row],[LPN Hours (excl. Admin)]],Nurse[[#This Row],[CNA Hours]],Nurse[[#This Row],[NA TR Hours]],Nurse[[#This Row],[Med Aide/Tech Hours]])</f>
        <v>120.99836956521737</v>
      </c>
      <c r="L63" s="4">
        <f>SUM(Nurse[[#This Row],[RN Hours (excl. Admin, DON)]],Nurse[[#This Row],[RN Admin Hours]],Nurse[[#This Row],[RN DON Hours]])</f>
        <v>41.979347826086951</v>
      </c>
      <c r="M63" s="4">
        <v>30.737717391304347</v>
      </c>
      <c r="N63" s="4">
        <v>6.0785869565217379</v>
      </c>
      <c r="O63" s="4">
        <v>5.1630434782608692</v>
      </c>
      <c r="P63" s="4">
        <f>SUM(Nurse[[#This Row],[LPN Hours (excl. Admin)]],Nurse[[#This Row],[LPN Admin Hours]])</f>
        <v>15.054891304347825</v>
      </c>
      <c r="Q63" s="4">
        <v>9.6426086956521733</v>
      </c>
      <c r="R63" s="4">
        <v>5.4122826086956515</v>
      </c>
      <c r="S63" s="4">
        <f>SUM(Nurse[[#This Row],[CNA Hours]],Nurse[[#This Row],[NA TR Hours]],Nurse[[#This Row],[Med Aide/Tech Hours]])</f>
        <v>80.618043478260844</v>
      </c>
      <c r="T63" s="4">
        <v>78.582934782608675</v>
      </c>
      <c r="U63" s="4">
        <v>2.0351086956521738</v>
      </c>
      <c r="V63" s="4">
        <v>0</v>
      </c>
      <c r="W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36.276413043478271</v>
      </c>
      <c r="X63" s="4">
        <v>14.040543478260878</v>
      </c>
      <c r="Y63" s="4">
        <v>0</v>
      </c>
      <c r="Z63" s="4">
        <v>0</v>
      </c>
      <c r="AA63" s="4">
        <v>5.7817391304347838</v>
      </c>
      <c r="AB63" s="4">
        <v>0</v>
      </c>
      <c r="AC63" s="4">
        <v>16.454130434782606</v>
      </c>
      <c r="AD63" s="4">
        <v>0</v>
      </c>
      <c r="AE63" s="4">
        <v>0</v>
      </c>
      <c r="AF63" s="1">
        <v>465020</v>
      </c>
      <c r="AG63" s="1">
        <v>8</v>
      </c>
      <c r="AH63"/>
    </row>
    <row r="64" spans="1:34" x14ac:dyDescent="0.25">
      <c r="A64" t="s">
        <v>148</v>
      </c>
      <c r="B64" t="s">
        <v>93</v>
      </c>
      <c r="C64" t="s">
        <v>220</v>
      </c>
      <c r="D64" t="s">
        <v>168</v>
      </c>
      <c r="E64" s="4">
        <v>77.543478260869563</v>
      </c>
      <c r="F64" s="4">
        <f>Nurse[[#This Row],[Total Nurse Staff Hours]]/Nurse[[#This Row],[MDS Census]]</f>
        <v>3.6763638912251189</v>
      </c>
      <c r="G64" s="4">
        <f>Nurse[[#This Row],[Total Direct Care Staff Hours]]/Nurse[[#This Row],[MDS Census]]</f>
        <v>3.3424502382954864</v>
      </c>
      <c r="H64" s="4">
        <f>Nurse[[#This Row],[Total RN Hours (w/ Admin, DON)]]/Nurse[[#This Row],[MDS Census]]</f>
        <v>0.87256097560975632</v>
      </c>
      <c r="I64" s="4">
        <f>Nurse[[#This Row],[RN Hours (excl. Admin, DON)]]/Nurse[[#This Row],[MDS Census]]</f>
        <v>0.63968881412952083</v>
      </c>
      <c r="J64" s="4">
        <f>SUM(Nurse[[#This Row],[RN Hours (excl. Admin, DON)]],Nurse[[#This Row],[RN Admin Hours]],Nurse[[#This Row],[RN DON Hours]],Nurse[[#This Row],[LPN Hours (excl. Admin)]],Nurse[[#This Row],[LPN Admin Hours]],Nurse[[#This Row],[CNA Hours]],Nurse[[#This Row],[NA TR Hours]],Nurse[[#This Row],[Med Aide/Tech Hours]])</f>
        <v>285.07804347826084</v>
      </c>
      <c r="K64" s="4">
        <f>SUM(Nurse[[#This Row],[RN Hours (excl. Admin, DON)]],Nurse[[#This Row],[LPN Hours (excl. Admin)]],Nurse[[#This Row],[CNA Hours]],Nurse[[#This Row],[NA TR Hours]],Nurse[[#This Row],[Med Aide/Tech Hours]])</f>
        <v>259.18521739130432</v>
      </c>
      <c r="L64" s="4">
        <f>SUM(Nurse[[#This Row],[RN Hours (excl. Admin, DON)]],Nurse[[#This Row],[RN Admin Hours]],Nurse[[#This Row],[RN DON Hours]])</f>
        <v>67.661413043478277</v>
      </c>
      <c r="M64" s="4">
        <v>49.603695652173933</v>
      </c>
      <c r="N64" s="4">
        <v>12.318586956521736</v>
      </c>
      <c r="O64" s="4">
        <v>5.7391304347826084</v>
      </c>
      <c r="P64" s="4">
        <f>SUM(Nurse[[#This Row],[LPN Hours (excl. Admin)]],Nurse[[#This Row],[LPN Admin Hours]])</f>
        <v>63.170434782608723</v>
      </c>
      <c r="Q64" s="4">
        <v>55.335326086956549</v>
      </c>
      <c r="R64" s="4">
        <v>7.8351086956521732</v>
      </c>
      <c r="S64" s="4">
        <f>SUM(Nurse[[#This Row],[CNA Hours]],Nurse[[#This Row],[NA TR Hours]],Nurse[[#This Row],[Med Aide/Tech Hours]])</f>
        <v>154.24619565217384</v>
      </c>
      <c r="T64" s="4">
        <v>120.94967391304343</v>
      </c>
      <c r="U64" s="4">
        <v>33.296521739130419</v>
      </c>
      <c r="V64" s="4">
        <v>0</v>
      </c>
      <c r="W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25.152282608695657</v>
      </c>
      <c r="X64" s="4">
        <v>4.393260869565216</v>
      </c>
      <c r="Y64" s="4">
        <v>0</v>
      </c>
      <c r="Z64" s="4">
        <v>0</v>
      </c>
      <c r="AA64" s="4">
        <v>0</v>
      </c>
      <c r="AB64" s="4">
        <v>0</v>
      </c>
      <c r="AC64" s="4">
        <v>20.759021739130439</v>
      </c>
      <c r="AD64" s="4">
        <v>0</v>
      </c>
      <c r="AE64" s="4">
        <v>0</v>
      </c>
      <c r="AF64" s="1">
        <v>465188</v>
      </c>
      <c r="AG64" s="1">
        <v>8</v>
      </c>
      <c r="AH64"/>
    </row>
    <row r="65" spans="1:34" x14ac:dyDescent="0.25">
      <c r="A65" t="s">
        <v>148</v>
      </c>
      <c r="B65" t="s">
        <v>49</v>
      </c>
      <c r="C65" t="s">
        <v>209</v>
      </c>
      <c r="D65" t="s">
        <v>168</v>
      </c>
      <c r="E65" s="4">
        <v>100.05434782608695</v>
      </c>
      <c r="F65" s="4">
        <f>Nurse[[#This Row],[Total Nurse Staff Hours]]/Nurse[[#This Row],[MDS Census]]</f>
        <v>3.3707083107007065</v>
      </c>
      <c r="G65" s="4">
        <f>Nurse[[#This Row],[Total Direct Care Staff Hours]]/Nurse[[#This Row],[MDS Census]]</f>
        <v>3.1122639869636068</v>
      </c>
      <c r="H65" s="4">
        <f>Nurse[[#This Row],[Total RN Hours (w/ Admin, DON)]]/Nurse[[#This Row],[MDS Census]]</f>
        <v>0.64077023356871265</v>
      </c>
      <c r="I65" s="4">
        <f>Nurse[[#This Row],[RN Hours (excl. Admin, DON)]]/Nurse[[#This Row],[MDS Census]]</f>
        <v>0.48956219445953286</v>
      </c>
      <c r="J65" s="4">
        <f>SUM(Nurse[[#This Row],[RN Hours (excl. Admin, DON)]],Nurse[[#This Row],[RN Admin Hours]],Nurse[[#This Row],[RN DON Hours]],Nurse[[#This Row],[LPN Hours (excl. Admin)]],Nurse[[#This Row],[LPN Admin Hours]],Nurse[[#This Row],[CNA Hours]],Nurse[[#This Row],[NA TR Hours]],Nurse[[#This Row],[Med Aide/Tech Hours]])</f>
        <v>337.25402173913045</v>
      </c>
      <c r="K65" s="4">
        <f>SUM(Nurse[[#This Row],[RN Hours (excl. Admin, DON)]],Nurse[[#This Row],[LPN Hours (excl. Admin)]],Nurse[[#This Row],[CNA Hours]],Nurse[[#This Row],[NA TR Hours]],Nurse[[#This Row],[Med Aide/Tech Hours]])</f>
        <v>311.39554347826089</v>
      </c>
      <c r="L65" s="4">
        <f>SUM(Nurse[[#This Row],[RN Hours (excl. Admin, DON)]],Nurse[[#This Row],[RN Admin Hours]],Nurse[[#This Row],[RN DON Hours]])</f>
        <v>64.111847826086958</v>
      </c>
      <c r="M65" s="4">
        <v>48.982826086956521</v>
      </c>
      <c r="N65" s="4">
        <v>9.9116304347826105</v>
      </c>
      <c r="O65" s="4">
        <v>5.2173913043478262</v>
      </c>
      <c r="P65" s="4">
        <f>SUM(Nurse[[#This Row],[LPN Hours (excl. Admin)]],Nurse[[#This Row],[LPN Admin Hours]])</f>
        <v>67.208043478260876</v>
      </c>
      <c r="Q65" s="4">
        <v>56.478586956521745</v>
      </c>
      <c r="R65" s="4">
        <v>10.729456521739126</v>
      </c>
      <c r="S65" s="4">
        <f>SUM(Nurse[[#This Row],[CNA Hours]],Nurse[[#This Row],[NA TR Hours]],Nurse[[#This Row],[Med Aide/Tech Hours]])</f>
        <v>205.93413043478262</v>
      </c>
      <c r="T65" s="4">
        <v>188.41891304347828</v>
      </c>
      <c r="U65" s="4">
        <v>17.51521739130434</v>
      </c>
      <c r="V65" s="4">
        <v>0</v>
      </c>
      <c r="W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20.787608695652175</v>
      </c>
      <c r="X65" s="4">
        <v>3.0458695652173917</v>
      </c>
      <c r="Y65" s="4">
        <v>0</v>
      </c>
      <c r="Z65" s="4">
        <v>0</v>
      </c>
      <c r="AA65" s="4">
        <v>3.4127173913043483</v>
      </c>
      <c r="AB65" s="4">
        <v>0</v>
      </c>
      <c r="AC65" s="4">
        <v>14.329021739130432</v>
      </c>
      <c r="AD65" s="4">
        <v>0</v>
      </c>
      <c r="AE65" s="4">
        <v>0</v>
      </c>
      <c r="AF65" s="1">
        <v>465119</v>
      </c>
      <c r="AG65" s="1">
        <v>8</v>
      </c>
      <c r="AH65"/>
    </row>
    <row r="66" spans="1:34" x14ac:dyDescent="0.25">
      <c r="A66" t="s">
        <v>148</v>
      </c>
      <c r="B66" t="s">
        <v>55</v>
      </c>
      <c r="C66" t="s">
        <v>192</v>
      </c>
      <c r="D66" t="s">
        <v>155</v>
      </c>
      <c r="E66" s="4">
        <v>81.652173913043484</v>
      </c>
      <c r="F66" s="4">
        <f>Nurse[[#This Row],[Total Nurse Staff Hours]]/Nurse[[#This Row],[MDS Census]]</f>
        <v>2.9192784877529285</v>
      </c>
      <c r="G66" s="4">
        <f>Nurse[[#This Row],[Total Direct Care Staff Hours]]/Nurse[[#This Row],[MDS Census]]</f>
        <v>2.6503487752928643</v>
      </c>
      <c r="H66" s="4">
        <f>Nurse[[#This Row],[Total RN Hours (w/ Admin, DON)]]/Nurse[[#This Row],[MDS Census]]</f>
        <v>0.5870899893503726</v>
      </c>
      <c r="I66" s="4">
        <f>Nurse[[#This Row],[RN Hours (excl. Admin, DON)]]/Nurse[[#This Row],[MDS Census]]</f>
        <v>0.42876198083067074</v>
      </c>
      <c r="J66" s="4">
        <f>SUM(Nurse[[#This Row],[RN Hours (excl. Admin, DON)]],Nurse[[#This Row],[RN Admin Hours]],Nurse[[#This Row],[RN DON Hours]],Nurse[[#This Row],[LPN Hours (excl. Admin)]],Nurse[[#This Row],[LPN Admin Hours]],Nurse[[#This Row],[CNA Hours]],Nurse[[#This Row],[NA TR Hours]],Nurse[[#This Row],[Med Aide/Tech Hours]])</f>
        <v>238.3654347826087</v>
      </c>
      <c r="K66" s="4">
        <f>SUM(Nurse[[#This Row],[RN Hours (excl. Admin, DON)]],Nurse[[#This Row],[LPN Hours (excl. Admin)]],Nurse[[#This Row],[CNA Hours]],Nurse[[#This Row],[NA TR Hours]],Nurse[[#This Row],[Med Aide/Tech Hours]])</f>
        <v>216.40673913043477</v>
      </c>
      <c r="L66" s="4">
        <f>SUM(Nurse[[#This Row],[RN Hours (excl. Admin, DON)]],Nurse[[#This Row],[RN Admin Hours]],Nurse[[#This Row],[RN DON Hours]])</f>
        <v>47.937173913043473</v>
      </c>
      <c r="M66" s="4">
        <v>35.009347826086945</v>
      </c>
      <c r="N66" s="4">
        <v>7.3300000000000063</v>
      </c>
      <c r="O66" s="4">
        <v>5.5978260869565215</v>
      </c>
      <c r="P66" s="4">
        <f>SUM(Nurse[[#This Row],[LPN Hours (excl. Admin)]],Nurse[[#This Row],[LPN Admin Hours]])</f>
        <v>56.045869565217387</v>
      </c>
      <c r="Q66" s="4">
        <v>47.015000000000001</v>
      </c>
      <c r="R66" s="4">
        <v>9.0308695652173832</v>
      </c>
      <c r="S66" s="4">
        <f>SUM(Nurse[[#This Row],[CNA Hours]],Nurse[[#This Row],[NA TR Hours]],Nurse[[#This Row],[Med Aide/Tech Hours]])</f>
        <v>134.38239130434783</v>
      </c>
      <c r="T66" s="4">
        <v>101.14282608695652</v>
      </c>
      <c r="U66" s="4">
        <v>33.239565217391309</v>
      </c>
      <c r="V66" s="4">
        <v>0</v>
      </c>
      <c r="W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3.6617391304347868</v>
      </c>
      <c r="X66" s="4">
        <v>0</v>
      </c>
      <c r="Y66" s="4">
        <v>2.0800000000000032</v>
      </c>
      <c r="Z66" s="4">
        <v>0</v>
      </c>
      <c r="AA66" s="4">
        <v>0</v>
      </c>
      <c r="AB66" s="4">
        <v>0.52000000000000079</v>
      </c>
      <c r="AC66" s="4">
        <v>1.0617391304347827</v>
      </c>
      <c r="AD66" s="4">
        <v>0</v>
      </c>
      <c r="AE66" s="4">
        <v>0</v>
      </c>
      <c r="AF66" s="1">
        <v>465137</v>
      </c>
      <c r="AG66" s="1">
        <v>8</v>
      </c>
      <c r="AH66"/>
    </row>
    <row r="67" spans="1:34" x14ac:dyDescent="0.25">
      <c r="A67" t="s">
        <v>148</v>
      </c>
      <c r="B67" t="s">
        <v>14</v>
      </c>
      <c r="C67" t="s">
        <v>185</v>
      </c>
      <c r="D67" t="s">
        <v>156</v>
      </c>
      <c r="E67" s="4">
        <v>41.576086956521742</v>
      </c>
      <c r="F67" s="4">
        <f>Nurse[[#This Row],[Total Nurse Staff Hours]]/Nurse[[#This Row],[MDS Census]]</f>
        <v>3.8450588235294112</v>
      </c>
      <c r="G67" s="4">
        <f>Nurse[[#This Row],[Total Direct Care Staff Hours]]/Nurse[[#This Row],[MDS Census]]</f>
        <v>3.344645751633986</v>
      </c>
      <c r="H67" s="4">
        <f>Nurse[[#This Row],[Total RN Hours (w/ Admin, DON)]]/Nurse[[#This Row],[MDS Census]]</f>
        <v>0.64913986928104583</v>
      </c>
      <c r="I67" s="4">
        <f>Nurse[[#This Row],[RN Hours (excl. Admin, DON)]]/Nurse[[#This Row],[MDS Census]]</f>
        <v>0.34093333333333348</v>
      </c>
      <c r="J67" s="4">
        <f>SUM(Nurse[[#This Row],[RN Hours (excl. Admin, DON)]],Nurse[[#This Row],[RN Admin Hours]],Nurse[[#This Row],[RN DON Hours]],Nurse[[#This Row],[LPN Hours (excl. Admin)]],Nurse[[#This Row],[LPN Admin Hours]],Nurse[[#This Row],[CNA Hours]],Nurse[[#This Row],[NA TR Hours]],Nurse[[#This Row],[Med Aide/Tech Hours]])</f>
        <v>159.86249999999998</v>
      </c>
      <c r="K67" s="4">
        <f>SUM(Nurse[[#This Row],[RN Hours (excl. Admin, DON)]],Nurse[[#This Row],[LPN Hours (excl. Admin)]],Nurse[[#This Row],[CNA Hours]],Nurse[[#This Row],[NA TR Hours]],Nurse[[#This Row],[Med Aide/Tech Hours]])</f>
        <v>139.05728260869563</v>
      </c>
      <c r="L67" s="4">
        <f>SUM(Nurse[[#This Row],[RN Hours (excl. Admin, DON)]],Nurse[[#This Row],[RN Admin Hours]],Nurse[[#This Row],[RN DON Hours]])</f>
        <v>26.988695652173917</v>
      </c>
      <c r="M67" s="4">
        <v>14.174673913043485</v>
      </c>
      <c r="N67" s="4">
        <v>7.6781521739130429</v>
      </c>
      <c r="O67" s="4">
        <v>5.1358695652173916</v>
      </c>
      <c r="P67" s="4">
        <f>SUM(Nurse[[#This Row],[LPN Hours (excl. Admin)]],Nurse[[#This Row],[LPN Admin Hours]])</f>
        <v>47.723152173913036</v>
      </c>
      <c r="Q67" s="4">
        <v>39.731956521739122</v>
      </c>
      <c r="R67" s="4">
        <v>7.9911956521739151</v>
      </c>
      <c r="S67" s="4">
        <f>SUM(Nurse[[#This Row],[CNA Hours]],Nurse[[#This Row],[NA TR Hours]],Nurse[[#This Row],[Med Aide/Tech Hours]])</f>
        <v>85.150652173913031</v>
      </c>
      <c r="T67" s="4">
        <v>73.925108695652156</v>
      </c>
      <c r="U67" s="4">
        <v>11.225543478260869</v>
      </c>
      <c r="V67" s="4">
        <v>0</v>
      </c>
      <c r="W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3.7808695652173929</v>
      </c>
      <c r="X67" s="4">
        <v>0</v>
      </c>
      <c r="Y67" s="4">
        <v>0</v>
      </c>
      <c r="Z67" s="4">
        <v>0</v>
      </c>
      <c r="AA67" s="4">
        <v>0</v>
      </c>
      <c r="AB67" s="4">
        <v>0</v>
      </c>
      <c r="AC67" s="4">
        <v>3.7808695652173929</v>
      </c>
      <c r="AD67" s="4">
        <v>0</v>
      </c>
      <c r="AE67" s="4">
        <v>0</v>
      </c>
      <c r="AF67" s="1">
        <v>465059</v>
      </c>
      <c r="AG67" s="1">
        <v>8</v>
      </c>
      <c r="AH67"/>
    </row>
    <row r="68" spans="1:34" x14ac:dyDescent="0.25">
      <c r="A68" t="s">
        <v>148</v>
      </c>
      <c r="B68" t="s">
        <v>17</v>
      </c>
      <c r="C68" t="s">
        <v>186</v>
      </c>
      <c r="D68" t="s">
        <v>158</v>
      </c>
      <c r="E68" s="4">
        <v>116.51086956521739</v>
      </c>
      <c r="F68" s="4">
        <f>Nurse[[#This Row],[Total Nurse Staff Hours]]/Nurse[[#This Row],[MDS Census]]</f>
        <v>3.7685157197499763</v>
      </c>
      <c r="G68" s="4">
        <f>Nurse[[#This Row],[Total Direct Care Staff Hours]]/Nurse[[#This Row],[MDS Census]]</f>
        <v>3.5676294430450604</v>
      </c>
      <c r="H68" s="4">
        <f>Nurse[[#This Row],[Total RN Hours (w/ Admin, DON)]]/Nurse[[#This Row],[MDS Census]]</f>
        <v>1.0940059707062226</v>
      </c>
      <c r="I68" s="4">
        <f>Nurse[[#This Row],[RN Hours (excl. Admin, DON)]]/Nurse[[#This Row],[MDS Census]]</f>
        <v>0.89311969400130609</v>
      </c>
      <c r="J68" s="4">
        <f>SUM(Nurse[[#This Row],[RN Hours (excl. Admin, DON)]],Nurse[[#This Row],[RN Admin Hours]],Nurse[[#This Row],[RN DON Hours]],Nurse[[#This Row],[LPN Hours (excl. Admin)]],Nurse[[#This Row],[LPN Admin Hours]],Nurse[[#This Row],[CNA Hours]],Nurse[[#This Row],[NA TR Hours]],Nurse[[#This Row],[Med Aide/Tech Hours]])</f>
        <v>439.07304347826084</v>
      </c>
      <c r="K68" s="4">
        <f>SUM(Nurse[[#This Row],[RN Hours (excl. Admin, DON)]],Nurse[[#This Row],[LPN Hours (excl. Admin)]],Nurse[[#This Row],[CNA Hours]],Nurse[[#This Row],[NA TR Hours]],Nurse[[#This Row],[Med Aide/Tech Hours]])</f>
        <v>415.66760869565218</v>
      </c>
      <c r="L68" s="4">
        <f>SUM(Nurse[[#This Row],[RN Hours (excl. Admin, DON)]],Nurse[[#This Row],[RN Admin Hours]],Nurse[[#This Row],[RN DON Hours]])</f>
        <v>127.46358695652174</v>
      </c>
      <c r="M68" s="4">
        <v>104.05815217391304</v>
      </c>
      <c r="N68" s="4">
        <v>18.025000000000006</v>
      </c>
      <c r="O68" s="4">
        <v>5.3804347826086953</v>
      </c>
      <c r="P68" s="4">
        <f>SUM(Nurse[[#This Row],[LPN Hours (excl. Admin)]],Nurse[[#This Row],[LPN Admin Hours]])</f>
        <v>51.278478260869555</v>
      </c>
      <c r="Q68" s="4">
        <v>51.278478260869555</v>
      </c>
      <c r="R68" s="4">
        <v>0</v>
      </c>
      <c r="S68" s="4">
        <f>SUM(Nurse[[#This Row],[CNA Hours]],Nurse[[#This Row],[NA TR Hours]],Nurse[[#This Row],[Med Aide/Tech Hours]])</f>
        <v>260.33097826086953</v>
      </c>
      <c r="T68" s="4">
        <v>255.88445652173911</v>
      </c>
      <c r="U68" s="4">
        <v>4.4465217391304348</v>
      </c>
      <c r="V68" s="4">
        <v>0</v>
      </c>
      <c r="W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82.43369565217391</v>
      </c>
      <c r="X68" s="4">
        <v>16.894565217391307</v>
      </c>
      <c r="Y68" s="4">
        <v>0</v>
      </c>
      <c r="Z68" s="4">
        <v>0</v>
      </c>
      <c r="AA68" s="4">
        <v>12.489130434782604</v>
      </c>
      <c r="AB68" s="4">
        <v>0</v>
      </c>
      <c r="AC68" s="4">
        <v>53.05</v>
      </c>
      <c r="AD68" s="4">
        <v>0</v>
      </c>
      <c r="AE68" s="4">
        <v>0</v>
      </c>
      <c r="AF68" s="1">
        <v>465067</v>
      </c>
      <c r="AG68" s="1">
        <v>8</v>
      </c>
      <c r="AH68"/>
    </row>
    <row r="69" spans="1:34" x14ac:dyDescent="0.25">
      <c r="A69" t="s">
        <v>148</v>
      </c>
      <c r="B69" t="s">
        <v>52</v>
      </c>
      <c r="C69" t="s">
        <v>181</v>
      </c>
      <c r="D69" t="s">
        <v>163</v>
      </c>
      <c r="E69" s="4">
        <v>52.5</v>
      </c>
      <c r="F69" s="4">
        <f>Nurse[[#This Row],[Total Nurse Staff Hours]]/Nurse[[#This Row],[MDS Census]]</f>
        <v>3.5384120082815729</v>
      </c>
      <c r="G69" s="4">
        <f>Nurse[[#This Row],[Total Direct Care Staff Hours]]/Nurse[[#This Row],[MDS Census]]</f>
        <v>3.1424761904761898</v>
      </c>
      <c r="H69" s="4">
        <f>Nurse[[#This Row],[Total RN Hours (w/ Admin, DON)]]/Nurse[[#This Row],[MDS Census]]</f>
        <v>0.97321325051759833</v>
      </c>
      <c r="I69" s="4">
        <f>Nurse[[#This Row],[RN Hours (excl. Admin, DON)]]/Nurse[[#This Row],[MDS Census]]</f>
        <v>0.68659420289855078</v>
      </c>
      <c r="J69" s="4">
        <f>SUM(Nurse[[#This Row],[RN Hours (excl. Admin, DON)]],Nurse[[#This Row],[RN Admin Hours]],Nurse[[#This Row],[RN DON Hours]],Nurse[[#This Row],[LPN Hours (excl. Admin)]],Nurse[[#This Row],[LPN Admin Hours]],Nurse[[#This Row],[CNA Hours]],Nurse[[#This Row],[NA TR Hours]],Nurse[[#This Row],[Med Aide/Tech Hours]])</f>
        <v>185.76663043478257</v>
      </c>
      <c r="K69" s="4">
        <f>SUM(Nurse[[#This Row],[RN Hours (excl. Admin, DON)]],Nurse[[#This Row],[LPN Hours (excl. Admin)]],Nurse[[#This Row],[CNA Hours]],Nurse[[#This Row],[NA TR Hours]],Nurse[[#This Row],[Med Aide/Tech Hours]])</f>
        <v>164.97999999999996</v>
      </c>
      <c r="L69" s="4">
        <f>SUM(Nurse[[#This Row],[RN Hours (excl. Admin, DON)]],Nurse[[#This Row],[RN Admin Hours]],Nurse[[#This Row],[RN DON Hours]])</f>
        <v>51.093695652173913</v>
      </c>
      <c r="M69" s="4">
        <v>36.046195652173914</v>
      </c>
      <c r="N69" s="4">
        <v>9.3083695652173883</v>
      </c>
      <c r="O69" s="4">
        <v>5.7391304347826084</v>
      </c>
      <c r="P69" s="4">
        <f>SUM(Nurse[[#This Row],[LPN Hours (excl. Admin)]],Nurse[[#This Row],[LPN Admin Hours]])</f>
        <v>15.154130434782608</v>
      </c>
      <c r="Q69" s="4">
        <v>9.4149999999999991</v>
      </c>
      <c r="R69" s="4">
        <v>5.7391304347826084</v>
      </c>
      <c r="S69" s="4">
        <f>SUM(Nurse[[#This Row],[CNA Hours]],Nurse[[#This Row],[NA TR Hours]],Nurse[[#This Row],[Med Aide/Tech Hours]])</f>
        <v>119.51880434782605</v>
      </c>
      <c r="T69" s="4">
        <v>119.51880434782605</v>
      </c>
      <c r="U69" s="4">
        <v>0</v>
      </c>
      <c r="V69" s="4">
        <v>0</v>
      </c>
      <c r="W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79.076086956521749</v>
      </c>
      <c r="X69" s="4">
        <v>12.824999999999999</v>
      </c>
      <c r="Y69" s="4">
        <v>0</v>
      </c>
      <c r="Z69" s="4">
        <v>0</v>
      </c>
      <c r="AA69" s="4">
        <v>2.4163043478260873</v>
      </c>
      <c r="AB69" s="4">
        <v>0</v>
      </c>
      <c r="AC69" s="4">
        <v>63.834782608695654</v>
      </c>
      <c r="AD69" s="4">
        <v>0</v>
      </c>
      <c r="AE69" s="4">
        <v>0</v>
      </c>
      <c r="AF69" s="1">
        <v>465125</v>
      </c>
      <c r="AG69" s="1">
        <v>8</v>
      </c>
      <c r="AH69"/>
    </row>
    <row r="70" spans="1:34" x14ac:dyDescent="0.25">
      <c r="A70" t="s">
        <v>148</v>
      </c>
      <c r="B70" t="s">
        <v>21</v>
      </c>
      <c r="C70" t="s">
        <v>194</v>
      </c>
      <c r="D70" t="s">
        <v>163</v>
      </c>
      <c r="E70" s="4">
        <v>105.33695652173913</v>
      </c>
      <c r="F70" s="4">
        <f>Nurse[[#This Row],[Total Nurse Staff Hours]]/Nurse[[#This Row],[MDS Census]]</f>
        <v>4.0646930141368287</v>
      </c>
      <c r="G70" s="4">
        <f>Nurse[[#This Row],[Total Direct Care Staff Hours]]/Nurse[[#This Row],[MDS Census]]</f>
        <v>3.8758157052935727</v>
      </c>
      <c r="H70" s="4">
        <f>Nurse[[#This Row],[Total RN Hours (w/ Admin, DON)]]/Nurse[[#This Row],[MDS Census]]</f>
        <v>1.0531080383861313</v>
      </c>
      <c r="I70" s="4">
        <f>Nurse[[#This Row],[RN Hours (excl. Admin, DON)]]/Nurse[[#This Row],[MDS Census]]</f>
        <v>0.86423072954287472</v>
      </c>
      <c r="J70" s="4">
        <f>SUM(Nurse[[#This Row],[RN Hours (excl. Admin, DON)]],Nurse[[#This Row],[RN Admin Hours]],Nurse[[#This Row],[RN DON Hours]],Nurse[[#This Row],[LPN Hours (excl. Admin)]],Nurse[[#This Row],[LPN Admin Hours]],Nurse[[#This Row],[CNA Hours]],Nurse[[#This Row],[NA TR Hours]],Nurse[[#This Row],[Med Aide/Tech Hours]])</f>
        <v>428.16239130434792</v>
      </c>
      <c r="K70" s="4">
        <f>SUM(Nurse[[#This Row],[RN Hours (excl. Admin, DON)]],Nurse[[#This Row],[LPN Hours (excl. Admin)]],Nurse[[#This Row],[CNA Hours]],Nurse[[#This Row],[NA TR Hours]],Nurse[[#This Row],[Med Aide/Tech Hours]])</f>
        <v>408.26663043478271</v>
      </c>
      <c r="L70" s="4">
        <f>SUM(Nurse[[#This Row],[RN Hours (excl. Admin, DON)]],Nurse[[#This Row],[RN Admin Hours]],Nurse[[#This Row],[RN DON Hours]])</f>
        <v>110.93119565217388</v>
      </c>
      <c r="M70" s="4">
        <v>91.035434782608675</v>
      </c>
      <c r="N70" s="4">
        <v>14.678369565217388</v>
      </c>
      <c r="O70" s="4">
        <v>5.2173913043478262</v>
      </c>
      <c r="P70" s="4">
        <f>SUM(Nurse[[#This Row],[LPN Hours (excl. Admin)]],Nurse[[#This Row],[LPN Admin Hours]])</f>
        <v>32.863260869565231</v>
      </c>
      <c r="Q70" s="4">
        <v>32.863260869565231</v>
      </c>
      <c r="R70" s="4">
        <v>0</v>
      </c>
      <c r="S70" s="4">
        <f>SUM(Nurse[[#This Row],[CNA Hours]],Nurse[[#This Row],[NA TR Hours]],Nurse[[#This Row],[Med Aide/Tech Hours]])</f>
        <v>284.36793478260881</v>
      </c>
      <c r="T70" s="4">
        <v>261.26652173913055</v>
      </c>
      <c r="U70" s="4">
        <v>23.101413043478264</v>
      </c>
      <c r="V70" s="4">
        <v>0</v>
      </c>
      <c r="W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41.469565217391299</v>
      </c>
      <c r="X70" s="4">
        <v>11.827173913043477</v>
      </c>
      <c r="Y70" s="4">
        <v>0</v>
      </c>
      <c r="Z70" s="4">
        <v>0</v>
      </c>
      <c r="AA70" s="4">
        <v>3.2326086956521745</v>
      </c>
      <c r="AB70" s="4">
        <v>0</v>
      </c>
      <c r="AC70" s="4">
        <v>26.409782608695647</v>
      </c>
      <c r="AD70" s="4">
        <v>0</v>
      </c>
      <c r="AE70" s="4">
        <v>0</v>
      </c>
      <c r="AF70" s="1">
        <v>465075</v>
      </c>
      <c r="AG70" s="1">
        <v>8</v>
      </c>
      <c r="AH70"/>
    </row>
    <row r="71" spans="1:34" x14ac:dyDescent="0.25">
      <c r="A71" t="s">
        <v>148</v>
      </c>
      <c r="B71" t="s">
        <v>47</v>
      </c>
      <c r="C71" t="s">
        <v>180</v>
      </c>
      <c r="D71" t="s">
        <v>165</v>
      </c>
      <c r="E71" s="4">
        <v>73.858695652173907</v>
      </c>
      <c r="F71" s="4">
        <f>Nurse[[#This Row],[Total Nurse Staff Hours]]/Nurse[[#This Row],[MDS Census]]</f>
        <v>3.8133097866077996</v>
      </c>
      <c r="G71" s="4">
        <f>Nurse[[#This Row],[Total Direct Care Staff Hours]]/Nurse[[#This Row],[MDS Census]]</f>
        <v>3.6430316409124353</v>
      </c>
      <c r="H71" s="4">
        <f>Nurse[[#This Row],[Total RN Hours (w/ Admin, DON)]]/Nurse[[#This Row],[MDS Census]]</f>
        <v>1.0484709345106697</v>
      </c>
      <c r="I71" s="4">
        <f>Nurse[[#This Row],[RN Hours (excl. Admin, DON)]]/Nurse[[#This Row],[MDS Census]]</f>
        <v>0.87819278881530538</v>
      </c>
      <c r="J71" s="4">
        <f>SUM(Nurse[[#This Row],[RN Hours (excl. Admin, DON)]],Nurse[[#This Row],[RN Admin Hours]],Nurse[[#This Row],[RN DON Hours]],Nurse[[#This Row],[LPN Hours (excl. Admin)]],Nurse[[#This Row],[LPN Admin Hours]],Nurse[[#This Row],[CNA Hours]],Nurse[[#This Row],[NA TR Hours]],Nurse[[#This Row],[Med Aide/Tech Hours]])</f>
        <v>281.64608695652169</v>
      </c>
      <c r="K71" s="4">
        <f>SUM(Nurse[[#This Row],[RN Hours (excl. Admin, DON)]],Nurse[[#This Row],[LPN Hours (excl. Admin)]],Nurse[[#This Row],[CNA Hours]],Nurse[[#This Row],[NA TR Hours]],Nurse[[#This Row],[Med Aide/Tech Hours]])</f>
        <v>269.06956521739124</v>
      </c>
      <c r="L71" s="4">
        <f>SUM(Nurse[[#This Row],[RN Hours (excl. Admin, DON)]],Nurse[[#This Row],[RN Admin Hours]],Nurse[[#This Row],[RN DON Hours]])</f>
        <v>77.438695652173919</v>
      </c>
      <c r="M71" s="4">
        <v>64.862173913043478</v>
      </c>
      <c r="N71" s="4">
        <v>5.1526086956521722</v>
      </c>
      <c r="O71" s="4">
        <v>7.4239130434782608</v>
      </c>
      <c r="P71" s="4">
        <f>SUM(Nurse[[#This Row],[LPN Hours (excl. Admin)]],Nurse[[#This Row],[LPN Admin Hours]])</f>
        <v>28.678913043478261</v>
      </c>
      <c r="Q71" s="4">
        <v>28.678913043478261</v>
      </c>
      <c r="R71" s="4">
        <v>0</v>
      </c>
      <c r="S71" s="4">
        <f>SUM(Nurse[[#This Row],[CNA Hours]],Nurse[[#This Row],[NA TR Hours]],Nurse[[#This Row],[Med Aide/Tech Hours]])</f>
        <v>175.52847826086952</v>
      </c>
      <c r="T71" s="4">
        <v>122.81282608695646</v>
      </c>
      <c r="U71" s="4">
        <v>52.715652173913043</v>
      </c>
      <c r="V71" s="4">
        <v>0</v>
      </c>
      <c r="W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38.604347826086965</v>
      </c>
      <c r="X71" s="4">
        <v>4.2228260869565215</v>
      </c>
      <c r="Y71" s="4">
        <v>0</v>
      </c>
      <c r="Z71" s="4">
        <v>0</v>
      </c>
      <c r="AA71" s="4">
        <v>1.258695652173913</v>
      </c>
      <c r="AB71" s="4">
        <v>0</v>
      </c>
      <c r="AC71" s="4">
        <v>33.122826086956529</v>
      </c>
      <c r="AD71" s="4">
        <v>0</v>
      </c>
      <c r="AE71" s="4">
        <v>0</v>
      </c>
      <c r="AF71" s="1">
        <v>465116</v>
      </c>
      <c r="AG71" s="1">
        <v>8</v>
      </c>
      <c r="AH71"/>
    </row>
    <row r="72" spans="1:34" x14ac:dyDescent="0.25">
      <c r="A72" t="s">
        <v>148</v>
      </c>
      <c r="B72" t="s">
        <v>74</v>
      </c>
      <c r="C72" t="s">
        <v>183</v>
      </c>
      <c r="D72" t="s">
        <v>163</v>
      </c>
      <c r="E72" s="4">
        <v>37.695652173913047</v>
      </c>
      <c r="F72" s="4">
        <f>Nurse[[#This Row],[Total Nurse Staff Hours]]/Nurse[[#This Row],[MDS Census]]</f>
        <v>4.243941753171856</v>
      </c>
      <c r="G72" s="4">
        <f>Nurse[[#This Row],[Total Direct Care Staff Hours]]/Nurse[[#This Row],[MDS Census]]</f>
        <v>3.8613956170703569</v>
      </c>
      <c r="H72" s="4">
        <f>Nurse[[#This Row],[Total RN Hours (w/ Admin, DON)]]/Nurse[[#This Row],[MDS Census]]</f>
        <v>1.2570790080738177</v>
      </c>
      <c r="I72" s="4">
        <f>Nurse[[#This Row],[RN Hours (excl. Admin, DON)]]/Nurse[[#This Row],[MDS Census]]</f>
        <v>0.996410034602076</v>
      </c>
      <c r="J72" s="4">
        <f>SUM(Nurse[[#This Row],[RN Hours (excl. Admin, DON)]],Nurse[[#This Row],[RN Admin Hours]],Nurse[[#This Row],[RN DON Hours]],Nurse[[#This Row],[LPN Hours (excl. Admin)]],Nurse[[#This Row],[LPN Admin Hours]],Nurse[[#This Row],[CNA Hours]],Nurse[[#This Row],[NA TR Hours]],Nurse[[#This Row],[Med Aide/Tech Hours]])</f>
        <v>159.97815217391303</v>
      </c>
      <c r="K72" s="4">
        <f>SUM(Nurse[[#This Row],[RN Hours (excl. Admin, DON)]],Nurse[[#This Row],[LPN Hours (excl. Admin)]],Nurse[[#This Row],[CNA Hours]],Nurse[[#This Row],[NA TR Hours]],Nurse[[#This Row],[Med Aide/Tech Hours]])</f>
        <v>145.55782608695651</v>
      </c>
      <c r="L72" s="4">
        <f>SUM(Nurse[[#This Row],[RN Hours (excl. Admin, DON)]],Nurse[[#This Row],[RN Admin Hours]],Nurse[[#This Row],[RN DON Hours]])</f>
        <v>47.386413043478264</v>
      </c>
      <c r="M72" s="4">
        <v>37.560326086956522</v>
      </c>
      <c r="N72" s="4">
        <v>5.2173913043478262</v>
      </c>
      <c r="O72" s="4">
        <v>4.6086956521739131</v>
      </c>
      <c r="P72" s="4">
        <f>SUM(Nurse[[#This Row],[LPN Hours (excl. Admin)]],Nurse[[#This Row],[LPN Admin Hours]])</f>
        <v>22.219456521739126</v>
      </c>
      <c r="Q72" s="4">
        <v>17.625217391304343</v>
      </c>
      <c r="R72" s="4">
        <v>4.5942391304347829</v>
      </c>
      <c r="S72" s="4">
        <f>SUM(Nurse[[#This Row],[CNA Hours]],Nurse[[#This Row],[NA TR Hours]],Nurse[[#This Row],[Med Aide/Tech Hours]])</f>
        <v>90.372282608695627</v>
      </c>
      <c r="T72" s="4">
        <v>81.490108695652154</v>
      </c>
      <c r="U72" s="4">
        <v>8.8821739130434771</v>
      </c>
      <c r="V72" s="4">
        <v>0</v>
      </c>
      <c r="W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67.572826086956539</v>
      </c>
      <c r="X72" s="4">
        <v>15.832608695652171</v>
      </c>
      <c r="Y72" s="4">
        <v>0</v>
      </c>
      <c r="Z72" s="4">
        <v>0</v>
      </c>
      <c r="AA72" s="4">
        <v>10.839130434782611</v>
      </c>
      <c r="AB72" s="4">
        <v>0</v>
      </c>
      <c r="AC72" s="4">
        <v>40.901086956521759</v>
      </c>
      <c r="AD72" s="4">
        <v>0</v>
      </c>
      <c r="AE72" s="4">
        <v>0</v>
      </c>
      <c r="AF72" s="1">
        <v>465168</v>
      </c>
      <c r="AG72" s="1">
        <v>8</v>
      </c>
      <c r="AH72"/>
    </row>
    <row r="73" spans="1:34" x14ac:dyDescent="0.25">
      <c r="A73" t="s">
        <v>148</v>
      </c>
      <c r="B73" t="s">
        <v>60</v>
      </c>
      <c r="C73" t="s">
        <v>211</v>
      </c>
      <c r="D73" t="s">
        <v>172</v>
      </c>
      <c r="E73" s="4">
        <v>73.5</v>
      </c>
      <c r="F73" s="4">
        <f>Nurse[[#This Row],[Total Nurse Staff Hours]]/Nurse[[#This Row],[MDS Census]]</f>
        <v>3.8756965394853586</v>
      </c>
      <c r="G73" s="4">
        <f>Nurse[[#This Row],[Total Direct Care Staff Hours]]/Nurse[[#This Row],[MDS Census]]</f>
        <v>3.624970422951789</v>
      </c>
      <c r="H73" s="4">
        <f>Nurse[[#This Row],[Total RN Hours (w/ Admin, DON)]]/Nurse[[#This Row],[MDS Census]]</f>
        <v>1.1296598639455782</v>
      </c>
      <c r="I73" s="4">
        <f>Nurse[[#This Row],[RN Hours (excl. Admin, DON)]]/Nurse[[#This Row],[MDS Census]]</f>
        <v>0.87893374741200825</v>
      </c>
      <c r="J73" s="4">
        <f>SUM(Nurse[[#This Row],[RN Hours (excl. Admin, DON)]],Nurse[[#This Row],[RN Admin Hours]],Nurse[[#This Row],[RN DON Hours]],Nurse[[#This Row],[LPN Hours (excl. Admin)]],Nurse[[#This Row],[LPN Admin Hours]],Nurse[[#This Row],[CNA Hours]],Nurse[[#This Row],[NA TR Hours]],Nurse[[#This Row],[Med Aide/Tech Hours]])</f>
        <v>284.86369565217387</v>
      </c>
      <c r="K73" s="4">
        <f>SUM(Nurse[[#This Row],[RN Hours (excl. Admin, DON)]],Nurse[[#This Row],[LPN Hours (excl. Admin)]],Nurse[[#This Row],[CNA Hours]],Nurse[[#This Row],[NA TR Hours]],Nurse[[#This Row],[Med Aide/Tech Hours]])</f>
        <v>266.43532608695648</v>
      </c>
      <c r="L73" s="4">
        <f>SUM(Nurse[[#This Row],[RN Hours (excl. Admin, DON)]],Nurse[[#This Row],[RN Admin Hours]],Nurse[[#This Row],[RN DON Hours]])</f>
        <v>83.03</v>
      </c>
      <c r="M73" s="4">
        <v>64.601630434782606</v>
      </c>
      <c r="N73" s="4">
        <v>14.1675</v>
      </c>
      <c r="O73" s="4">
        <v>4.2608695652173916</v>
      </c>
      <c r="P73" s="4">
        <f>SUM(Nurse[[#This Row],[LPN Hours (excl. Admin)]],Nurse[[#This Row],[LPN Admin Hours]])</f>
        <v>33.816413043478249</v>
      </c>
      <c r="Q73" s="4">
        <v>33.816413043478249</v>
      </c>
      <c r="R73" s="4">
        <v>0</v>
      </c>
      <c r="S73" s="4">
        <f>SUM(Nurse[[#This Row],[CNA Hours]],Nurse[[#This Row],[NA TR Hours]],Nurse[[#This Row],[Med Aide/Tech Hours]])</f>
        <v>168.01728260869564</v>
      </c>
      <c r="T73" s="4">
        <v>168.01728260869564</v>
      </c>
      <c r="U73" s="4">
        <v>0</v>
      </c>
      <c r="V73" s="4">
        <v>0</v>
      </c>
      <c r="W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119.09239130434781</v>
      </c>
      <c r="X73" s="4">
        <v>22.875000000000004</v>
      </c>
      <c r="Y73" s="4">
        <v>0</v>
      </c>
      <c r="Z73" s="4">
        <v>0</v>
      </c>
      <c r="AA73" s="4">
        <v>4.9021739130434785</v>
      </c>
      <c r="AB73" s="4">
        <v>0</v>
      </c>
      <c r="AC73" s="4">
        <v>91.31521739130433</v>
      </c>
      <c r="AD73" s="4">
        <v>0</v>
      </c>
      <c r="AE73" s="4">
        <v>0</v>
      </c>
      <c r="AF73" s="1">
        <v>465147</v>
      </c>
      <c r="AG73" s="1">
        <v>8</v>
      </c>
      <c r="AH73"/>
    </row>
    <row r="74" spans="1:34" x14ac:dyDescent="0.25">
      <c r="A74" t="s">
        <v>148</v>
      </c>
      <c r="B74" t="s">
        <v>28</v>
      </c>
      <c r="C74" t="s">
        <v>198</v>
      </c>
      <c r="D74" t="s">
        <v>169</v>
      </c>
      <c r="E74" s="4">
        <v>96.413043478260875</v>
      </c>
      <c r="F74" s="4">
        <f>Nurse[[#This Row],[Total Nurse Staff Hours]]/Nurse[[#This Row],[MDS Census]]</f>
        <v>3.4920496054114993</v>
      </c>
      <c r="G74" s="4">
        <f>Nurse[[#This Row],[Total Direct Care Staff Hours]]/Nurse[[#This Row],[MDS Census]]</f>
        <v>3.1640766629086809</v>
      </c>
      <c r="H74" s="4">
        <f>Nurse[[#This Row],[Total RN Hours (w/ Admin, DON)]]/Nurse[[#This Row],[MDS Census]]</f>
        <v>0.95501352874859069</v>
      </c>
      <c r="I74" s="4">
        <f>Nurse[[#This Row],[RN Hours (excl. Admin, DON)]]/Nurse[[#This Row],[MDS Census]]</f>
        <v>0.76234611048478007</v>
      </c>
      <c r="J74" s="4">
        <f>SUM(Nurse[[#This Row],[RN Hours (excl. Admin, DON)]],Nurse[[#This Row],[RN Admin Hours]],Nurse[[#This Row],[RN DON Hours]],Nurse[[#This Row],[LPN Hours (excl. Admin)]],Nurse[[#This Row],[LPN Admin Hours]],Nurse[[#This Row],[CNA Hours]],Nurse[[#This Row],[NA TR Hours]],Nurse[[#This Row],[Med Aide/Tech Hours]])</f>
        <v>336.67913043478262</v>
      </c>
      <c r="K74" s="4">
        <f>SUM(Nurse[[#This Row],[RN Hours (excl. Admin, DON)]],Nurse[[#This Row],[LPN Hours (excl. Admin)]],Nurse[[#This Row],[CNA Hours]],Nurse[[#This Row],[NA TR Hours]],Nurse[[#This Row],[Med Aide/Tech Hours]])</f>
        <v>305.05826086956523</v>
      </c>
      <c r="L74" s="4">
        <f>SUM(Nurse[[#This Row],[RN Hours (excl. Admin, DON)]],Nurse[[#This Row],[RN Admin Hours]],Nurse[[#This Row],[RN DON Hours]])</f>
        <v>92.075760869565215</v>
      </c>
      <c r="M74" s="4">
        <v>73.500108695652173</v>
      </c>
      <c r="N74" s="4">
        <v>13.010434782608698</v>
      </c>
      <c r="O74" s="4">
        <v>5.5652173913043477</v>
      </c>
      <c r="P74" s="4">
        <f>SUM(Nurse[[#This Row],[LPN Hours (excl. Admin)]],Nurse[[#This Row],[LPN Admin Hours]])</f>
        <v>40.043152173913022</v>
      </c>
      <c r="Q74" s="4">
        <v>26.997934782608681</v>
      </c>
      <c r="R74" s="4">
        <v>13.045217391304341</v>
      </c>
      <c r="S74" s="4">
        <f>SUM(Nurse[[#This Row],[CNA Hours]],Nurse[[#This Row],[NA TR Hours]],Nurse[[#This Row],[Med Aide/Tech Hours]])</f>
        <v>204.56021739130438</v>
      </c>
      <c r="T74" s="4">
        <v>188.50728260869568</v>
      </c>
      <c r="U74" s="4">
        <v>16.052934782608691</v>
      </c>
      <c r="V74" s="4">
        <v>0</v>
      </c>
      <c r="W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26.235869565217381</v>
      </c>
      <c r="X74" s="4">
        <v>7.8749999999999947</v>
      </c>
      <c r="Y74" s="4">
        <v>0</v>
      </c>
      <c r="Z74" s="4">
        <v>0</v>
      </c>
      <c r="AA74" s="4">
        <v>0.34347826086956523</v>
      </c>
      <c r="AB74" s="4">
        <v>0</v>
      </c>
      <c r="AC74" s="4">
        <v>18.017391304347822</v>
      </c>
      <c r="AD74" s="4">
        <v>0</v>
      </c>
      <c r="AE74" s="4">
        <v>0</v>
      </c>
      <c r="AF74" s="1">
        <v>465089</v>
      </c>
      <c r="AG74" s="1">
        <v>8</v>
      </c>
      <c r="AH74"/>
    </row>
    <row r="75" spans="1:34" x14ac:dyDescent="0.25">
      <c r="A75" t="s">
        <v>148</v>
      </c>
      <c r="B75" t="s">
        <v>44</v>
      </c>
      <c r="C75" t="s">
        <v>207</v>
      </c>
      <c r="D75" t="s">
        <v>163</v>
      </c>
      <c r="E75" s="4">
        <v>91.858695652173907</v>
      </c>
      <c r="F75" s="4">
        <f>Nurse[[#This Row],[Total Nurse Staff Hours]]/Nurse[[#This Row],[MDS Census]]</f>
        <v>3.4677020470950186</v>
      </c>
      <c r="G75" s="4">
        <f>Nurse[[#This Row],[Total Direct Care Staff Hours]]/Nurse[[#This Row],[MDS Census]]</f>
        <v>3.2628363507277247</v>
      </c>
      <c r="H75" s="4">
        <f>Nurse[[#This Row],[Total RN Hours (w/ Admin, DON)]]/Nurse[[#This Row],[MDS Census]]</f>
        <v>0.84951248372973631</v>
      </c>
      <c r="I75" s="4">
        <f>Nurse[[#This Row],[RN Hours (excl. Admin, DON)]]/Nurse[[#This Row],[MDS Census]]</f>
        <v>0.6503076558987102</v>
      </c>
      <c r="J75" s="4">
        <f>SUM(Nurse[[#This Row],[RN Hours (excl. Admin, DON)]],Nurse[[#This Row],[RN Admin Hours]],Nurse[[#This Row],[RN DON Hours]],Nurse[[#This Row],[LPN Hours (excl. Admin)]],Nurse[[#This Row],[LPN Admin Hours]],Nurse[[#This Row],[CNA Hours]],Nurse[[#This Row],[NA TR Hours]],Nurse[[#This Row],[Med Aide/Tech Hours]])</f>
        <v>318.53858695652173</v>
      </c>
      <c r="K75" s="4">
        <f>SUM(Nurse[[#This Row],[RN Hours (excl. Admin, DON)]],Nurse[[#This Row],[LPN Hours (excl. Admin)]],Nurse[[#This Row],[CNA Hours]],Nurse[[#This Row],[NA TR Hours]],Nurse[[#This Row],[Med Aide/Tech Hours]])</f>
        <v>299.71989130434781</v>
      </c>
      <c r="L75" s="4">
        <f>SUM(Nurse[[#This Row],[RN Hours (excl. Admin, DON)]],Nurse[[#This Row],[RN Admin Hours]],Nurse[[#This Row],[RN DON Hours]])</f>
        <v>78.035108695652184</v>
      </c>
      <c r="M75" s="4">
        <v>59.736413043478258</v>
      </c>
      <c r="N75" s="4">
        <v>12.646521739130442</v>
      </c>
      <c r="O75" s="4">
        <v>5.6521739130434785</v>
      </c>
      <c r="P75" s="4">
        <f>SUM(Nurse[[#This Row],[LPN Hours (excl. Admin)]],Nurse[[#This Row],[LPN Admin Hours]])</f>
        <v>43.227934782608699</v>
      </c>
      <c r="Q75" s="4">
        <v>42.707934782608696</v>
      </c>
      <c r="R75" s="4">
        <v>0.51999999999999991</v>
      </c>
      <c r="S75" s="4">
        <f>SUM(Nurse[[#This Row],[CNA Hours]],Nurse[[#This Row],[NA TR Hours]],Nurse[[#This Row],[Med Aide/Tech Hours]])</f>
        <v>197.27554347826086</v>
      </c>
      <c r="T75" s="4">
        <v>145.26956521739129</v>
      </c>
      <c r="U75" s="4">
        <v>52.005978260869568</v>
      </c>
      <c r="V75" s="4">
        <v>0</v>
      </c>
      <c r="W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89.688804347826078</v>
      </c>
      <c r="X75" s="4">
        <v>20.366630434782611</v>
      </c>
      <c r="Y75" s="4">
        <v>2.0799999999999996</v>
      </c>
      <c r="Z75" s="4">
        <v>0</v>
      </c>
      <c r="AA75" s="4">
        <v>14.204239130434782</v>
      </c>
      <c r="AB75" s="4">
        <v>0.51999999999999991</v>
      </c>
      <c r="AC75" s="4">
        <v>52.517934782608691</v>
      </c>
      <c r="AD75" s="4">
        <v>0</v>
      </c>
      <c r="AE75" s="4">
        <v>0</v>
      </c>
      <c r="AF75" s="1">
        <v>465111</v>
      </c>
      <c r="AG75" s="1">
        <v>8</v>
      </c>
      <c r="AH75"/>
    </row>
    <row r="76" spans="1:34" x14ac:dyDescent="0.25">
      <c r="A76" t="s">
        <v>148</v>
      </c>
      <c r="B76" t="s">
        <v>58</v>
      </c>
      <c r="C76" t="s">
        <v>192</v>
      </c>
      <c r="D76" t="s">
        <v>155</v>
      </c>
      <c r="E76" s="4">
        <v>48.184782608695649</v>
      </c>
      <c r="F76" s="4">
        <f>Nurse[[#This Row],[Total Nurse Staff Hours]]/Nurse[[#This Row],[MDS Census]]</f>
        <v>3.8105030453417554</v>
      </c>
      <c r="G76" s="4">
        <f>Nurse[[#This Row],[Total Direct Care Staff Hours]]/Nurse[[#This Row],[MDS Census]]</f>
        <v>3.5975547033611548</v>
      </c>
      <c r="H76" s="4">
        <f>Nurse[[#This Row],[Total RN Hours (w/ Admin, DON)]]/Nurse[[#This Row],[MDS Census]]</f>
        <v>0.73244980825625994</v>
      </c>
      <c r="I76" s="4">
        <f>Nurse[[#This Row],[RN Hours (excl. Admin, DON)]]/Nurse[[#This Row],[MDS Census]]</f>
        <v>0.51950146627565985</v>
      </c>
      <c r="J76" s="4">
        <f>SUM(Nurse[[#This Row],[RN Hours (excl. Admin, DON)]],Nurse[[#This Row],[RN Admin Hours]],Nurse[[#This Row],[RN DON Hours]],Nurse[[#This Row],[LPN Hours (excl. Admin)]],Nurse[[#This Row],[LPN Admin Hours]],Nurse[[#This Row],[CNA Hours]],Nurse[[#This Row],[NA TR Hours]],Nurse[[#This Row],[Med Aide/Tech Hours]])</f>
        <v>183.60826086956521</v>
      </c>
      <c r="K76" s="4">
        <f>SUM(Nurse[[#This Row],[RN Hours (excl. Admin, DON)]],Nurse[[#This Row],[LPN Hours (excl. Admin)]],Nurse[[#This Row],[CNA Hours]],Nurse[[#This Row],[NA TR Hours]],Nurse[[#This Row],[Med Aide/Tech Hours]])</f>
        <v>173.34739130434781</v>
      </c>
      <c r="L76" s="4">
        <f>SUM(Nurse[[#This Row],[RN Hours (excl. Admin, DON)]],Nurse[[#This Row],[RN Admin Hours]],Nurse[[#This Row],[RN DON Hours]])</f>
        <v>35.292934782608697</v>
      </c>
      <c r="M76" s="4">
        <v>25.032065217391306</v>
      </c>
      <c r="N76" s="4">
        <v>5.2173913043478262</v>
      </c>
      <c r="O76" s="4">
        <v>5.0434782608695654</v>
      </c>
      <c r="P76" s="4">
        <f>SUM(Nurse[[#This Row],[LPN Hours (excl. Admin)]],Nurse[[#This Row],[LPN Admin Hours]])</f>
        <v>20.131630434782611</v>
      </c>
      <c r="Q76" s="4">
        <v>20.131630434782611</v>
      </c>
      <c r="R76" s="4">
        <v>0</v>
      </c>
      <c r="S76" s="4">
        <f>SUM(Nurse[[#This Row],[CNA Hours]],Nurse[[#This Row],[NA TR Hours]],Nurse[[#This Row],[Med Aide/Tech Hours]])</f>
        <v>128.18369565217392</v>
      </c>
      <c r="T76" s="4">
        <v>89.901739130434791</v>
      </c>
      <c r="U76" s="4">
        <v>38.281956521739126</v>
      </c>
      <c r="V76" s="4">
        <v>0</v>
      </c>
      <c r="W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6" s="4">
        <v>0</v>
      </c>
      <c r="Y76" s="4">
        <v>0</v>
      </c>
      <c r="Z76" s="4">
        <v>0</v>
      </c>
      <c r="AA76" s="4">
        <v>0</v>
      </c>
      <c r="AB76" s="4">
        <v>0</v>
      </c>
      <c r="AC76" s="4">
        <v>0</v>
      </c>
      <c r="AD76" s="4">
        <v>0</v>
      </c>
      <c r="AE76" s="4">
        <v>0</v>
      </c>
      <c r="AF76" s="1">
        <v>465144</v>
      </c>
      <c r="AG76" s="1">
        <v>8</v>
      </c>
      <c r="AH76"/>
    </row>
    <row r="77" spans="1:34" x14ac:dyDescent="0.25">
      <c r="A77" t="s">
        <v>148</v>
      </c>
      <c r="B77" t="s">
        <v>92</v>
      </c>
      <c r="C77" t="s">
        <v>208</v>
      </c>
      <c r="D77" t="s">
        <v>158</v>
      </c>
      <c r="E77" s="4">
        <v>49.260869565217391</v>
      </c>
      <c r="F77" s="4">
        <f>Nurse[[#This Row],[Total Nurse Staff Hours]]/Nurse[[#This Row],[MDS Census]]</f>
        <v>8.3223940864960273</v>
      </c>
      <c r="G77" s="4">
        <f>Nurse[[#This Row],[Total Direct Care Staff Hours]]/Nurse[[#This Row],[MDS Census]]</f>
        <v>7.6835017652250661</v>
      </c>
      <c r="H77" s="4">
        <f>Nurse[[#This Row],[Total RN Hours (w/ Admin, DON)]]/Nurse[[#This Row],[MDS Census]]</f>
        <v>3.7774536628420128</v>
      </c>
      <c r="I77" s="4">
        <f>Nurse[[#This Row],[RN Hours (excl. Admin, DON)]]/Nurse[[#This Row],[MDS Census]]</f>
        <v>3.1385613415710503</v>
      </c>
      <c r="J77" s="4">
        <f>SUM(Nurse[[#This Row],[RN Hours (excl. Admin, DON)]],Nurse[[#This Row],[RN Admin Hours]],Nurse[[#This Row],[RN DON Hours]],Nurse[[#This Row],[LPN Hours (excl. Admin)]],Nurse[[#This Row],[LPN Admin Hours]],Nurse[[#This Row],[CNA Hours]],Nurse[[#This Row],[NA TR Hours]],Nurse[[#This Row],[Med Aide/Tech Hours]])</f>
        <v>409.96836956521736</v>
      </c>
      <c r="K77" s="4">
        <f>SUM(Nurse[[#This Row],[RN Hours (excl. Admin, DON)]],Nurse[[#This Row],[LPN Hours (excl. Admin)]],Nurse[[#This Row],[CNA Hours]],Nurse[[#This Row],[NA TR Hours]],Nurse[[#This Row],[Med Aide/Tech Hours]])</f>
        <v>378.49597826086955</v>
      </c>
      <c r="L77" s="4">
        <f>SUM(Nurse[[#This Row],[RN Hours (excl. Admin, DON)]],Nurse[[#This Row],[RN Admin Hours]],Nurse[[#This Row],[RN DON Hours]])</f>
        <v>186.08065217391305</v>
      </c>
      <c r="M77" s="4">
        <v>154.60826086956521</v>
      </c>
      <c r="N77" s="4">
        <v>26.341956521739135</v>
      </c>
      <c r="O77" s="4">
        <v>5.1304347826086953</v>
      </c>
      <c r="P77" s="4">
        <f>SUM(Nurse[[#This Row],[LPN Hours (excl. Admin)]],Nurse[[#This Row],[LPN Admin Hours]])</f>
        <v>23.108804347826091</v>
      </c>
      <c r="Q77" s="4">
        <v>23.108804347826091</v>
      </c>
      <c r="R77" s="4">
        <v>0</v>
      </c>
      <c r="S77" s="4">
        <f>SUM(Nurse[[#This Row],[CNA Hours]],Nurse[[#This Row],[NA TR Hours]],Nurse[[#This Row],[Med Aide/Tech Hours]])</f>
        <v>200.77891304347827</v>
      </c>
      <c r="T77" s="4">
        <v>187.24358695652174</v>
      </c>
      <c r="U77" s="4">
        <v>13.535326086956522</v>
      </c>
      <c r="V77" s="4">
        <v>0</v>
      </c>
      <c r="W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7" s="4">
        <v>0</v>
      </c>
      <c r="Y77" s="4">
        <v>0</v>
      </c>
      <c r="Z77" s="4">
        <v>0</v>
      </c>
      <c r="AA77" s="4">
        <v>0</v>
      </c>
      <c r="AB77" s="4">
        <v>0</v>
      </c>
      <c r="AC77" s="4">
        <v>0</v>
      </c>
      <c r="AD77" s="4">
        <v>0</v>
      </c>
      <c r="AE77" s="4">
        <v>0</v>
      </c>
      <c r="AF77" s="1">
        <v>465187</v>
      </c>
      <c r="AG77" s="1">
        <v>8</v>
      </c>
      <c r="AH77"/>
    </row>
    <row r="78" spans="1:34" x14ac:dyDescent="0.25">
      <c r="A78" t="s">
        <v>148</v>
      </c>
      <c r="B78" t="s">
        <v>48</v>
      </c>
      <c r="C78" t="s">
        <v>189</v>
      </c>
      <c r="D78" t="s">
        <v>162</v>
      </c>
      <c r="E78" s="4">
        <v>86.293478260869563</v>
      </c>
      <c r="F78" s="4">
        <f>Nurse[[#This Row],[Total Nurse Staff Hours]]/Nurse[[#This Row],[MDS Census]]</f>
        <v>3.5096107822143847</v>
      </c>
      <c r="G78" s="4">
        <f>Nurse[[#This Row],[Total Direct Care Staff Hours]]/Nurse[[#This Row],[MDS Census]]</f>
        <v>3.2968421715581306</v>
      </c>
      <c r="H78" s="4">
        <f>Nurse[[#This Row],[Total RN Hours (w/ Admin, DON)]]/Nurse[[#This Row],[MDS Census]]</f>
        <v>0.9577377503463913</v>
      </c>
      <c r="I78" s="4">
        <f>Nurse[[#This Row],[RN Hours (excl. Admin, DON)]]/Nurse[[#This Row],[MDS Census]]</f>
        <v>0.76071293613805246</v>
      </c>
      <c r="J78" s="4">
        <f>SUM(Nurse[[#This Row],[RN Hours (excl. Admin, DON)]],Nurse[[#This Row],[RN Admin Hours]],Nurse[[#This Row],[RN DON Hours]],Nurse[[#This Row],[LPN Hours (excl. Admin)]],Nurse[[#This Row],[LPN Admin Hours]],Nurse[[#This Row],[CNA Hours]],Nurse[[#This Row],[NA TR Hours]],Nurse[[#This Row],[Med Aide/Tech Hours]])</f>
        <v>302.85652173913041</v>
      </c>
      <c r="K78" s="4">
        <f>SUM(Nurse[[#This Row],[RN Hours (excl. Admin, DON)]],Nurse[[#This Row],[LPN Hours (excl. Admin)]],Nurse[[#This Row],[CNA Hours]],Nurse[[#This Row],[NA TR Hours]],Nurse[[#This Row],[Med Aide/Tech Hours]])</f>
        <v>284.49597826086955</v>
      </c>
      <c r="L78" s="4">
        <f>SUM(Nurse[[#This Row],[RN Hours (excl. Admin, DON)]],Nurse[[#This Row],[RN Admin Hours]],Nurse[[#This Row],[RN DON Hours]])</f>
        <v>82.646521739130435</v>
      </c>
      <c r="M78" s="4">
        <v>65.644565217391289</v>
      </c>
      <c r="N78" s="4">
        <v>12.940326086956526</v>
      </c>
      <c r="O78" s="4">
        <v>4.0616304347826091</v>
      </c>
      <c r="P78" s="4">
        <f>SUM(Nurse[[#This Row],[LPN Hours (excl. Admin)]],Nurse[[#This Row],[LPN Admin Hours]])</f>
        <v>41.085000000000015</v>
      </c>
      <c r="Q78" s="4">
        <v>39.726413043478274</v>
      </c>
      <c r="R78" s="4">
        <v>1.358586956521739</v>
      </c>
      <c r="S78" s="4">
        <f>SUM(Nurse[[#This Row],[CNA Hours]],Nurse[[#This Row],[NA TR Hours]],Nurse[[#This Row],[Med Aide/Tech Hours]])</f>
        <v>179.12499999999994</v>
      </c>
      <c r="T78" s="4">
        <v>146.95249999999996</v>
      </c>
      <c r="U78" s="4">
        <v>32.172499999999999</v>
      </c>
      <c r="V78" s="4">
        <v>0</v>
      </c>
      <c r="W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78.64619565217393</v>
      </c>
      <c r="X78" s="4">
        <v>20.799130434782612</v>
      </c>
      <c r="Y78" s="4">
        <v>2.2210869565217397</v>
      </c>
      <c r="Z78" s="4">
        <v>0</v>
      </c>
      <c r="AA78" s="4">
        <v>11.57641304347826</v>
      </c>
      <c r="AB78" s="4">
        <v>0.52000000000000024</v>
      </c>
      <c r="AC78" s="4">
        <v>43.529565217391308</v>
      </c>
      <c r="AD78" s="4">
        <v>0</v>
      </c>
      <c r="AE78" s="4">
        <v>0</v>
      </c>
      <c r="AF78" s="1">
        <v>465117</v>
      </c>
      <c r="AG78" s="1">
        <v>8</v>
      </c>
      <c r="AH78"/>
    </row>
    <row r="79" spans="1:34" x14ac:dyDescent="0.25">
      <c r="A79" t="s">
        <v>148</v>
      </c>
      <c r="B79" t="s">
        <v>85</v>
      </c>
      <c r="C79" t="s">
        <v>216</v>
      </c>
      <c r="D79" t="s">
        <v>155</v>
      </c>
      <c r="E79" s="4">
        <v>101.89130434782609</v>
      </c>
      <c r="F79" s="4">
        <f>Nurse[[#This Row],[Total Nurse Staff Hours]]/Nurse[[#This Row],[MDS Census]]</f>
        <v>5.4702933646255598</v>
      </c>
      <c r="G79" s="4">
        <f>Nurse[[#This Row],[Total Direct Care Staff Hours]]/Nurse[[#This Row],[MDS Census]]</f>
        <v>4.8736473223810517</v>
      </c>
      <c r="H79" s="4">
        <f>Nurse[[#This Row],[Total RN Hours (w/ Admin, DON)]]/Nurse[[#This Row],[MDS Census]]</f>
        <v>1.6610699807979519</v>
      </c>
      <c r="I79" s="4">
        <f>Nurse[[#This Row],[RN Hours (excl. Admin, DON)]]/Nurse[[#This Row],[MDS Census]]</f>
        <v>1.120214422871773</v>
      </c>
      <c r="J79" s="4">
        <f>SUM(Nurse[[#This Row],[RN Hours (excl. Admin, DON)]],Nurse[[#This Row],[RN Admin Hours]],Nurse[[#This Row],[RN DON Hours]],Nurse[[#This Row],[LPN Hours (excl. Admin)]],Nurse[[#This Row],[LPN Admin Hours]],Nurse[[#This Row],[CNA Hours]],Nurse[[#This Row],[NA TR Hours]],Nurse[[#This Row],[Med Aide/Tech Hours]])</f>
        <v>557.37532608695653</v>
      </c>
      <c r="K79" s="4">
        <f>SUM(Nurse[[#This Row],[RN Hours (excl. Admin, DON)]],Nurse[[#This Row],[LPN Hours (excl. Admin)]],Nurse[[#This Row],[CNA Hours]],Nurse[[#This Row],[NA TR Hours]],Nurse[[#This Row],[Med Aide/Tech Hours]])</f>
        <v>496.58228260869549</v>
      </c>
      <c r="L79" s="4">
        <f>SUM(Nurse[[#This Row],[RN Hours (excl. Admin, DON)]],Nurse[[#This Row],[RN Admin Hours]],Nurse[[#This Row],[RN DON Hours]])</f>
        <v>169.24858695652176</v>
      </c>
      <c r="M79" s="4">
        <v>114.14010869565219</v>
      </c>
      <c r="N79" s="4">
        <v>50.624782608695675</v>
      </c>
      <c r="O79" s="4">
        <v>4.4836956521739131</v>
      </c>
      <c r="P79" s="4">
        <f>SUM(Nurse[[#This Row],[LPN Hours (excl. Admin)]],Nurse[[#This Row],[LPN Admin Hours]])</f>
        <v>63.751413043478273</v>
      </c>
      <c r="Q79" s="4">
        <v>58.06684782608697</v>
      </c>
      <c r="R79" s="4">
        <v>5.6845652173913033</v>
      </c>
      <c r="S79" s="4">
        <f>SUM(Nurse[[#This Row],[CNA Hours]],Nurse[[#This Row],[NA TR Hours]],Nurse[[#This Row],[Med Aide/Tech Hours]])</f>
        <v>324.37532608695636</v>
      </c>
      <c r="T79" s="4">
        <v>323.53413043478247</v>
      </c>
      <c r="U79" s="4">
        <v>0.8411956521739129</v>
      </c>
      <c r="V79" s="4">
        <v>0</v>
      </c>
      <c r="W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79.545869565217401</v>
      </c>
      <c r="X79" s="4">
        <v>7.3531521739130428</v>
      </c>
      <c r="Y79" s="4">
        <v>0</v>
      </c>
      <c r="Z79" s="4">
        <v>0</v>
      </c>
      <c r="AA79" s="4">
        <v>18.055978260869562</v>
      </c>
      <c r="AB79" s="4">
        <v>0</v>
      </c>
      <c r="AC79" s="4">
        <v>54.136739130434805</v>
      </c>
      <c r="AD79" s="4">
        <v>0</v>
      </c>
      <c r="AE79" s="4">
        <v>0</v>
      </c>
      <c r="AF79" s="1">
        <v>465180</v>
      </c>
      <c r="AG79" s="1">
        <v>8</v>
      </c>
      <c r="AH79"/>
    </row>
    <row r="80" spans="1:34" x14ac:dyDescent="0.25">
      <c r="A80" t="s">
        <v>148</v>
      </c>
      <c r="B80" t="s">
        <v>88</v>
      </c>
      <c r="C80" t="s">
        <v>217</v>
      </c>
      <c r="D80" t="s">
        <v>168</v>
      </c>
      <c r="E80" s="4">
        <v>26.380434782608695</v>
      </c>
      <c r="F80" s="4">
        <f>Nurse[[#This Row],[Total Nurse Staff Hours]]/Nurse[[#This Row],[MDS Census]]</f>
        <v>2.7166749072929539</v>
      </c>
      <c r="G80" s="4">
        <f>Nurse[[#This Row],[Total Direct Care Staff Hours]]/Nurse[[#This Row],[MDS Census]]</f>
        <v>2.4875854964977333</v>
      </c>
      <c r="H80" s="4">
        <f>Nurse[[#This Row],[Total RN Hours (w/ Admin, DON)]]/Nurse[[#This Row],[MDS Census]]</f>
        <v>0.62134734239802236</v>
      </c>
      <c r="I80" s="4">
        <f>Nurse[[#This Row],[RN Hours (excl. Admin, DON)]]/Nurse[[#This Row],[MDS Census]]</f>
        <v>0.39225793160280187</v>
      </c>
      <c r="J80" s="4">
        <f>SUM(Nurse[[#This Row],[RN Hours (excl. Admin, DON)]],Nurse[[#This Row],[RN Admin Hours]],Nurse[[#This Row],[RN DON Hours]],Nurse[[#This Row],[LPN Hours (excl. Admin)]],Nurse[[#This Row],[LPN Admin Hours]],Nurse[[#This Row],[CNA Hours]],Nurse[[#This Row],[NA TR Hours]],Nurse[[#This Row],[Med Aide/Tech Hours]])</f>
        <v>71.667065217391297</v>
      </c>
      <c r="K80" s="4">
        <f>SUM(Nurse[[#This Row],[RN Hours (excl. Admin, DON)]],Nurse[[#This Row],[LPN Hours (excl. Admin)]],Nurse[[#This Row],[CNA Hours]],Nurse[[#This Row],[NA TR Hours]],Nurse[[#This Row],[Med Aide/Tech Hours]])</f>
        <v>65.62358695652172</v>
      </c>
      <c r="L80" s="4">
        <f>SUM(Nurse[[#This Row],[RN Hours (excl. Admin, DON)]],Nurse[[#This Row],[RN Admin Hours]],Nurse[[#This Row],[RN DON Hours]])</f>
        <v>16.391413043478263</v>
      </c>
      <c r="M80" s="4">
        <v>10.347934782608696</v>
      </c>
      <c r="N80" s="4">
        <v>0</v>
      </c>
      <c r="O80" s="4">
        <v>6.0434782608695654</v>
      </c>
      <c r="P80" s="4">
        <f>SUM(Nurse[[#This Row],[LPN Hours (excl. Admin)]],Nurse[[#This Row],[LPN Admin Hours]])</f>
        <v>14.071739130434782</v>
      </c>
      <c r="Q80" s="4">
        <v>14.071739130434782</v>
      </c>
      <c r="R80" s="4">
        <v>0</v>
      </c>
      <c r="S80" s="4">
        <f>SUM(Nurse[[#This Row],[CNA Hours]],Nurse[[#This Row],[NA TR Hours]],Nurse[[#This Row],[Med Aide/Tech Hours]])</f>
        <v>41.203913043478245</v>
      </c>
      <c r="T80" s="4">
        <v>41.203913043478245</v>
      </c>
      <c r="U80" s="4">
        <v>0</v>
      </c>
      <c r="V80" s="4">
        <v>0</v>
      </c>
      <c r="W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0.70836956521739136</v>
      </c>
      <c r="X80" s="4">
        <v>0.13043478260869565</v>
      </c>
      <c r="Y80" s="4">
        <v>0</v>
      </c>
      <c r="Z80" s="4">
        <v>0</v>
      </c>
      <c r="AA80" s="4">
        <v>0</v>
      </c>
      <c r="AB80" s="4">
        <v>0</v>
      </c>
      <c r="AC80" s="4">
        <v>0.57793478260869569</v>
      </c>
      <c r="AD80" s="4">
        <v>0</v>
      </c>
      <c r="AE80" s="4">
        <v>0</v>
      </c>
      <c r="AF80" s="1">
        <v>465183</v>
      </c>
      <c r="AG80" s="1">
        <v>8</v>
      </c>
      <c r="AH80"/>
    </row>
    <row r="81" spans="1:34" x14ac:dyDescent="0.25">
      <c r="A81" t="s">
        <v>148</v>
      </c>
      <c r="B81" t="s">
        <v>12</v>
      </c>
      <c r="C81" t="s">
        <v>188</v>
      </c>
      <c r="D81" t="s">
        <v>163</v>
      </c>
      <c r="E81" s="4">
        <v>51.793478260869563</v>
      </c>
      <c r="F81" s="4">
        <f>Nurse[[#This Row],[Total Nurse Staff Hours]]/Nurse[[#This Row],[MDS Census]]</f>
        <v>2.9290745015739765</v>
      </c>
      <c r="G81" s="4">
        <f>Nurse[[#This Row],[Total Direct Care Staff Hours]]/Nurse[[#This Row],[MDS Census]]</f>
        <v>2.6679286463798526</v>
      </c>
      <c r="H81" s="4">
        <f>Nurse[[#This Row],[Total RN Hours (w/ Admin, DON)]]/Nurse[[#This Row],[MDS Census]]</f>
        <v>1.001922350472193</v>
      </c>
      <c r="I81" s="4">
        <f>Nurse[[#This Row],[RN Hours (excl. Admin, DON)]]/Nurse[[#This Row],[MDS Census]]</f>
        <v>0.75081636935991602</v>
      </c>
      <c r="J81" s="4">
        <f>SUM(Nurse[[#This Row],[RN Hours (excl. Admin, DON)]],Nurse[[#This Row],[RN Admin Hours]],Nurse[[#This Row],[RN DON Hours]],Nurse[[#This Row],[LPN Hours (excl. Admin)]],Nurse[[#This Row],[LPN Admin Hours]],Nurse[[#This Row],[CNA Hours]],Nurse[[#This Row],[NA TR Hours]],Nurse[[#This Row],[Med Aide/Tech Hours]])</f>
        <v>151.7069565217391</v>
      </c>
      <c r="K81" s="4">
        <f>SUM(Nurse[[#This Row],[RN Hours (excl. Admin, DON)]],Nurse[[#This Row],[LPN Hours (excl. Admin)]],Nurse[[#This Row],[CNA Hours]],Nurse[[#This Row],[NA TR Hours]],Nurse[[#This Row],[Med Aide/Tech Hours]])</f>
        <v>138.18130434782606</v>
      </c>
      <c r="L81" s="4">
        <f>SUM(Nurse[[#This Row],[RN Hours (excl. Admin, DON)]],Nurse[[#This Row],[RN Admin Hours]],Nurse[[#This Row],[RN DON Hours]])</f>
        <v>51.893043478260864</v>
      </c>
      <c r="M81" s="4">
        <v>38.887391304347823</v>
      </c>
      <c r="N81" s="4">
        <v>13.00565217391304</v>
      </c>
      <c r="O81" s="4">
        <v>0</v>
      </c>
      <c r="P81" s="4">
        <f>SUM(Nurse[[#This Row],[LPN Hours (excl. Admin)]],Nurse[[#This Row],[LPN Admin Hours]])</f>
        <v>15.108586956521741</v>
      </c>
      <c r="Q81" s="4">
        <v>14.588586956521739</v>
      </c>
      <c r="R81" s="4">
        <v>0.52000000000000079</v>
      </c>
      <c r="S81" s="4">
        <f>SUM(Nurse[[#This Row],[CNA Hours]],Nurse[[#This Row],[NA TR Hours]],Nurse[[#This Row],[Med Aide/Tech Hours]])</f>
        <v>84.705326086956489</v>
      </c>
      <c r="T81" s="4">
        <v>65.813913043478237</v>
      </c>
      <c r="U81" s="4">
        <v>18.891413043478259</v>
      </c>
      <c r="V81" s="4">
        <v>0</v>
      </c>
      <c r="W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43.744456521739139</v>
      </c>
      <c r="X81" s="4">
        <v>13.20771739130435</v>
      </c>
      <c r="Y81" s="4">
        <v>2.0800000000000032</v>
      </c>
      <c r="Z81" s="4">
        <v>0</v>
      </c>
      <c r="AA81" s="4">
        <v>4.433369565217391</v>
      </c>
      <c r="AB81" s="4">
        <v>0.52000000000000079</v>
      </c>
      <c r="AC81" s="4">
        <v>23.503369565217394</v>
      </c>
      <c r="AD81" s="4">
        <v>0</v>
      </c>
      <c r="AE81" s="4">
        <v>0</v>
      </c>
      <c r="AF81" s="1">
        <v>465049</v>
      </c>
      <c r="AG81" s="1">
        <v>8</v>
      </c>
      <c r="AH81"/>
    </row>
    <row r="82" spans="1:34" x14ac:dyDescent="0.25">
      <c r="A82" t="s">
        <v>148</v>
      </c>
      <c r="B82" t="s">
        <v>15</v>
      </c>
      <c r="C82" t="s">
        <v>192</v>
      </c>
      <c r="D82" t="s">
        <v>155</v>
      </c>
      <c r="E82" s="4">
        <v>63.717391304347828</v>
      </c>
      <c r="F82" s="4">
        <f>Nurse[[#This Row],[Total Nurse Staff Hours]]/Nurse[[#This Row],[MDS Census]]</f>
        <v>3.9752081200955307</v>
      </c>
      <c r="G82" s="4">
        <f>Nurse[[#This Row],[Total Direct Care Staff Hours]]/Nurse[[#This Row],[MDS Census]]</f>
        <v>3.6098430569771409</v>
      </c>
      <c r="H82" s="4">
        <f>Nurse[[#This Row],[Total RN Hours (w/ Admin, DON)]]/Nurse[[#This Row],[MDS Census]]</f>
        <v>1.1502337086318664</v>
      </c>
      <c r="I82" s="4">
        <f>Nurse[[#This Row],[RN Hours (excl. Admin, DON)]]/Nurse[[#This Row],[MDS Census]]</f>
        <v>0.87123336745138191</v>
      </c>
      <c r="J82" s="4">
        <f>SUM(Nurse[[#This Row],[RN Hours (excl. Admin, DON)]],Nurse[[#This Row],[RN Admin Hours]],Nurse[[#This Row],[RN DON Hours]],Nurse[[#This Row],[LPN Hours (excl. Admin)]],Nurse[[#This Row],[LPN Admin Hours]],Nurse[[#This Row],[CNA Hours]],Nurse[[#This Row],[NA TR Hours]],Nurse[[#This Row],[Med Aide/Tech Hours]])</f>
        <v>253.28989130434783</v>
      </c>
      <c r="K82" s="4">
        <f>SUM(Nurse[[#This Row],[RN Hours (excl. Admin, DON)]],Nurse[[#This Row],[LPN Hours (excl. Admin)]],Nurse[[#This Row],[CNA Hours]],Nurse[[#This Row],[NA TR Hours]],Nurse[[#This Row],[Med Aide/Tech Hours]])</f>
        <v>230.00978260869567</v>
      </c>
      <c r="L82" s="4">
        <f>SUM(Nurse[[#This Row],[RN Hours (excl. Admin, DON)]],Nurse[[#This Row],[RN Admin Hours]],Nurse[[#This Row],[RN DON Hours]])</f>
        <v>73.289891304347833</v>
      </c>
      <c r="M82" s="4">
        <v>55.512717391304356</v>
      </c>
      <c r="N82" s="4">
        <v>10.733695652173912</v>
      </c>
      <c r="O82" s="4">
        <v>7.0434782608695654</v>
      </c>
      <c r="P82" s="4">
        <f>SUM(Nurse[[#This Row],[LPN Hours (excl. Admin)]],Nurse[[#This Row],[LPN Admin Hours]])</f>
        <v>44.125543478260852</v>
      </c>
      <c r="Q82" s="4">
        <v>38.622608695652154</v>
      </c>
      <c r="R82" s="4">
        <v>5.5029347826086958</v>
      </c>
      <c r="S82" s="4">
        <f>SUM(Nurse[[#This Row],[CNA Hours]],Nurse[[#This Row],[NA TR Hours]],Nurse[[#This Row],[Med Aide/Tech Hours]])</f>
        <v>135.87445652173918</v>
      </c>
      <c r="T82" s="4">
        <v>98.290978260869608</v>
      </c>
      <c r="U82" s="4">
        <v>37.583478260869562</v>
      </c>
      <c r="V82" s="4">
        <v>0</v>
      </c>
      <c r="W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2" s="4">
        <v>0</v>
      </c>
      <c r="Y82" s="4">
        <v>0</v>
      </c>
      <c r="Z82" s="4">
        <v>0</v>
      </c>
      <c r="AA82" s="4">
        <v>0</v>
      </c>
      <c r="AB82" s="4">
        <v>0</v>
      </c>
      <c r="AC82" s="4">
        <v>0</v>
      </c>
      <c r="AD82" s="4">
        <v>0</v>
      </c>
      <c r="AE82" s="4">
        <v>0</v>
      </c>
      <c r="AF82" s="1">
        <v>465064</v>
      </c>
      <c r="AG82" s="1">
        <v>8</v>
      </c>
      <c r="AH82"/>
    </row>
    <row r="83" spans="1:34" x14ac:dyDescent="0.25">
      <c r="A83" t="s">
        <v>148</v>
      </c>
      <c r="B83" t="s">
        <v>34</v>
      </c>
      <c r="C83" t="s">
        <v>188</v>
      </c>
      <c r="D83" t="s">
        <v>163</v>
      </c>
      <c r="E83" s="4">
        <v>166.19565217391303</v>
      </c>
      <c r="F83" s="4">
        <f>Nurse[[#This Row],[Total Nurse Staff Hours]]/Nurse[[#This Row],[MDS Census]]</f>
        <v>3.7717809025506881</v>
      </c>
      <c r="G83" s="4">
        <f>Nurse[[#This Row],[Total Direct Care Staff Hours]]/Nurse[[#This Row],[MDS Census]]</f>
        <v>3.498512753433618</v>
      </c>
      <c r="H83" s="4">
        <f>Nurse[[#This Row],[Total RN Hours (w/ Admin, DON)]]/Nurse[[#This Row],[MDS Census]]</f>
        <v>1.0616926095487245</v>
      </c>
      <c r="I83" s="4">
        <f>Nurse[[#This Row],[RN Hours (excl. Admin, DON)]]/Nurse[[#This Row],[MDS Census]]</f>
        <v>0.83499084368868526</v>
      </c>
      <c r="J83" s="4">
        <f>SUM(Nurse[[#This Row],[RN Hours (excl. Admin, DON)]],Nurse[[#This Row],[RN Admin Hours]],Nurse[[#This Row],[RN DON Hours]],Nurse[[#This Row],[LPN Hours (excl. Admin)]],Nurse[[#This Row],[LPN Admin Hours]],Nurse[[#This Row],[CNA Hours]],Nurse[[#This Row],[NA TR Hours]],Nurse[[#This Row],[Med Aide/Tech Hours]])</f>
        <v>626.85358695652189</v>
      </c>
      <c r="K83" s="4">
        <f>SUM(Nurse[[#This Row],[RN Hours (excl. Admin, DON)]],Nurse[[#This Row],[LPN Hours (excl. Admin)]],Nurse[[#This Row],[CNA Hours]],Nurse[[#This Row],[NA TR Hours]],Nurse[[#This Row],[Med Aide/Tech Hours]])</f>
        <v>581.43760869565233</v>
      </c>
      <c r="L83" s="4">
        <f>SUM(Nurse[[#This Row],[RN Hours (excl. Admin, DON)]],Nurse[[#This Row],[RN Admin Hours]],Nurse[[#This Row],[RN DON Hours]])</f>
        <v>176.44869565217385</v>
      </c>
      <c r="M83" s="4">
        <v>138.77184782608691</v>
      </c>
      <c r="N83" s="4">
        <v>31.937717391304346</v>
      </c>
      <c r="O83" s="4">
        <v>5.7391304347826084</v>
      </c>
      <c r="P83" s="4">
        <f>SUM(Nurse[[#This Row],[LPN Hours (excl. Admin)]],Nurse[[#This Row],[LPN Admin Hours]])</f>
        <v>59.41630434782607</v>
      </c>
      <c r="Q83" s="4">
        <v>51.677173913043461</v>
      </c>
      <c r="R83" s="4">
        <v>7.7391304347826084</v>
      </c>
      <c r="S83" s="4">
        <f>SUM(Nurse[[#This Row],[CNA Hours]],Nurse[[#This Row],[NA TR Hours]],Nurse[[#This Row],[Med Aide/Tech Hours]])</f>
        <v>390.98858695652189</v>
      </c>
      <c r="T83" s="4">
        <v>349.88826086956539</v>
      </c>
      <c r="U83" s="4">
        <v>41.100326086956514</v>
      </c>
      <c r="V83" s="4">
        <v>0</v>
      </c>
      <c r="W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3" s="4">
        <v>0</v>
      </c>
      <c r="Y83" s="4">
        <v>0</v>
      </c>
      <c r="Z83" s="4">
        <v>0</v>
      </c>
      <c r="AA83" s="4">
        <v>0</v>
      </c>
      <c r="AB83" s="4">
        <v>0</v>
      </c>
      <c r="AC83" s="4">
        <v>0</v>
      </c>
      <c r="AD83" s="4">
        <v>0</v>
      </c>
      <c r="AE83" s="4">
        <v>0</v>
      </c>
      <c r="AF83" s="1">
        <v>465095</v>
      </c>
      <c r="AG83" s="1">
        <v>8</v>
      </c>
      <c r="AH83"/>
    </row>
    <row r="84" spans="1:34" x14ac:dyDescent="0.25">
      <c r="A84" t="s">
        <v>148</v>
      </c>
      <c r="B84" t="s">
        <v>83</v>
      </c>
      <c r="C84" t="s">
        <v>202</v>
      </c>
      <c r="D84" t="s">
        <v>168</v>
      </c>
      <c r="E84" s="4">
        <v>72.695652173913047</v>
      </c>
      <c r="F84" s="4">
        <f>Nurse[[#This Row],[Total Nurse Staff Hours]]/Nurse[[#This Row],[MDS Census]]</f>
        <v>4.2238621411483255</v>
      </c>
      <c r="G84" s="4">
        <f>Nurse[[#This Row],[Total Direct Care Staff Hours]]/Nurse[[#This Row],[MDS Census]]</f>
        <v>3.7643690191387571</v>
      </c>
      <c r="H84" s="4">
        <f>Nurse[[#This Row],[Total RN Hours (w/ Admin, DON)]]/Nurse[[#This Row],[MDS Census]]</f>
        <v>1.2679246411483256</v>
      </c>
      <c r="I84" s="4">
        <f>Nurse[[#This Row],[RN Hours (excl. Admin, DON)]]/Nurse[[#This Row],[MDS Census]]</f>
        <v>0.80843151913875599</v>
      </c>
      <c r="J84" s="4">
        <f>SUM(Nurse[[#This Row],[RN Hours (excl. Admin, DON)]],Nurse[[#This Row],[RN Admin Hours]],Nurse[[#This Row],[RN DON Hours]],Nurse[[#This Row],[LPN Hours (excl. Admin)]],Nurse[[#This Row],[LPN Admin Hours]],Nurse[[#This Row],[CNA Hours]],Nurse[[#This Row],[NA TR Hours]],Nurse[[#This Row],[Med Aide/Tech Hours]])</f>
        <v>307.0564130434783</v>
      </c>
      <c r="K84" s="4">
        <f>SUM(Nurse[[#This Row],[RN Hours (excl. Admin, DON)]],Nurse[[#This Row],[LPN Hours (excl. Admin)]],Nurse[[#This Row],[CNA Hours]],Nurse[[#This Row],[NA TR Hours]],Nurse[[#This Row],[Med Aide/Tech Hours]])</f>
        <v>273.65326086956532</v>
      </c>
      <c r="L84" s="4">
        <f>SUM(Nurse[[#This Row],[RN Hours (excl. Admin, DON)]],Nurse[[#This Row],[RN Admin Hours]],Nurse[[#This Row],[RN DON Hours]])</f>
        <v>92.172608695652187</v>
      </c>
      <c r="M84" s="4">
        <v>58.76945652173913</v>
      </c>
      <c r="N84" s="4">
        <v>28.031195652173917</v>
      </c>
      <c r="O84" s="4">
        <v>5.371956521739131</v>
      </c>
      <c r="P84" s="4">
        <f>SUM(Nurse[[#This Row],[LPN Hours (excl. Admin)]],Nurse[[#This Row],[LPN Admin Hours]])</f>
        <v>39.927717391304348</v>
      </c>
      <c r="Q84" s="4">
        <v>39.927717391304348</v>
      </c>
      <c r="R84" s="4">
        <v>0</v>
      </c>
      <c r="S84" s="4">
        <f>SUM(Nurse[[#This Row],[CNA Hours]],Nurse[[#This Row],[NA TR Hours]],Nurse[[#This Row],[Med Aide/Tech Hours]])</f>
        <v>174.9560869565218</v>
      </c>
      <c r="T84" s="4">
        <v>142.46934782608702</v>
      </c>
      <c r="U84" s="4">
        <v>32.486739130434785</v>
      </c>
      <c r="V84" s="4">
        <v>0</v>
      </c>
      <c r="W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4" s="4">
        <v>0</v>
      </c>
      <c r="Y84" s="4">
        <v>0</v>
      </c>
      <c r="Z84" s="4">
        <v>0</v>
      </c>
      <c r="AA84" s="4">
        <v>0</v>
      </c>
      <c r="AB84" s="4">
        <v>0</v>
      </c>
      <c r="AC84" s="4">
        <v>0</v>
      </c>
      <c r="AD84" s="4">
        <v>0</v>
      </c>
      <c r="AE84" s="4">
        <v>0</v>
      </c>
      <c r="AF84" s="1">
        <v>465178</v>
      </c>
      <c r="AG84" s="1">
        <v>8</v>
      </c>
      <c r="AH84"/>
    </row>
    <row r="85" spans="1:34" x14ac:dyDescent="0.25">
      <c r="A85" t="s">
        <v>148</v>
      </c>
      <c r="B85" t="s">
        <v>63</v>
      </c>
      <c r="C85" t="s">
        <v>210</v>
      </c>
      <c r="D85" t="s">
        <v>159</v>
      </c>
      <c r="E85" s="4">
        <v>37.304347826086953</v>
      </c>
      <c r="F85" s="4">
        <f>Nurse[[#This Row],[Total Nurse Staff Hours]]/Nurse[[#This Row],[MDS Census]]</f>
        <v>3.7059848484848499</v>
      </c>
      <c r="G85" s="4">
        <f>Nurse[[#This Row],[Total Direct Care Staff Hours]]/Nurse[[#This Row],[MDS Census]]</f>
        <v>3.3221066433566442</v>
      </c>
      <c r="H85" s="4">
        <f>Nurse[[#This Row],[Total RN Hours (w/ Admin, DON)]]/Nurse[[#This Row],[MDS Census]]</f>
        <v>0.79959498834498843</v>
      </c>
      <c r="I85" s="4">
        <f>Nurse[[#This Row],[RN Hours (excl. Admin, DON)]]/Nurse[[#This Row],[MDS Census]]</f>
        <v>0.53103438228438227</v>
      </c>
      <c r="J85" s="4">
        <f>SUM(Nurse[[#This Row],[RN Hours (excl. Admin, DON)]],Nurse[[#This Row],[RN Admin Hours]],Nurse[[#This Row],[RN DON Hours]],Nurse[[#This Row],[LPN Hours (excl. Admin)]],Nurse[[#This Row],[LPN Admin Hours]],Nurse[[#This Row],[CNA Hours]],Nurse[[#This Row],[NA TR Hours]],Nurse[[#This Row],[Med Aide/Tech Hours]])</f>
        <v>138.24934782608699</v>
      </c>
      <c r="K85" s="4">
        <f>SUM(Nurse[[#This Row],[RN Hours (excl. Admin, DON)]],Nurse[[#This Row],[LPN Hours (excl. Admin)]],Nurse[[#This Row],[CNA Hours]],Nurse[[#This Row],[NA TR Hours]],Nurse[[#This Row],[Med Aide/Tech Hours]])</f>
        <v>123.92902173913045</v>
      </c>
      <c r="L85" s="4">
        <f>SUM(Nurse[[#This Row],[RN Hours (excl. Admin, DON)]],Nurse[[#This Row],[RN Admin Hours]],Nurse[[#This Row],[RN DON Hours]])</f>
        <v>29.828369565217393</v>
      </c>
      <c r="M85" s="4">
        <v>19.809891304347826</v>
      </c>
      <c r="N85" s="4">
        <v>5.1847826086956532</v>
      </c>
      <c r="O85" s="4">
        <v>4.8336956521739136</v>
      </c>
      <c r="P85" s="4">
        <f>SUM(Nurse[[#This Row],[LPN Hours (excl. Admin)]],Nurse[[#This Row],[LPN Admin Hours]])</f>
        <v>31.017500000000002</v>
      </c>
      <c r="Q85" s="4">
        <v>26.715652173913046</v>
      </c>
      <c r="R85" s="4">
        <v>4.3018478260869566</v>
      </c>
      <c r="S85" s="4">
        <f>SUM(Nurse[[#This Row],[CNA Hours]],Nurse[[#This Row],[NA TR Hours]],Nurse[[#This Row],[Med Aide/Tech Hours]])</f>
        <v>77.403478260869576</v>
      </c>
      <c r="T85" s="4">
        <v>74.747717391304363</v>
      </c>
      <c r="U85" s="4">
        <v>2.6557608695652175</v>
      </c>
      <c r="V85" s="4">
        <v>0</v>
      </c>
      <c r="W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5" s="4">
        <v>0</v>
      </c>
      <c r="Y85" s="4">
        <v>0</v>
      </c>
      <c r="Z85" s="4">
        <v>0</v>
      </c>
      <c r="AA85" s="4">
        <v>0</v>
      </c>
      <c r="AB85" s="4">
        <v>0</v>
      </c>
      <c r="AC85" s="4">
        <v>0</v>
      </c>
      <c r="AD85" s="4">
        <v>0</v>
      </c>
      <c r="AE85" s="4">
        <v>0</v>
      </c>
      <c r="AF85" s="1">
        <v>465153</v>
      </c>
      <c r="AG85" s="1">
        <v>8</v>
      </c>
      <c r="AH85"/>
    </row>
    <row r="86" spans="1:34" x14ac:dyDescent="0.25">
      <c r="A86" t="s">
        <v>148</v>
      </c>
      <c r="B86" t="s">
        <v>87</v>
      </c>
      <c r="C86" t="s">
        <v>193</v>
      </c>
      <c r="D86" t="s">
        <v>162</v>
      </c>
      <c r="E86" s="4">
        <v>39.119565217391305</v>
      </c>
      <c r="F86" s="4">
        <f>Nurse[[#This Row],[Total Nurse Staff Hours]]/Nurse[[#This Row],[MDS Census]]</f>
        <v>4.5263739927757705</v>
      </c>
      <c r="G86" s="4">
        <f>Nurse[[#This Row],[Total Direct Care Staff Hours]]/Nurse[[#This Row],[MDS Census]]</f>
        <v>4.0053764934704077</v>
      </c>
      <c r="H86" s="4">
        <f>Nurse[[#This Row],[Total RN Hours (w/ Admin, DON)]]/Nurse[[#This Row],[MDS Census]]</f>
        <v>1.4141011392053349</v>
      </c>
      <c r="I86" s="4">
        <f>Nurse[[#This Row],[RN Hours (excl. Admin, DON)]]/Nurse[[#This Row],[MDS Census]]</f>
        <v>1.0078521811614338</v>
      </c>
      <c r="J86" s="4">
        <f>SUM(Nurse[[#This Row],[RN Hours (excl. Admin, DON)]],Nurse[[#This Row],[RN Admin Hours]],Nurse[[#This Row],[RN DON Hours]],Nurse[[#This Row],[LPN Hours (excl. Admin)]],Nurse[[#This Row],[LPN Admin Hours]],Nurse[[#This Row],[CNA Hours]],Nurse[[#This Row],[NA TR Hours]],Nurse[[#This Row],[Med Aide/Tech Hours]])</f>
        <v>177.06978260869562</v>
      </c>
      <c r="K86" s="4">
        <f>SUM(Nurse[[#This Row],[RN Hours (excl. Admin, DON)]],Nurse[[#This Row],[LPN Hours (excl. Admin)]],Nurse[[#This Row],[CNA Hours]],Nurse[[#This Row],[NA TR Hours]],Nurse[[#This Row],[Med Aide/Tech Hours]])</f>
        <v>156.6885869565217</v>
      </c>
      <c r="L86" s="4">
        <f>SUM(Nurse[[#This Row],[RN Hours (excl. Admin, DON)]],Nurse[[#This Row],[RN Admin Hours]],Nurse[[#This Row],[RN DON Hours]])</f>
        <v>55.319021739130434</v>
      </c>
      <c r="M86" s="4">
        <v>39.426739130434783</v>
      </c>
      <c r="N86" s="4">
        <v>11.107499999999998</v>
      </c>
      <c r="O86" s="4">
        <v>4.7847826086956511</v>
      </c>
      <c r="P86" s="4">
        <f>SUM(Nurse[[#This Row],[LPN Hours (excl. Admin)]],Nurse[[#This Row],[LPN Admin Hours]])</f>
        <v>22.92967391304348</v>
      </c>
      <c r="Q86" s="4">
        <v>18.440760869565217</v>
      </c>
      <c r="R86" s="4">
        <v>4.4889130434782611</v>
      </c>
      <c r="S86" s="4">
        <f>SUM(Nurse[[#This Row],[CNA Hours]],Nurse[[#This Row],[NA TR Hours]],Nurse[[#This Row],[Med Aide/Tech Hours]])</f>
        <v>98.821086956521711</v>
      </c>
      <c r="T86" s="4">
        <v>89.428913043478232</v>
      </c>
      <c r="U86" s="4">
        <v>9.3921739130434823</v>
      </c>
      <c r="V86" s="4">
        <v>0</v>
      </c>
      <c r="W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6" s="4">
        <v>0</v>
      </c>
      <c r="Y86" s="4">
        <v>0</v>
      </c>
      <c r="Z86" s="4">
        <v>0</v>
      </c>
      <c r="AA86" s="4">
        <v>0</v>
      </c>
      <c r="AB86" s="4">
        <v>0</v>
      </c>
      <c r="AC86" s="4">
        <v>0</v>
      </c>
      <c r="AD86" s="4">
        <v>0</v>
      </c>
      <c r="AE86" s="4">
        <v>0</v>
      </c>
      <c r="AF86" s="1">
        <v>465182</v>
      </c>
      <c r="AG86" s="1">
        <v>8</v>
      </c>
      <c r="AH86"/>
    </row>
    <row r="87" spans="1:34" x14ac:dyDescent="0.25">
      <c r="A87" t="s">
        <v>148</v>
      </c>
      <c r="B87" t="s">
        <v>73</v>
      </c>
      <c r="C87" t="s">
        <v>199</v>
      </c>
      <c r="D87" t="s">
        <v>168</v>
      </c>
      <c r="E87" s="4">
        <v>18.195652173913043</v>
      </c>
      <c r="F87" s="4">
        <f>Nurse[[#This Row],[Total Nurse Staff Hours]]/Nurse[[#This Row],[MDS Census]]</f>
        <v>4.5984767025089619</v>
      </c>
      <c r="G87" s="4">
        <f>Nurse[[#This Row],[Total Direct Care Staff Hours]]/Nurse[[#This Row],[MDS Census]]</f>
        <v>3.7723476702508982</v>
      </c>
      <c r="H87" s="4">
        <f>Nurse[[#This Row],[Total RN Hours (w/ Admin, DON)]]/Nurse[[#This Row],[MDS Census]]</f>
        <v>1.7019952210274794</v>
      </c>
      <c r="I87" s="4">
        <f>Nurse[[#This Row],[RN Hours (excl. Admin, DON)]]/Nurse[[#This Row],[MDS Census]]</f>
        <v>1.0153345280764641</v>
      </c>
      <c r="J87" s="4">
        <f>SUM(Nurse[[#This Row],[RN Hours (excl. Admin, DON)]],Nurse[[#This Row],[RN Admin Hours]],Nurse[[#This Row],[RN DON Hours]],Nurse[[#This Row],[LPN Hours (excl. Admin)]],Nurse[[#This Row],[LPN Admin Hours]],Nurse[[#This Row],[CNA Hours]],Nurse[[#This Row],[NA TR Hours]],Nurse[[#This Row],[Med Aide/Tech Hours]])</f>
        <v>83.672282608695681</v>
      </c>
      <c r="K87" s="4">
        <f>SUM(Nurse[[#This Row],[RN Hours (excl. Admin, DON)]],Nurse[[#This Row],[LPN Hours (excl. Admin)]],Nurse[[#This Row],[CNA Hours]],Nurse[[#This Row],[NA TR Hours]],Nurse[[#This Row],[Med Aide/Tech Hours]])</f>
        <v>68.640326086956563</v>
      </c>
      <c r="L87" s="4">
        <f>SUM(Nurse[[#This Row],[RN Hours (excl. Admin, DON)]],Nurse[[#This Row],[RN Admin Hours]],Nurse[[#This Row],[RN DON Hours]])</f>
        <v>30.968913043478263</v>
      </c>
      <c r="M87" s="4">
        <v>18.474673913043485</v>
      </c>
      <c r="N87" s="4">
        <v>7.5490217391304322</v>
      </c>
      <c r="O87" s="4">
        <v>4.9452173913043476</v>
      </c>
      <c r="P87" s="4">
        <f>SUM(Nurse[[#This Row],[LPN Hours (excl. Admin)]],Nurse[[#This Row],[LPN Admin Hours]])</f>
        <v>13.867826086956528</v>
      </c>
      <c r="Q87" s="4">
        <v>11.33010869565218</v>
      </c>
      <c r="R87" s="4">
        <v>2.5377173913043474</v>
      </c>
      <c r="S87" s="4">
        <f>SUM(Nurse[[#This Row],[CNA Hours]],Nurse[[#This Row],[NA TR Hours]],Nurse[[#This Row],[Med Aide/Tech Hours]])</f>
        <v>38.835543478260881</v>
      </c>
      <c r="T87" s="4">
        <v>34.799891304347838</v>
      </c>
      <c r="U87" s="4">
        <v>4.0356521739130438</v>
      </c>
      <c r="V87" s="4">
        <v>0</v>
      </c>
      <c r="W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7" s="4">
        <v>0</v>
      </c>
      <c r="Y87" s="4">
        <v>0</v>
      </c>
      <c r="Z87" s="4">
        <v>0</v>
      </c>
      <c r="AA87" s="4">
        <v>0</v>
      </c>
      <c r="AB87" s="4">
        <v>0</v>
      </c>
      <c r="AC87" s="4">
        <v>0</v>
      </c>
      <c r="AD87" s="4">
        <v>0</v>
      </c>
      <c r="AE87" s="4">
        <v>0</v>
      </c>
      <c r="AF87" s="1">
        <v>465167</v>
      </c>
      <c r="AG87" s="1">
        <v>8</v>
      </c>
      <c r="AH87"/>
    </row>
    <row r="88" spans="1:34" x14ac:dyDescent="0.25">
      <c r="A88" t="s">
        <v>148</v>
      </c>
      <c r="B88" t="s">
        <v>79</v>
      </c>
      <c r="C88" t="s">
        <v>185</v>
      </c>
      <c r="D88" t="s">
        <v>156</v>
      </c>
      <c r="E88" s="4">
        <v>13.989130434782609</v>
      </c>
      <c r="F88" s="4">
        <f>Nurse[[#This Row],[Total Nurse Staff Hours]]/Nurse[[#This Row],[MDS Census]]</f>
        <v>5.2783527583527583</v>
      </c>
      <c r="G88" s="4">
        <f>Nurse[[#This Row],[Total Direct Care Staff Hours]]/Nurse[[#This Row],[MDS Census]]</f>
        <v>4.5936907536907539</v>
      </c>
      <c r="H88" s="4">
        <f>Nurse[[#This Row],[Total RN Hours (w/ Admin, DON)]]/Nurse[[#This Row],[MDS Census]]</f>
        <v>2.2010567210567218</v>
      </c>
      <c r="I88" s="4">
        <f>Nurse[[#This Row],[RN Hours (excl. Admin, DON)]]/Nurse[[#This Row],[MDS Census]]</f>
        <v>1.5163947163947169</v>
      </c>
      <c r="J88" s="4">
        <f>SUM(Nurse[[#This Row],[RN Hours (excl. Admin, DON)]],Nurse[[#This Row],[RN Admin Hours]],Nurse[[#This Row],[RN DON Hours]],Nurse[[#This Row],[LPN Hours (excl. Admin)]],Nurse[[#This Row],[LPN Admin Hours]],Nurse[[#This Row],[CNA Hours]],Nurse[[#This Row],[NA TR Hours]],Nurse[[#This Row],[Med Aide/Tech Hours]])</f>
        <v>73.839565217391311</v>
      </c>
      <c r="K88" s="4">
        <f>SUM(Nurse[[#This Row],[RN Hours (excl. Admin, DON)]],Nurse[[#This Row],[LPN Hours (excl. Admin)]],Nurse[[#This Row],[CNA Hours]],Nurse[[#This Row],[NA TR Hours]],Nurse[[#This Row],[Med Aide/Tech Hours]])</f>
        <v>64.26173913043479</v>
      </c>
      <c r="L88" s="4">
        <f>SUM(Nurse[[#This Row],[RN Hours (excl. Admin, DON)]],Nurse[[#This Row],[RN Admin Hours]],Nurse[[#This Row],[RN DON Hours]])</f>
        <v>30.790869565217402</v>
      </c>
      <c r="M88" s="4">
        <v>21.213043478260879</v>
      </c>
      <c r="N88" s="4">
        <v>4.9059782608695661</v>
      </c>
      <c r="O88" s="4">
        <v>4.6718478260869558</v>
      </c>
      <c r="P88" s="4">
        <f>SUM(Nurse[[#This Row],[LPN Hours (excl. Admin)]],Nurse[[#This Row],[LPN Admin Hours]])</f>
        <v>5.1466304347826091</v>
      </c>
      <c r="Q88" s="4">
        <v>5.1466304347826091</v>
      </c>
      <c r="R88" s="4">
        <v>0</v>
      </c>
      <c r="S88" s="4">
        <f>SUM(Nurse[[#This Row],[CNA Hours]],Nurse[[#This Row],[NA TR Hours]],Nurse[[#This Row],[Med Aide/Tech Hours]])</f>
        <v>37.902065217391304</v>
      </c>
      <c r="T88" s="4">
        <v>37.902065217391304</v>
      </c>
      <c r="U88" s="4">
        <v>0</v>
      </c>
      <c r="V88" s="4">
        <v>0</v>
      </c>
      <c r="W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8" s="4">
        <v>0</v>
      </c>
      <c r="Y88" s="4">
        <v>0</v>
      </c>
      <c r="Z88" s="4">
        <v>0</v>
      </c>
      <c r="AA88" s="4">
        <v>0</v>
      </c>
      <c r="AB88" s="4">
        <v>0</v>
      </c>
      <c r="AC88" s="4">
        <v>0</v>
      </c>
      <c r="AD88" s="4">
        <v>0</v>
      </c>
      <c r="AE88" s="4">
        <v>0</v>
      </c>
      <c r="AF88" s="1">
        <v>465173</v>
      </c>
      <c r="AG88" s="1">
        <v>8</v>
      </c>
      <c r="AH88"/>
    </row>
    <row r="89" spans="1:34" x14ac:dyDescent="0.25">
      <c r="A89" t="s">
        <v>148</v>
      </c>
      <c r="B89" t="s">
        <v>82</v>
      </c>
      <c r="C89" t="s">
        <v>215</v>
      </c>
      <c r="D89" t="s">
        <v>163</v>
      </c>
      <c r="E89" s="4">
        <v>19.489130434782609</v>
      </c>
      <c r="F89" s="4">
        <f>Nurse[[#This Row],[Total Nurse Staff Hours]]/Nurse[[#This Row],[MDS Census]]</f>
        <v>4.7326045733407698</v>
      </c>
      <c r="G89" s="4">
        <f>Nurse[[#This Row],[Total Direct Care Staff Hours]]/Nurse[[#This Row],[MDS Census]]</f>
        <v>3.9174344673731176</v>
      </c>
      <c r="H89" s="4">
        <f>Nurse[[#This Row],[Total RN Hours (w/ Admin, DON)]]/Nurse[[#This Row],[MDS Census]]</f>
        <v>1.8445844952593422</v>
      </c>
      <c r="I89" s="4">
        <f>Nurse[[#This Row],[RN Hours (excl. Admin, DON)]]/Nurse[[#This Row],[MDS Census]]</f>
        <v>1.02941438929169</v>
      </c>
      <c r="J89" s="4">
        <f>SUM(Nurse[[#This Row],[RN Hours (excl. Admin, DON)]],Nurse[[#This Row],[RN Admin Hours]],Nurse[[#This Row],[RN DON Hours]],Nurse[[#This Row],[LPN Hours (excl. Admin)]],Nurse[[#This Row],[LPN Admin Hours]],Nurse[[#This Row],[CNA Hours]],Nurse[[#This Row],[NA TR Hours]],Nurse[[#This Row],[Med Aide/Tech Hours]])</f>
        <v>92.23434782608696</v>
      </c>
      <c r="K89" s="4">
        <f>SUM(Nurse[[#This Row],[RN Hours (excl. Admin, DON)]],Nurse[[#This Row],[LPN Hours (excl. Admin)]],Nurse[[#This Row],[CNA Hours]],Nurse[[#This Row],[NA TR Hours]],Nurse[[#This Row],[Med Aide/Tech Hours]])</f>
        <v>76.347391304347823</v>
      </c>
      <c r="L89" s="4">
        <f>SUM(Nurse[[#This Row],[RN Hours (excl. Admin, DON)]],Nurse[[#This Row],[RN Admin Hours]],Nurse[[#This Row],[RN DON Hours]])</f>
        <v>35.949347826086964</v>
      </c>
      <c r="M89" s="4">
        <v>20.06239130434783</v>
      </c>
      <c r="N89" s="4">
        <v>11.800978260869567</v>
      </c>
      <c r="O89" s="4">
        <v>4.0859782608695658</v>
      </c>
      <c r="P89" s="4">
        <f>SUM(Nurse[[#This Row],[LPN Hours (excl. Admin)]],Nurse[[#This Row],[LPN Admin Hours]])</f>
        <v>7.7404347826086948</v>
      </c>
      <c r="Q89" s="4">
        <v>7.7404347826086948</v>
      </c>
      <c r="R89" s="4">
        <v>0</v>
      </c>
      <c r="S89" s="4">
        <f>SUM(Nurse[[#This Row],[CNA Hours]],Nurse[[#This Row],[NA TR Hours]],Nurse[[#This Row],[Med Aide/Tech Hours]])</f>
        <v>48.544565217391302</v>
      </c>
      <c r="T89" s="4">
        <v>43.867934782608693</v>
      </c>
      <c r="U89" s="4">
        <v>4.6766304347826084</v>
      </c>
      <c r="V89" s="4">
        <v>0</v>
      </c>
      <c r="W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9" s="4">
        <v>0</v>
      </c>
      <c r="Y89" s="4">
        <v>0</v>
      </c>
      <c r="Z89" s="4">
        <v>0</v>
      </c>
      <c r="AA89" s="4">
        <v>0</v>
      </c>
      <c r="AB89" s="4">
        <v>0</v>
      </c>
      <c r="AC89" s="4">
        <v>0</v>
      </c>
      <c r="AD89" s="4">
        <v>0</v>
      </c>
      <c r="AE89" s="4">
        <v>0</v>
      </c>
      <c r="AF89" s="1">
        <v>465176</v>
      </c>
      <c r="AG89" s="1">
        <v>8</v>
      </c>
      <c r="AH89"/>
    </row>
    <row r="90" spans="1:34" x14ac:dyDescent="0.25">
      <c r="A90" t="s">
        <v>148</v>
      </c>
      <c r="B90" t="s">
        <v>54</v>
      </c>
      <c r="C90" t="s">
        <v>184</v>
      </c>
      <c r="D90" t="s">
        <v>168</v>
      </c>
      <c r="E90" s="4">
        <v>31.804347826086957</v>
      </c>
      <c r="F90" s="4">
        <f>Nurse[[#This Row],[Total Nurse Staff Hours]]/Nurse[[#This Row],[MDS Census]]</f>
        <v>4.0618831168831164</v>
      </c>
      <c r="G90" s="4">
        <f>Nurse[[#This Row],[Total Direct Care Staff Hours]]/Nurse[[#This Row],[MDS Census]]</f>
        <v>3.5652460697197537</v>
      </c>
      <c r="H90" s="4">
        <f>Nurse[[#This Row],[Total RN Hours (w/ Admin, DON)]]/Nurse[[#This Row],[MDS Census]]</f>
        <v>1.4139815447710185</v>
      </c>
      <c r="I90" s="4">
        <f>Nurse[[#This Row],[RN Hours (excl. Admin, DON)]]/Nurse[[#This Row],[MDS Census]]</f>
        <v>1.0568967874231032</v>
      </c>
      <c r="J90" s="4">
        <f>SUM(Nurse[[#This Row],[RN Hours (excl. Admin, DON)]],Nurse[[#This Row],[RN Admin Hours]],Nurse[[#This Row],[RN DON Hours]],Nurse[[#This Row],[LPN Hours (excl. Admin)]],Nurse[[#This Row],[LPN Admin Hours]],Nurse[[#This Row],[CNA Hours]],Nurse[[#This Row],[NA TR Hours]],Nurse[[#This Row],[Med Aide/Tech Hours]])</f>
        <v>129.18554347826085</v>
      </c>
      <c r="K90" s="4">
        <f>SUM(Nurse[[#This Row],[RN Hours (excl. Admin, DON)]],Nurse[[#This Row],[LPN Hours (excl. Admin)]],Nurse[[#This Row],[CNA Hours]],Nurse[[#This Row],[NA TR Hours]],Nurse[[#This Row],[Med Aide/Tech Hours]])</f>
        <v>113.39032608695652</v>
      </c>
      <c r="L90" s="4">
        <f>SUM(Nurse[[#This Row],[RN Hours (excl. Admin, DON)]],Nurse[[#This Row],[RN Admin Hours]],Nurse[[#This Row],[RN DON Hours]])</f>
        <v>44.970760869565218</v>
      </c>
      <c r="M90" s="4">
        <v>33.613913043478263</v>
      </c>
      <c r="N90" s="4">
        <v>6.0289130434782621</v>
      </c>
      <c r="O90" s="4">
        <v>5.3279347826086951</v>
      </c>
      <c r="P90" s="4">
        <f>SUM(Nurse[[#This Row],[LPN Hours (excl. Admin)]],Nurse[[#This Row],[LPN Admin Hours]])</f>
        <v>24.392826086956518</v>
      </c>
      <c r="Q90" s="4">
        <v>19.954456521739125</v>
      </c>
      <c r="R90" s="4">
        <v>4.4383695652173927</v>
      </c>
      <c r="S90" s="4">
        <f>SUM(Nurse[[#This Row],[CNA Hours]],Nurse[[#This Row],[NA TR Hours]],Nurse[[#This Row],[Med Aide/Tech Hours]])</f>
        <v>59.821956521739132</v>
      </c>
      <c r="T90" s="4">
        <v>54.164782608695653</v>
      </c>
      <c r="U90" s="4">
        <v>5.6571739130434784</v>
      </c>
      <c r="V90" s="4">
        <v>0</v>
      </c>
      <c r="W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0" s="4">
        <v>0</v>
      </c>
      <c r="Y90" s="4">
        <v>0</v>
      </c>
      <c r="Z90" s="4">
        <v>0</v>
      </c>
      <c r="AA90" s="4">
        <v>0</v>
      </c>
      <c r="AB90" s="4">
        <v>0</v>
      </c>
      <c r="AC90" s="4">
        <v>0</v>
      </c>
      <c r="AD90" s="4">
        <v>0</v>
      </c>
      <c r="AE90" s="4">
        <v>0</v>
      </c>
      <c r="AF90" s="1">
        <v>465130</v>
      </c>
      <c r="AG90" s="1">
        <v>8</v>
      </c>
      <c r="AH90"/>
    </row>
    <row r="91" spans="1:34" x14ac:dyDescent="0.25">
      <c r="A91" t="s">
        <v>148</v>
      </c>
      <c r="B91" t="s">
        <v>22</v>
      </c>
      <c r="C91" t="s">
        <v>180</v>
      </c>
      <c r="D91" t="s">
        <v>165</v>
      </c>
      <c r="E91" s="4">
        <v>59.880434782608695</v>
      </c>
      <c r="F91" s="4">
        <f>Nurse[[#This Row],[Total Nurse Staff Hours]]/Nurse[[#This Row],[MDS Census]]</f>
        <v>3.7078126701760747</v>
      </c>
      <c r="G91" s="4">
        <f>Nurse[[#This Row],[Total Direct Care Staff Hours]]/Nurse[[#This Row],[MDS Census]]</f>
        <v>3.4293664911962236</v>
      </c>
      <c r="H91" s="4">
        <f>Nurse[[#This Row],[Total RN Hours (w/ Admin, DON)]]/Nurse[[#This Row],[MDS Census]]</f>
        <v>1.144216736249773</v>
      </c>
      <c r="I91" s="4">
        <f>Nurse[[#This Row],[RN Hours (excl. Admin, DON)]]/Nurse[[#This Row],[MDS Census]]</f>
        <v>0.86577055726992191</v>
      </c>
      <c r="J91" s="4">
        <f>SUM(Nurse[[#This Row],[RN Hours (excl. Admin, DON)]],Nurse[[#This Row],[RN Admin Hours]],Nurse[[#This Row],[RN DON Hours]],Nurse[[#This Row],[LPN Hours (excl. Admin)]],Nurse[[#This Row],[LPN Admin Hours]],Nurse[[#This Row],[CNA Hours]],Nurse[[#This Row],[NA TR Hours]],Nurse[[#This Row],[Med Aide/Tech Hours]])</f>
        <v>222.02543478260864</v>
      </c>
      <c r="K91" s="4">
        <f>SUM(Nurse[[#This Row],[RN Hours (excl. Admin, DON)]],Nurse[[#This Row],[LPN Hours (excl. Admin)]],Nurse[[#This Row],[CNA Hours]],Nurse[[#This Row],[NA TR Hours]],Nurse[[#This Row],[Med Aide/Tech Hours]])</f>
        <v>205.35195652173908</v>
      </c>
      <c r="L91" s="4">
        <f>SUM(Nurse[[#This Row],[RN Hours (excl. Admin, DON)]],Nurse[[#This Row],[RN Admin Hours]],Nurse[[#This Row],[RN DON Hours]])</f>
        <v>68.516195652173906</v>
      </c>
      <c r="M91" s="4">
        <v>51.842717391304348</v>
      </c>
      <c r="N91" s="4">
        <v>11.619130434782607</v>
      </c>
      <c r="O91" s="4">
        <v>5.0543478260869561</v>
      </c>
      <c r="P91" s="4">
        <f>SUM(Nurse[[#This Row],[LPN Hours (excl. Admin)]],Nurse[[#This Row],[LPN Admin Hours]])</f>
        <v>21.417608695652167</v>
      </c>
      <c r="Q91" s="4">
        <v>21.417608695652167</v>
      </c>
      <c r="R91" s="4">
        <v>0</v>
      </c>
      <c r="S91" s="4">
        <f>SUM(Nurse[[#This Row],[CNA Hours]],Nurse[[#This Row],[NA TR Hours]],Nurse[[#This Row],[Med Aide/Tech Hours]])</f>
        <v>132.09163043478256</v>
      </c>
      <c r="T91" s="4">
        <v>97.007608695652138</v>
      </c>
      <c r="U91" s="4">
        <v>35.084021739130428</v>
      </c>
      <c r="V91" s="4">
        <v>0</v>
      </c>
      <c r="W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1" s="4">
        <v>0</v>
      </c>
      <c r="Y91" s="4">
        <v>0</v>
      </c>
      <c r="Z91" s="4">
        <v>0</v>
      </c>
      <c r="AA91" s="4">
        <v>0</v>
      </c>
      <c r="AB91" s="4">
        <v>0</v>
      </c>
      <c r="AC91" s="4">
        <v>0</v>
      </c>
      <c r="AD91" s="4">
        <v>0</v>
      </c>
      <c r="AE91" s="4">
        <v>0</v>
      </c>
      <c r="AF91" s="1">
        <v>465079</v>
      </c>
      <c r="AG91" s="1">
        <v>8</v>
      </c>
      <c r="AH91"/>
    </row>
    <row r="92" spans="1:34" x14ac:dyDescent="0.25">
      <c r="A92" t="s">
        <v>148</v>
      </c>
      <c r="B92" t="s">
        <v>75</v>
      </c>
      <c r="C92" t="s">
        <v>186</v>
      </c>
      <c r="D92" t="s">
        <v>158</v>
      </c>
      <c r="E92" s="4">
        <v>25.945652173913043</v>
      </c>
      <c r="F92" s="4">
        <f>Nurse[[#This Row],[Total Nurse Staff Hours]]/Nurse[[#This Row],[MDS Census]]</f>
        <v>5.7946041055718478</v>
      </c>
      <c r="G92" s="4">
        <f>Nurse[[#This Row],[Total Direct Care Staff Hours]]/Nurse[[#This Row],[MDS Census]]</f>
        <v>5.0480603267700044</v>
      </c>
      <c r="H92" s="4">
        <f>Nurse[[#This Row],[Total RN Hours (w/ Admin, DON)]]/Nurse[[#This Row],[MDS Census]]</f>
        <v>1.6932509426057818</v>
      </c>
      <c r="I92" s="4">
        <f>Nurse[[#This Row],[RN Hours (excl. Admin, DON)]]/Nurse[[#This Row],[MDS Census]]</f>
        <v>1.1955550900712195</v>
      </c>
      <c r="J92" s="4">
        <f>SUM(Nurse[[#This Row],[RN Hours (excl. Admin, DON)]],Nurse[[#This Row],[RN Admin Hours]],Nurse[[#This Row],[RN DON Hours]],Nurse[[#This Row],[LPN Hours (excl. Admin)]],Nurse[[#This Row],[LPN Admin Hours]],Nurse[[#This Row],[CNA Hours]],Nurse[[#This Row],[NA TR Hours]],Nurse[[#This Row],[Med Aide/Tech Hours]])</f>
        <v>150.34478260869565</v>
      </c>
      <c r="K92" s="4">
        <f>SUM(Nurse[[#This Row],[RN Hours (excl. Admin, DON)]],Nurse[[#This Row],[LPN Hours (excl. Admin)]],Nurse[[#This Row],[CNA Hours]],Nurse[[#This Row],[NA TR Hours]],Nurse[[#This Row],[Med Aide/Tech Hours]])</f>
        <v>130.97521739130434</v>
      </c>
      <c r="L92" s="4">
        <f>SUM(Nurse[[#This Row],[RN Hours (excl. Admin, DON)]],Nurse[[#This Row],[RN Admin Hours]],Nurse[[#This Row],[RN DON Hours]])</f>
        <v>43.932500000000012</v>
      </c>
      <c r="M92" s="4">
        <v>31.019456521739141</v>
      </c>
      <c r="N92" s="4">
        <v>6.4565217391304346</v>
      </c>
      <c r="O92" s="4">
        <v>6.4565217391304346</v>
      </c>
      <c r="P92" s="4">
        <f>SUM(Nurse[[#This Row],[LPN Hours (excl. Admin)]],Nurse[[#This Row],[LPN Admin Hours]])</f>
        <v>25.154456521739128</v>
      </c>
      <c r="Q92" s="4">
        <v>18.697934782608694</v>
      </c>
      <c r="R92" s="4">
        <v>6.4565217391304346</v>
      </c>
      <c r="S92" s="4">
        <f>SUM(Nurse[[#This Row],[CNA Hours]],Nurse[[#This Row],[NA TR Hours]],Nurse[[#This Row],[Med Aide/Tech Hours]])</f>
        <v>81.257826086956499</v>
      </c>
      <c r="T92" s="4">
        <v>81.257826086956499</v>
      </c>
      <c r="U92" s="4">
        <v>0</v>
      </c>
      <c r="V92" s="4">
        <v>0</v>
      </c>
      <c r="W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2" s="4">
        <v>0</v>
      </c>
      <c r="Y92" s="4">
        <v>0</v>
      </c>
      <c r="Z92" s="4">
        <v>0</v>
      </c>
      <c r="AA92" s="4">
        <v>0</v>
      </c>
      <c r="AB92" s="4">
        <v>0</v>
      </c>
      <c r="AC92" s="4">
        <v>0</v>
      </c>
      <c r="AD92" s="4">
        <v>0</v>
      </c>
      <c r="AE92" s="4">
        <v>0</v>
      </c>
      <c r="AF92" s="1">
        <v>465169</v>
      </c>
      <c r="AG92" s="1">
        <v>8</v>
      </c>
      <c r="AH92"/>
    </row>
    <row r="93" spans="1:34" x14ac:dyDescent="0.25">
      <c r="A93" t="s">
        <v>148</v>
      </c>
      <c r="B93" t="s">
        <v>46</v>
      </c>
      <c r="C93" t="s">
        <v>189</v>
      </c>
      <c r="D93" t="s">
        <v>162</v>
      </c>
      <c r="E93" s="4">
        <v>62.858695652173914</v>
      </c>
      <c r="F93" s="4">
        <f>Nurse[[#This Row],[Total Nurse Staff Hours]]/Nurse[[#This Row],[MDS Census]]</f>
        <v>3.2406363479163058</v>
      </c>
      <c r="G93" s="4">
        <f>Nurse[[#This Row],[Total Direct Care Staff Hours]]/Nurse[[#This Row],[MDS Census]]</f>
        <v>2.9018848348607986</v>
      </c>
      <c r="H93" s="4">
        <f>Nurse[[#This Row],[Total RN Hours (w/ Admin, DON)]]/Nurse[[#This Row],[MDS Census]]</f>
        <v>1.2637662113090089</v>
      </c>
      <c r="I93" s="4">
        <f>Nurse[[#This Row],[RN Hours (excl. Admin, DON)]]/Nurse[[#This Row],[MDS Census]]</f>
        <v>0.92501469825350124</v>
      </c>
      <c r="J93" s="4">
        <f>SUM(Nurse[[#This Row],[RN Hours (excl. Admin, DON)]],Nurse[[#This Row],[RN Admin Hours]],Nurse[[#This Row],[RN DON Hours]],Nurse[[#This Row],[LPN Hours (excl. Admin)]],Nurse[[#This Row],[LPN Admin Hours]],Nurse[[#This Row],[CNA Hours]],Nurse[[#This Row],[NA TR Hours]],Nurse[[#This Row],[Med Aide/Tech Hours]])</f>
        <v>203.70217391304345</v>
      </c>
      <c r="K93" s="4">
        <f>SUM(Nurse[[#This Row],[RN Hours (excl. Admin, DON)]],Nurse[[#This Row],[LPN Hours (excl. Admin)]],Nurse[[#This Row],[CNA Hours]],Nurse[[#This Row],[NA TR Hours]],Nurse[[#This Row],[Med Aide/Tech Hours]])</f>
        <v>182.40869565217389</v>
      </c>
      <c r="L93" s="4">
        <f>SUM(Nurse[[#This Row],[RN Hours (excl. Admin, DON)]],Nurse[[#This Row],[RN Admin Hours]],Nurse[[#This Row],[RN DON Hours]])</f>
        <v>79.438695652173891</v>
      </c>
      <c r="M93" s="4">
        <v>58.145217391304321</v>
      </c>
      <c r="N93" s="4">
        <v>15.902173913043478</v>
      </c>
      <c r="O93" s="4">
        <v>5.3913043478260869</v>
      </c>
      <c r="P93" s="4">
        <f>SUM(Nurse[[#This Row],[LPN Hours (excl. Admin)]],Nurse[[#This Row],[LPN Admin Hours]])</f>
        <v>14.572499999999996</v>
      </c>
      <c r="Q93" s="4">
        <v>14.572499999999996</v>
      </c>
      <c r="R93" s="4">
        <v>0</v>
      </c>
      <c r="S93" s="4">
        <f>SUM(Nurse[[#This Row],[CNA Hours]],Nurse[[#This Row],[NA TR Hours]],Nurse[[#This Row],[Med Aide/Tech Hours]])</f>
        <v>109.69097826086956</v>
      </c>
      <c r="T93" s="4">
        <v>95.653804347826082</v>
      </c>
      <c r="U93" s="4">
        <v>14.037173913043475</v>
      </c>
      <c r="V93" s="4">
        <v>0</v>
      </c>
      <c r="W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0.6594565217391305</v>
      </c>
      <c r="X93" s="4">
        <v>0</v>
      </c>
      <c r="Y93" s="4">
        <v>0</v>
      </c>
      <c r="Z93" s="4">
        <v>0</v>
      </c>
      <c r="AA93" s="4">
        <v>0</v>
      </c>
      <c r="AB93" s="4">
        <v>0</v>
      </c>
      <c r="AC93" s="4">
        <v>0.6594565217391305</v>
      </c>
      <c r="AD93" s="4">
        <v>0</v>
      </c>
      <c r="AE93" s="4">
        <v>0</v>
      </c>
      <c r="AF93" s="1">
        <v>465115</v>
      </c>
      <c r="AG93" s="1">
        <v>8</v>
      </c>
      <c r="AH93"/>
    </row>
    <row r="94" spans="1:34" x14ac:dyDescent="0.25">
      <c r="A94" t="s">
        <v>148</v>
      </c>
      <c r="B94" t="s">
        <v>24</v>
      </c>
      <c r="C94" t="s">
        <v>196</v>
      </c>
      <c r="D94" t="s">
        <v>166</v>
      </c>
      <c r="E94" s="4">
        <v>37.985915492957744</v>
      </c>
      <c r="F94" s="4">
        <f>Nurse[[#This Row],[Total Nurse Staff Hours]]/Nurse[[#This Row],[MDS Census]]</f>
        <v>4.8185354097144986</v>
      </c>
      <c r="G94" s="4">
        <f>Nurse[[#This Row],[Total Direct Care Staff Hours]]/Nurse[[#This Row],[MDS Census]]</f>
        <v>4.5548424175009288</v>
      </c>
      <c r="H94" s="4">
        <f>Nurse[[#This Row],[Total RN Hours (w/ Admin, DON)]]/Nurse[[#This Row],[MDS Census]]</f>
        <v>1.1577196885428251</v>
      </c>
      <c r="I94" s="4">
        <f>Nurse[[#This Row],[RN Hours (excl. Admin, DON)]]/Nurse[[#This Row],[MDS Census]]</f>
        <v>0.89402669632925469</v>
      </c>
      <c r="J94" s="4">
        <f>SUM(Nurse[[#This Row],[RN Hours (excl. Admin, DON)]],Nurse[[#This Row],[RN Admin Hours]],Nurse[[#This Row],[RN DON Hours]],Nurse[[#This Row],[LPN Hours (excl. Admin)]],Nurse[[#This Row],[LPN Admin Hours]],Nurse[[#This Row],[CNA Hours]],Nurse[[#This Row],[NA TR Hours]],Nurse[[#This Row],[Med Aide/Tech Hours]])</f>
        <v>183.03647887323947</v>
      </c>
      <c r="K94" s="4">
        <f>SUM(Nurse[[#This Row],[RN Hours (excl. Admin, DON)]],Nurse[[#This Row],[LPN Hours (excl. Admin)]],Nurse[[#This Row],[CNA Hours]],Nurse[[#This Row],[NA TR Hours]],Nurse[[#This Row],[Med Aide/Tech Hours]])</f>
        <v>173.01985915492963</v>
      </c>
      <c r="L94" s="4">
        <f>SUM(Nurse[[#This Row],[RN Hours (excl. Admin, DON)]],Nurse[[#This Row],[RN Admin Hours]],Nurse[[#This Row],[RN DON Hours]])</f>
        <v>43.97704225352112</v>
      </c>
      <c r="M94" s="4">
        <v>33.960422535211265</v>
      </c>
      <c r="N94" s="4">
        <v>4.4954929577464791</v>
      </c>
      <c r="O94" s="4">
        <v>5.52112676056338</v>
      </c>
      <c r="P94" s="4">
        <f>SUM(Nurse[[#This Row],[LPN Hours (excl. Admin)]],Nurse[[#This Row],[LPN Admin Hours]])</f>
        <v>33.869154929577462</v>
      </c>
      <c r="Q94" s="4">
        <v>33.869154929577462</v>
      </c>
      <c r="R94" s="4">
        <v>0</v>
      </c>
      <c r="S94" s="4">
        <f>SUM(Nurse[[#This Row],[CNA Hours]],Nurse[[#This Row],[NA TR Hours]],Nurse[[#This Row],[Med Aide/Tech Hours]])</f>
        <v>105.19028169014089</v>
      </c>
      <c r="T94" s="4">
        <v>99.0971830985916</v>
      </c>
      <c r="U94" s="4">
        <v>6.093098591549297</v>
      </c>
      <c r="V94" s="4">
        <v>0</v>
      </c>
      <c r="W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4" s="4">
        <v>0</v>
      </c>
      <c r="Y94" s="4">
        <v>0</v>
      </c>
      <c r="Z94" s="4">
        <v>0</v>
      </c>
      <c r="AA94" s="4">
        <v>0</v>
      </c>
      <c r="AB94" s="4">
        <v>0</v>
      </c>
      <c r="AC94" s="4">
        <v>0</v>
      </c>
      <c r="AD94" s="4">
        <v>0</v>
      </c>
      <c r="AE94" s="4">
        <v>0</v>
      </c>
      <c r="AF94" s="1">
        <v>465084</v>
      </c>
      <c r="AG94" s="1">
        <v>8</v>
      </c>
      <c r="AH94"/>
    </row>
    <row r="95" spans="1:34" x14ac:dyDescent="0.25">
      <c r="A95" t="s">
        <v>148</v>
      </c>
      <c r="B95" t="s">
        <v>31</v>
      </c>
      <c r="C95" t="s">
        <v>201</v>
      </c>
      <c r="D95" t="s">
        <v>170</v>
      </c>
      <c r="E95" s="4">
        <v>35.902173913043477</v>
      </c>
      <c r="F95" s="4">
        <f>Nurse[[#This Row],[Total Nurse Staff Hours]]/Nurse[[#This Row],[MDS Census]]</f>
        <v>5.8300151377535601</v>
      </c>
      <c r="G95" s="4">
        <f>Nurse[[#This Row],[Total Direct Care Staff Hours]]/Nurse[[#This Row],[MDS Census]]</f>
        <v>5.5453799576142933</v>
      </c>
      <c r="H95" s="4">
        <f>Nurse[[#This Row],[Total RN Hours (w/ Admin, DON)]]/Nurse[[#This Row],[MDS Census]]</f>
        <v>1.4732909476233733</v>
      </c>
      <c r="I95" s="4">
        <f>Nurse[[#This Row],[RN Hours (excl. Admin, DON)]]/Nurse[[#This Row],[MDS Census]]</f>
        <v>1.1886557674841058</v>
      </c>
      <c r="J95" s="4">
        <f>SUM(Nurse[[#This Row],[RN Hours (excl. Admin, DON)]],Nurse[[#This Row],[RN Admin Hours]],Nurse[[#This Row],[RN DON Hours]],Nurse[[#This Row],[LPN Hours (excl. Admin)]],Nurse[[#This Row],[LPN Admin Hours]],Nurse[[#This Row],[CNA Hours]],Nurse[[#This Row],[NA TR Hours]],Nurse[[#This Row],[Med Aide/Tech Hours]])</f>
        <v>209.31021739130443</v>
      </c>
      <c r="K95" s="4">
        <f>SUM(Nurse[[#This Row],[RN Hours (excl. Admin, DON)]],Nurse[[#This Row],[LPN Hours (excl. Admin)]],Nurse[[#This Row],[CNA Hours]],Nurse[[#This Row],[NA TR Hours]],Nurse[[#This Row],[Med Aide/Tech Hours]])</f>
        <v>199.09119565217401</v>
      </c>
      <c r="L95" s="4">
        <f>SUM(Nurse[[#This Row],[RN Hours (excl. Admin, DON)]],Nurse[[#This Row],[RN Admin Hours]],Nurse[[#This Row],[RN DON Hours]])</f>
        <v>52.894347826086978</v>
      </c>
      <c r="M95" s="4">
        <v>42.675326086956538</v>
      </c>
      <c r="N95" s="4">
        <v>4.6429347826086955</v>
      </c>
      <c r="O95" s="4">
        <v>5.5760869565217392</v>
      </c>
      <c r="P95" s="4">
        <f>SUM(Nurse[[#This Row],[LPN Hours (excl. Admin)]],Nurse[[#This Row],[LPN Admin Hours]])</f>
        <v>30.606086956521747</v>
      </c>
      <c r="Q95" s="4">
        <v>30.606086956521747</v>
      </c>
      <c r="R95" s="4">
        <v>0</v>
      </c>
      <c r="S95" s="4">
        <f>SUM(Nurse[[#This Row],[CNA Hours]],Nurse[[#This Row],[NA TR Hours]],Nurse[[#This Row],[Med Aide/Tech Hours]])</f>
        <v>125.80978260869571</v>
      </c>
      <c r="T95" s="4">
        <v>125.80978260869571</v>
      </c>
      <c r="U95" s="4">
        <v>0</v>
      </c>
      <c r="V95" s="4">
        <v>0</v>
      </c>
      <c r="W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5" s="4">
        <v>0</v>
      </c>
      <c r="Y95" s="4">
        <v>0</v>
      </c>
      <c r="Z95" s="4">
        <v>0</v>
      </c>
      <c r="AA95" s="4">
        <v>0</v>
      </c>
      <c r="AB95" s="4">
        <v>0</v>
      </c>
      <c r="AC95" s="4">
        <v>0</v>
      </c>
      <c r="AD95" s="4">
        <v>0</v>
      </c>
      <c r="AE95" s="4">
        <v>0</v>
      </c>
      <c r="AF95" s="1">
        <v>465092</v>
      </c>
      <c r="AG95" s="1">
        <v>8</v>
      </c>
      <c r="AH95"/>
    </row>
    <row r="96" spans="1:34" x14ac:dyDescent="0.25">
      <c r="A96" t="s">
        <v>148</v>
      </c>
      <c r="B96" t="s">
        <v>61</v>
      </c>
      <c r="C96" t="s">
        <v>188</v>
      </c>
      <c r="D96" t="s">
        <v>163</v>
      </c>
      <c r="E96" s="4">
        <v>69.423913043478265</v>
      </c>
      <c r="F96" s="4">
        <f>Nurse[[#This Row],[Total Nurse Staff Hours]]/Nurse[[#This Row],[MDS Census]]</f>
        <v>4.0740911225927645</v>
      </c>
      <c r="G96" s="4">
        <f>Nurse[[#This Row],[Total Direct Care Staff Hours]]/Nurse[[#This Row],[MDS Census]]</f>
        <v>3.5907765774228895</v>
      </c>
      <c r="H96" s="4">
        <f>Nurse[[#This Row],[Total RN Hours (w/ Admin, DON)]]/Nurse[[#This Row],[MDS Census]]</f>
        <v>1.2940660717081569</v>
      </c>
      <c r="I96" s="4">
        <f>Nurse[[#This Row],[RN Hours (excl. Admin, DON)]]/Nurse[[#This Row],[MDS Census]]</f>
        <v>0.90391420072021278</v>
      </c>
      <c r="J96" s="4">
        <f>SUM(Nurse[[#This Row],[RN Hours (excl. Admin, DON)]],Nurse[[#This Row],[RN Admin Hours]],Nurse[[#This Row],[RN DON Hours]],Nurse[[#This Row],[LPN Hours (excl. Admin)]],Nurse[[#This Row],[LPN Admin Hours]],Nurse[[#This Row],[CNA Hours]],Nurse[[#This Row],[NA TR Hours]],Nurse[[#This Row],[Med Aide/Tech Hours]])</f>
        <v>282.83934782608685</v>
      </c>
      <c r="K96" s="4">
        <f>SUM(Nurse[[#This Row],[RN Hours (excl. Admin, DON)]],Nurse[[#This Row],[LPN Hours (excl. Admin)]],Nurse[[#This Row],[CNA Hours]],Nurse[[#This Row],[NA TR Hours]],Nurse[[#This Row],[Med Aide/Tech Hours]])</f>
        <v>249.28576086956517</v>
      </c>
      <c r="L96" s="4">
        <f>SUM(Nurse[[#This Row],[RN Hours (excl. Admin, DON)]],Nurse[[#This Row],[RN Admin Hours]],Nurse[[#This Row],[RN DON Hours]])</f>
        <v>89.839130434782589</v>
      </c>
      <c r="M96" s="4">
        <v>62.75326086956521</v>
      </c>
      <c r="N96" s="4">
        <v>21.949999999999992</v>
      </c>
      <c r="O96" s="4">
        <v>5.1358695652173916</v>
      </c>
      <c r="P96" s="4">
        <f>SUM(Nurse[[#This Row],[LPN Hours (excl. Admin)]],Nurse[[#This Row],[LPN Admin Hours]])</f>
        <v>32.833478260869562</v>
      </c>
      <c r="Q96" s="4">
        <v>26.365760869565214</v>
      </c>
      <c r="R96" s="4">
        <v>6.4677173913043475</v>
      </c>
      <c r="S96" s="4">
        <f>SUM(Nurse[[#This Row],[CNA Hours]],Nurse[[#This Row],[NA TR Hours]],Nurse[[#This Row],[Med Aide/Tech Hours]])</f>
        <v>160.16673913043473</v>
      </c>
      <c r="T96" s="4">
        <v>160.16673913043473</v>
      </c>
      <c r="U96" s="4">
        <v>0</v>
      </c>
      <c r="V96" s="4">
        <v>0</v>
      </c>
      <c r="W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98.388260869565229</v>
      </c>
      <c r="X96" s="4">
        <v>13.162282608695648</v>
      </c>
      <c r="Y96" s="4">
        <v>0</v>
      </c>
      <c r="Z96" s="4">
        <v>0</v>
      </c>
      <c r="AA96" s="4">
        <v>6.2042391304347824</v>
      </c>
      <c r="AB96" s="4">
        <v>0</v>
      </c>
      <c r="AC96" s="4">
        <v>79.021739130434796</v>
      </c>
      <c r="AD96" s="4">
        <v>0</v>
      </c>
      <c r="AE96" s="4">
        <v>0</v>
      </c>
      <c r="AF96" s="1">
        <v>465150</v>
      </c>
      <c r="AG96" s="1">
        <v>8</v>
      </c>
      <c r="AH96"/>
    </row>
    <row r="97" spans="1:34" x14ac:dyDescent="0.25">
      <c r="A97" t="s">
        <v>148</v>
      </c>
      <c r="B97" t="s">
        <v>32</v>
      </c>
      <c r="C97" t="s">
        <v>190</v>
      </c>
      <c r="D97" t="s">
        <v>164</v>
      </c>
      <c r="E97" s="4">
        <v>32.739130434782609</v>
      </c>
      <c r="F97" s="4">
        <f>Nurse[[#This Row],[Total Nurse Staff Hours]]/Nurse[[#This Row],[MDS Census]]</f>
        <v>3.8470451527224432</v>
      </c>
      <c r="G97" s="4">
        <f>Nurse[[#This Row],[Total Direct Care Staff Hours]]/Nurse[[#This Row],[MDS Census]]</f>
        <v>3.2120219123505973</v>
      </c>
      <c r="H97" s="4">
        <f>Nurse[[#This Row],[Total RN Hours (w/ Admin, DON)]]/Nurse[[#This Row],[MDS Census]]</f>
        <v>1.3220849933598937</v>
      </c>
      <c r="I97" s="4">
        <f>Nurse[[#This Row],[RN Hours (excl. Admin, DON)]]/Nurse[[#This Row],[MDS Census]]</f>
        <v>0.68706175298804772</v>
      </c>
      <c r="J97" s="4">
        <f>SUM(Nurse[[#This Row],[RN Hours (excl. Admin, DON)]],Nurse[[#This Row],[RN Admin Hours]],Nurse[[#This Row],[RN DON Hours]],Nurse[[#This Row],[LPN Hours (excl. Admin)]],Nurse[[#This Row],[LPN Admin Hours]],Nurse[[#This Row],[CNA Hours]],Nurse[[#This Row],[NA TR Hours]],Nurse[[#This Row],[Med Aide/Tech Hours]])</f>
        <v>125.94891304347826</v>
      </c>
      <c r="K97" s="4">
        <f>SUM(Nurse[[#This Row],[RN Hours (excl. Admin, DON)]],Nurse[[#This Row],[LPN Hours (excl. Admin)]],Nurse[[#This Row],[CNA Hours]],Nurse[[#This Row],[NA TR Hours]],Nurse[[#This Row],[Med Aide/Tech Hours]])</f>
        <v>105.15880434782608</v>
      </c>
      <c r="L97" s="4">
        <f>SUM(Nurse[[#This Row],[RN Hours (excl. Admin, DON)]],Nurse[[#This Row],[RN Admin Hours]],Nurse[[#This Row],[RN DON Hours]])</f>
        <v>43.283913043478258</v>
      </c>
      <c r="M97" s="4">
        <v>22.493804347826085</v>
      </c>
      <c r="N97" s="4">
        <v>16.137934782608692</v>
      </c>
      <c r="O97" s="4">
        <v>4.6521739130434785</v>
      </c>
      <c r="P97" s="4">
        <f>SUM(Nurse[[#This Row],[LPN Hours (excl. Admin)]],Nurse[[#This Row],[LPN Admin Hours]])</f>
        <v>15.90413043478261</v>
      </c>
      <c r="Q97" s="4">
        <v>15.90413043478261</v>
      </c>
      <c r="R97" s="4">
        <v>0</v>
      </c>
      <c r="S97" s="4">
        <f>SUM(Nurse[[#This Row],[CNA Hours]],Nurse[[#This Row],[NA TR Hours]],Nurse[[#This Row],[Med Aide/Tech Hours]])</f>
        <v>66.760869565217391</v>
      </c>
      <c r="T97" s="4">
        <v>57.628043478260864</v>
      </c>
      <c r="U97" s="4">
        <v>9.1328260869565216</v>
      </c>
      <c r="V97" s="4">
        <v>0</v>
      </c>
      <c r="W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41.60510869565217</v>
      </c>
      <c r="X97" s="4">
        <v>1.6982608695652175</v>
      </c>
      <c r="Y97" s="4">
        <v>0</v>
      </c>
      <c r="Z97" s="4">
        <v>0</v>
      </c>
      <c r="AA97" s="4">
        <v>6.3834782608695653</v>
      </c>
      <c r="AB97" s="4">
        <v>0</v>
      </c>
      <c r="AC97" s="4">
        <v>33.523369565217386</v>
      </c>
      <c r="AD97" s="4">
        <v>0</v>
      </c>
      <c r="AE97" s="4">
        <v>0</v>
      </c>
      <c r="AF97" s="1">
        <v>465093</v>
      </c>
      <c r="AG97" s="1">
        <v>8</v>
      </c>
      <c r="AH97"/>
    </row>
    <row r="98" spans="1:34" x14ac:dyDescent="0.25">
      <c r="A98" t="s">
        <v>148</v>
      </c>
      <c r="B98" t="s">
        <v>20</v>
      </c>
      <c r="C98" t="s">
        <v>188</v>
      </c>
      <c r="D98" t="s">
        <v>163</v>
      </c>
      <c r="E98" s="4">
        <v>54.467391304347828</v>
      </c>
      <c r="F98" s="4">
        <f>Nurse[[#This Row],[Total Nurse Staff Hours]]/Nurse[[#This Row],[MDS Census]]</f>
        <v>3.7175274396328093</v>
      </c>
      <c r="G98" s="4">
        <f>Nurse[[#This Row],[Total Direct Care Staff Hours]]/Nurse[[#This Row],[MDS Census]]</f>
        <v>3.3143963280782294</v>
      </c>
      <c r="H98" s="4">
        <f>Nurse[[#This Row],[Total RN Hours (w/ Admin, DON)]]/Nurse[[#This Row],[MDS Census]]</f>
        <v>0.84910995809219714</v>
      </c>
      <c r="I98" s="4">
        <f>Nurse[[#This Row],[RN Hours (excl. Admin, DON)]]/Nurse[[#This Row],[MDS Census]]</f>
        <v>0.44597884653761716</v>
      </c>
      <c r="J98" s="4">
        <f>SUM(Nurse[[#This Row],[RN Hours (excl. Admin, DON)]],Nurse[[#This Row],[RN Admin Hours]],Nurse[[#This Row],[RN DON Hours]],Nurse[[#This Row],[LPN Hours (excl. Admin)]],Nurse[[#This Row],[LPN Admin Hours]],Nurse[[#This Row],[CNA Hours]],Nurse[[#This Row],[NA TR Hours]],Nurse[[#This Row],[Med Aide/Tech Hours]])</f>
        <v>202.48402173913053</v>
      </c>
      <c r="K98" s="4">
        <f>SUM(Nurse[[#This Row],[RN Hours (excl. Admin, DON)]],Nurse[[#This Row],[LPN Hours (excl. Admin)]],Nurse[[#This Row],[CNA Hours]],Nurse[[#This Row],[NA TR Hours]],Nurse[[#This Row],[Med Aide/Tech Hours]])</f>
        <v>180.52652173913052</v>
      </c>
      <c r="L98" s="4">
        <f>SUM(Nurse[[#This Row],[RN Hours (excl. Admin, DON)]],Nurse[[#This Row],[RN Admin Hours]],Nurse[[#This Row],[RN DON Hours]])</f>
        <v>46.248804347826088</v>
      </c>
      <c r="M98" s="4">
        <v>24.291304347826085</v>
      </c>
      <c r="N98" s="4">
        <v>16.984673913043476</v>
      </c>
      <c r="O98" s="4">
        <v>4.9728260869565215</v>
      </c>
      <c r="P98" s="4">
        <f>SUM(Nurse[[#This Row],[LPN Hours (excl. Admin)]],Nurse[[#This Row],[LPN Admin Hours]])</f>
        <v>24.432717391304344</v>
      </c>
      <c r="Q98" s="4">
        <v>24.432717391304344</v>
      </c>
      <c r="R98" s="4">
        <v>0</v>
      </c>
      <c r="S98" s="4">
        <f>SUM(Nurse[[#This Row],[CNA Hours]],Nurse[[#This Row],[NA TR Hours]],Nurse[[#This Row],[Med Aide/Tech Hours]])</f>
        <v>131.80250000000009</v>
      </c>
      <c r="T98" s="4">
        <v>130.21902173913051</v>
      </c>
      <c r="U98" s="4">
        <v>1.3226086956521734</v>
      </c>
      <c r="V98" s="4">
        <v>0.2608695652173913</v>
      </c>
      <c r="W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88.217717391304333</v>
      </c>
      <c r="X98" s="4">
        <v>9.2822826086956542</v>
      </c>
      <c r="Y98" s="4">
        <v>0</v>
      </c>
      <c r="Z98" s="4">
        <v>0</v>
      </c>
      <c r="AA98" s="4">
        <v>3.7122826086956517</v>
      </c>
      <c r="AB98" s="4">
        <v>0</v>
      </c>
      <c r="AC98" s="4">
        <v>74.962282608695631</v>
      </c>
      <c r="AD98" s="4">
        <v>0</v>
      </c>
      <c r="AE98" s="4">
        <v>0.2608695652173913</v>
      </c>
      <c r="AF98" s="1">
        <v>465074</v>
      </c>
      <c r="AG98" s="1">
        <v>8</v>
      </c>
      <c r="AH98"/>
    </row>
    <row r="99" spans="1:34" x14ac:dyDescent="0.25">
      <c r="A99" t="s">
        <v>148</v>
      </c>
      <c r="B99" t="s">
        <v>33</v>
      </c>
      <c r="C99" t="s">
        <v>188</v>
      </c>
      <c r="D99" t="s">
        <v>163</v>
      </c>
      <c r="E99" s="4">
        <v>105.04347826086956</v>
      </c>
      <c r="F99" s="4">
        <f>Nurse[[#This Row],[Total Nurse Staff Hours]]/Nurse[[#This Row],[MDS Census]]</f>
        <v>4.2417177152317889</v>
      </c>
      <c r="G99" s="4">
        <f>Nurse[[#This Row],[Total Direct Care Staff Hours]]/Nurse[[#This Row],[MDS Census]]</f>
        <v>3.8127586920529803</v>
      </c>
      <c r="H99" s="4">
        <f>Nurse[[#This Row],[Total RN Hours (w/ Admin, DON)]]/Nurse[[#This Row],[MDS Census]]</f>
        <v>1.373831746688742</v>
      </c>
      <c r="I99" s="4">
        <f>Nurse[[#This Row],[RN Hours (excl. Admin, DON)]]/Nurse[[#This Row],[MDS Census]]</f>
        <v>1.0091556291390733</v>
      </c>
      <c r="J99" s="4">
        <f>SUM(Nurse[[#This Row],[RN Hours (excl. Admin, DON)]],Nurse[[#This Row],[RN Admin Hours]],Nurse[[#This Row],[RN DON Hours]],Nurse[[#This Row],[LPN Hours (excl. Admin)]],Nurse[[#This Row],[LPN Admin Hours]],Nurse[[#This Row],[CNA Hours]],Nurse[[#This Row],[NA TR Hours]],Nurse[[#This Row],[Med Aide/Tech Hours]])</f>
        <v>445.56478260869568</v>
      </c>
      <c r="K99" s="4">
        <f>SUM(Nurse[[#This Row],[RN Hours (excl. Admin, DON)]],Nurse[[#This Row],[LPN Hours (excl. Admin)]],Nurse[[#This Row],[CNA Hours]],Nurse[[#This Row],[NA TR Hours]],Nurse[[#This Row],[Med Aide/Tech Hours]])</f>
        <v>400.50543478260869</v>
      </c>
      <c r="L99" s="4">
        <f>SUM(Nurse[[#This Row],[RN Hours (excl. Admin, DON)]],Nurse[[#This Row],[RN Admin Hours]],Nurse[[#This Row],[RN DON Hours]])</f>
        <v>144.31206521739134</v>
      </c>
      <c r="M99" s="4">
        <v>106.00521739130438</v>
      </c>
      <c r="N99" s="4">
        <v>32.703260869565213</v>
      </c>
      <c r="O99" s="4">
        <v>5.6035869565217391</v>
      </c>
      <c r="P99" s="4">
        <f>SUM(Nurse[[#This Row],[LPN Hours (excl. Admin)]],Nurse[[#This Row],[LPN Admin Hours]])</f>
        <v>74.636195652173882</v>
      </c>
      <c r="Q99" s="4">
        <v>67.883695652173884</v>
      </c>
      <c r="R99" s="4">
        <v>6.7524999999999986</v>
      </c>
      <c r="S99" s="4">
        <f>SUM(Nurse[[#This Row],[CNA Hours]],Nurse[[#This Row],[NA TR Hours]],Nurse[[#This Row],[Med Aide/Tech Hours]])</f>
        <v>226.61652173913043</v>
      </c>
      <c r="T99" s="4">
        <v>223.45750000000001</v>
      </c>
      <c r="U99" s="4">
        <v>3.1590217391304352</v>
      </c>
      <c r="V99" s="4">
        <v>0</v>
      </c>
      <c r="W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187.60891304347825</v>
      </c>
      <c r="X99" s="4">
        <v>41.427934782608702</v>
      </c>
      <c r="Y99" s="4">
        <v>0</v>
      </c>
      <c r="Z99" s="4">
        <v>0</v>
      </c>
      <c r="AA99" s="4">
        <v>31.370108695652171</v>
      </c>
      <c r="AB99" s="4">
        <v>0</v>
      </c>
      <c r="AC99" s="4">
        <v>114.81086956521737</v>
      </c>
      <c r="AD99" s="4">
        <v>0</v>
      </c>
      <c r="AE99" s="4">
        <v>0</v>
      </c>
      <c r="AF99" s="1">
        <v>465094</v>
      </c>
      <c r="AG99" s="1">
        <v>8</v>
      </c>
      <c r="AH99"/>
    </row>
    <row r="100" spans="1:34" x14ac:dyDescent="0.25">
      <c r="AH100"/>
    </row>
    <row r="101" spans="1:34" x14ac:dyDescent="0.25">
      <c r="AH101"/>
    </row>
    <row r="102" spans="1:34" x14ac:dyDescent="0.25">
      <c r="AH102"/>
    </row>
    <row r="103" spans="1:34" x14ac:dyDescent="0.25">
      <c r="AH103"/>
    </row>
    <row r="104" spans="1:34" x14ac:dyDescent="0.25">
      <c r="AH104"/>
    </row>
    <row r="105" spans="1:34" x14ac:dyDescent="0.25">
      <c r="AH105"/>
    </row>
    <row r="106" spans="1:34" x14ac:dyDescent="0.25">
      <c r="AH106"/>
    </row>
    <row r="107" spans="1:34" x14ac:dyDescent="0.25">
      <c r="AH107"/>
    </row>
    <row r="108" spans="1:34" x14ac:dyDescent="0.25">
      <c r="AH108"/>
    </row>
    <row r="109" spans="1:34" x14ac:dyDescent="0.25">
      <c r="AH109"/>
    </row>
    <row r="110" spans="1:34" x14ac:dyDescent="0.25">
      <c r="AH110"/>
    </row>
    <row r="111" spans="1:34" x14ac:dyDescent="0.25">
      <c r="AH111"/>
    </row>
    <row r="112" spans="1:34" x14ac:dyDescent="0.25">
      <c r="AH112"/>
    </row>
    <row r="113" spans="34:34" x14ac:dyDescent="0.25">
      <c r="AH113"/>
    </row>
    <row r="114" spans="34:34" x14ac:dyDescent="0.25">
      <c r="AH114"/>
    </row>
    <row r="115" spans="34:34" x14ac:dyDescent="0.25">
      <c r="AH115"/>
    </row>
    <row r="116" spans="34:34" x14ac:dyDescent="0.25">
      <c r="AH116"/>
    </row>
    <row r="117" spans="34:34" x14ac:dyDescent="0.25">
      <c r="AH117"/>
    </row>
    <row r="118" spans="34:34" x14ac:dyDescent="0.25">
      <c r="AH118"/>
    </row>
    <row r="119" spans="34:34" x14ac:dyDescent="0.25">
      <c r="AH119"/>
    </row>
    <row r="120" spans="34:34" x14ac:dyDescent="0.25">
      <c r="AH120"/>
    </row>
    <row r="121" spans="34:34" x14ac:dyDescent="0.25">
      <c r="AH121"/>
    </row>
    <row r="122" spans="34:34" x14ac:dyDescent="0.25">
      <c r="AH122"/>
    </row>
    <row r="123" spans="34:34" x14ac:dyDescent="0.25">
      <c r="AH123"/>
    </row>
    <row r="124" spans="34:34" x14ac:dyDescent="0.25">
      <c r="AH124"/>
    </row>
    <row r="125" spans="34:34" x14ac:dyDescent="0.25">
      <c r="AH125"/>
    </row>
    <row r="126" spans="34:34" x14ac:dyDescent="0.25">
      <c r="AH126"/>
    </row>
    <row r="127" spans="34:34" x14ac:dyDescent="0.25">
      <c r="AH127"/>
    </row>
    <row r="128" spans="34:34" x14ac:dyDescent="0.25">
      <c r="AH128"/>
    </row>
    <row r="129" spans="34:34" x14ac:dyDescent="0.25">
      <c r="AH129"/>
    </row>
    <row r="130" spans="34:34" x14ac:dyDescent="0.25">
      <c r="AH130"/>
    </row>
    <row r="131" spans="34:34" x14ac:dyDescent="0.25">
      <c r="AH131"/>
    </row>
    <row r="132" spans="34:34" x14ac:dyDescent="0.25">
      <c r="AH132"/>
    </row>
    <row r="133" spans="34:34" x14ac:dyDescent="0.25">
      <c r="AH133"/>
    </row>
    <row r="134" spans="34:34" x14ac:dyDescent="0.25">
      <c r="AH134"/>
    </row>
    <row r="135" spans="34:34" x14ac:dyDescent="0.25">
      <c r="AH135"/>
    </row>
    <row r="136" spans="34:34" x14ac:dyDescent="0.25">
      <c r="AH136"/>
    </row>
    <row r="137" spans="34:34" x14ac:dyDescent="0.25">
      <c r="AH137"/>
    </row>
    <row r="138" spans="34:34" x14ac:dyDescent="0.25">
      <c r="AH138"/>
    </row>
    <row r="139" spans="34:34" x14ac:dyDescent="0.25">
      <c r="AH139"/>
    </row>
    <row r="140" spans="34:34" x14ac:dyDescent="0.25">
      <c r="AH140"/>
    </row>
    <row r="141" spans="34:34" x14ac:dyDescent="0.25">
      <c r="AH141"/>
    </row>
    <row r="142" spans="34:34" x14ac:dyDescent="0.25">
      <c r="AH142"/>
    </row>
    <row r="143" spans="34:34" x14ac:dyDescent="0.25">
      <c r="AH143"/>
    </row>
    <row r="144" spans="34:34" x14ac:dyDescent="0.25">
      <c r="AH144"/>
    </row>
    <row r="145" spans="34:34" x14ac:dyDescent="0.25">
      <c r="AH145"/>
    </row>
    <row r="146" spans="34:34" x14ac:dyDescent="0.25">
      <c r="AH146"/>
    </row>
    <row r="147" spans="34:34" x14ac:dyDescent="0.25">
      <c r="AH147"/>
    </row>
    <row r="148" spans="34:34" x14ac:dyDescent="0.25">
      <c r="AH148"/>
    </row>
    <row r="149" spans="34:34" x14ac:dyDescent="0.25">
      <c r="AH149"/>
    </row>
    <row r="150" spans="34:34" x14ac:dyDescent="0.25">
      <c r="AH150"/>
    </row>
    <row r="151" spans="34:34" x14ac:dyDescent="0.25">
      <c r="AH151"/>
    </row>
    <row r="152" spans="34:34" x14ac:dyDescent="0.25">
      <c r="AH152"/>
    </row>
    <row r="153" spans="34:34" x14ac:dyDescent="0.25">
      <c r="AH153"/>
    </row>
    <row r="154" spans="34:34" x14ac:dyDescent="0.25">
      <c r="AH154"/>
    </row>
    <row r="155" spans="34:34" x14ac:dyDescent="0.25">
      <c r="AH155"/>
    </row>
    <row r="156" spans="34:34" x14ac:dyDescent="0.25">
      <c r="AH156"/>
    </row>
    <row r="157" spans="34:34" x14ac:dyDescent="0.25">
      <c r="AH157"/>
    </row>
    <row r="158" spans="34:34" x14ac:dyDescent="0.25">
      <c r="AH158"/>
    </row>
    <row r="159" spans="34:34" x14ac:dyDescent="0.25">
      <c r="AH159"/>
    </row>
    <row r="160" spans="34:34" x14ac:dyDescent="0.25">
      <c r="AH160"/>
    </row>
    <row r="161" spans="34:34" x14ac:dyDescent="0.25">
      <c r="AH161"/>
    </row>
    <row r="162" spans="34:34" x14ac:dyDescent="0.25">
      <c r="AH162"/>
    </row>
    <row r="163" spans="34:34" x14ac:dyDescent="0.25">
      <c r="AH163"/>
    </row>
    <row r="164" spans="34:34" x14ac:dyDescent="0.25">
      <c r="AH164"/>
    </row>
    <row r="165" spans="34:34" x14ac:dyDescent="0.25">
      <c r="AH165"/>
    </row>
    <row r="166" spans="34:34" x14ac:dyDescent="0.25">
      <c r="AH166"/>
    </row>
    <row r="167" spans="34:34" x14ac:dyDescent="0.25">
      <c r="AH167"/>
    </row>
    <row r="168" spans="34:34" x14ac:dyDescent="0.25">
      <c r="AH168"/>
    </row>
    <row r="169" spans="34:34" x14ac:dyDescent="0.25">
      <c r="AH169"/>
    </row>
    <row r="170" spans="34:34" x14ac:dyDescent="0.25">
      <c r="AH170"/>
    </row>
    <row r="171" spans="34:34" x14ac:dyDescent="0.25">
      <c r="AH171"/>
    </row>
    <row r="172" spans="34:34" x14ac:dyDescent="0.25">
      <c r="AH172"/>
    </row>
    <row r="173" spans="34:34" x14ac:dyDescent="0.25">
      <c r="AH173"/>
    </row>
    <row r="174" spans="34:34" x14ac:dyDescent="0.25">
      <c r="AH174"/>
    </row>
    <row r="175" spans="34:34" x14ac:dyDescent="0.25">
      <c r="AH175"/>
    </row>
    <row r="176" spans="34:34" x14ac:dyDescent="0.25">
      <c r="AH176"/>
    </row>
    <row r="177" spans="34:34" x14ac:dyDescent="0.25">
      <c r="AH177"/>
    </row>
    <row r="178" spans="34:34" x14ac:dyDescent="0.25">
      <c r="AH178"/>
    </row>
    <row r="179" spans="34:34" x14ac:dyDescent="0.25">
      <c r="AH179"/>
    </row>
    <row r="180" spans="34:34" x14ac:dyDescent="0.25">
      <c r="AH180"/>
    </row>
    <row r="181" spans="34:34" x14ac:dyDescent="0.25">
      <c r="AH181"/>
    </row>
    <row r="182" spans="34:34" x14ac:dyDescent="0.25">
      <c r="AH182"/>
    </row>
    <row r="183" spans="34:34" x14ac:dyDescent="0.25">
      <c r="AH183"/>
    </row>
    <row r="184" spans="34:34" x14ac:dyDescent="0.25">
      <c r="AH184"/>
    </row>
    <row r="185" spans="34:34" x14ac:dyDescent="0.25">
      <c r="AH185"/>
    </row>
    <row r="186" spans="34:34" x14ac:dyDescent="0.25">
      <c r="AH186"/>
    </row>
    <row r="187" spans="34:34" x14ac:dyDescent="0.25">
      <c r="AH187"/>
    </row>
    <row r="188" spans="34:34" x14ac:dyDescent="0.25">
      <c r="AH188"/>
    </row>
    <row r="189" spans="34:34" x14ac:dyDescent="0.25">
      <c r="AH189"/>
    </row>
    <row r="190" spans="34:34" x14ac:dyDescent="0.25">
      <c r="AH190"/>
    </row>
    <row r="191" spans="34:34" x14ac:dyDescent="0.25">
      <c r="AH191"/>
    </row>
    <row r="192" spans="34:34" x14ac:dyDescent="0.25">
      <c r="AH192"/>
    </row>
    <row r="193" spans="34:34" x14ac:dyDescent="0.25">
      <c r="AH193"/>
    </row>
    <row r="194" spans="34:34" x14ac:dyDescent="0.25">
      <c r="AH194"/>
    </row>
    <row r="195" spans="34:34" x14ac:dyDescent="0.25">
      <c r="AH195"/>
    </row>
    <row r="196" spans="34:34" x14ac:dyDescent="0.25">
      <c r="AH196"/>
    </row>
    <row r="197" spans="34:34" x14ac:dyDescent="0.25">
      <c r="AH197"/>
    </row>
    <row r="198" spans="34:34" x14ac:dyDescent="0.25">
      <c r="AH198"/>
    </row>
    <row r="199" spans="34:34" x14ac:dyDescent="0.25">
      <c r="AH199"/>
    </row>
    <row r="200" spans="34:34" x14ac:dyDescent="0.25">
      <c r="AH200"/>
    </row>
    <row r="201" spans="34:34" x14ac:dyDescent="0.25">
      <c r="AH201"/>
    </row>
    <row r="202" spans="34:34" x14ac:dyDescent="0.25">
      <c r="AH202"/>
    </row>
    <row r="203" spans="34:34" x14ac:dyDescent="0.25">
      <c r="AH203"/>
    </row>
    <row r="204" spans="34:34" x14ac:dyDescent="0.25">
      <c r="AH204"/>
    </row>
    <row r="205" spans="34:34" x14ac:dyDescent="0.25">
      <c r="AH205"/>
    </row>
    <row r="206" spans="34:34" x14ac:dyDescent="0.25">
      <c r="AH206"/>
    </row>
    <row r="207" spans="34:34" x14ac:dyDescent="0.25">
      <c r="AH207"/>
    </row>
    <row r="208" spans="34:34" x14ac:dyDescent="0.25">
      <c r="AH208"/>
    </row>
    <row r="209" spans="34:34" x14ac:dyDescent="0.25">
      <c r="AH209"/>
    </row>
    <row r="210" spans="34:34" x14ac:dyDescent="0.25">
      <c r="AH210"/>
    </row>
    <row r="211" spans="34:34" x14ac:dyDescent="0.25">
      <c r="AH211"/>
    </row>
    <row r="212" spans="34:34" x14ac:dyDescent="0.25">
      <c r="AH212"/>
    </row>
    <row r="213" spans="34:34" x14ac:dyDescent="0.25">
      <c r="AH213"/>
    </row>
    <row r="214" spans="34:34" x14ac:dyDescent="0.25">
      <c r="AH214"/>
    </row>
    <row r="215" spans="34:34" x14ac:dyDescent="0.25">
      <c r="AH215"/>
    </row>
    <row r="216" spans="34:34" x14ac:dyDescent="0.25">
      <c r="AH216"/>
    </row>
    <row r="217" spans="34:34" x14ac:dyDescent="0.25">
      <c r="AH217"/>
    </row>
    <row r="218" spans="34:34" x14ac:dyDescent="0.25">
      <c r="AH218"/>
    </row>
    <row r="219" spans="34:34" x14ac:dyDescent="0.25">
      <c r="AH219"/>
    </row>
    <row r="220" spans="34:34" x14ac:dyDescent="0.25">
      <c r="AH220"/>
    </row>
    <row r="221" spans="34:34" x14ac:dyDescent="0.25">
      <c r="AH221"/>
    </row>
    <row r="222" spans="34:34" x14ac:dyDescent="0.25">
      <c r="AH222"/>
    </row>
    <row r="223" spans="34:34" x14ac:dyDescent="0.25">
      <c r="AH223"/>
    </row>
    <row r="224" spans="34:34" x14ac:dyDescent="0.25">
      <c r="AH224"/>
    </row>
    <row r="225" spans="34:34" x14ac:dyDescent="0.25">
      <c r="AH225"/>
    </row>
    <row r="226" spans="34:34" x14ac:dyDescent="0.25">
      <c r="AH226"/>
    </row>
    <row r="227" spans="34:34" x14ac:dyDescent="0.25">
      <c r="AH227"/>
    </row>
    <row r="228" spans="34:34" x14ac:dyDescent="0.25">
      <c r="AH228"/>
    </row>
    <row r="229" spans="34:34" x14ac:dyDescent="0.25">
      <c r="AH229"/>
    </row>
    <row r="230" spans="34:34" x14ac:dyDescent="0.25">
      <c r="AH230"/>
    </row>
    <row r="231" spans="34:34" x14ac:dyDescent="0.25">
      <c r="AH231"/>
    </row>
    <row r="232" spans="34:34" x14ac:dyDescent="0.25">
      <c r="AH232"/>
    </row>
    <row r="233" spans="34:34" x14ac:dyDescent="0.25">
      <c r="AH233"/>
    </row>
    <row r="234" spans="34:34" x14ac:dyDescent="0.25">
      <c r="AH234"/>
    </row>
    <row r="235" spans="34:34" x14ac:dyDescent="0.25">
      <c r="AH235"/>
    </row>
    <row r="236" spans="34:34" x14ac:dyDescent="0.25">
      <c r="AH236"/>
    </row>
    <row r="237" spans="34:34" x14ac:dyDescent="0.25">
      <c r="AH237"/>
    </row>
    <row r="238" spans="34:34" x14ac:dyDescent="0.25">
      <c r="AH238"/>
    </row>
    <row r="239" spans="34:34" x14ac:dyDescent="0.25">
      <c r="AH239"/>
    </row>
    <row r="240" spans="34:34" x14ac:dyDescent="0.25">
      <c r="AH240"/>
    </row>
    <row r="241" spans="34:34" x14ac:dyDescent="0.25">
      <c r="AH241"/>
    </row>
    <row r="242" spans="34:34" x14ac:dyDescent="0.25">
      <c r="AH242"/>
    </row>
    <row r="243" spans="34:34" x14ac:dyDescent="0.25">
      <c r="AH243"/>
    </row>
    <row r="244" spans="34:34" x14ac:dyDescent="0.25">
      <c r="AH244"/>
    </row>
    <row r="245" spans="34:34" x14ac:dyDescent="0.25">
      <c r="AH245"/>
    </row>
    <row r="246" spans="34:34" x14ac:dyDescent="0.25">
      <c r="AH246"/>
    </row>
    <row r="247" spans="34:34" x14ac:dyDescent="0.25">
      <c r="AH247"/>
    </row>
    <row r="248" spans="34:34" x14ac:dyDescent="0.25">
      <c r="AH248"/>
    </row>
    <row r="249" spans="34:34" x14ac:dyDescent="0.25">
      <c r="AH249"/>
    </row>
    <row r="250" spans="34:34" x14ac:dyDescent="0.25">
      <c r="AH250"/>
    </row>
    <row r="251" spans="34:34" x14ac:dyDescent="0.25">
      <c r="AH251"/>
    </row>
    <row r="252" spans="34:34" x14ac:dyDescent="0.25">
      <c r="AH252"/>
    </row>
    <row r="253" spans="34:34" x14ac:dyDescent="0.25">
      <c r="AH253"/>
    </row>
    <row r="254" spans="34:34" x14ac:dyDescent="0.25">
      <c r="AH254"/>
    </row>
    <row r="255" spans="34:34" x14ac:dyDescent="0.25">
      <c r="AH255"/>
    </row>
    <row r="256" spans="34:34" x14ac:dyDescent="0.25">
      <c r="AH256"/>
    </row>
    <row r="257" spans="34:34" x14ac:dyDescent="0.25">
      <c r="AH257"/>
    </row>
    <row r="258" spans="34:34" x14ac:dyDescent="0.25">
      <c r="AH258"/>
    </row>
    <row r="259" spans="34:34" x14ac:dyDescent="0.25">
      <c r="AH259"/>
    </row>
    <row r="260" spans="34:34" x14ac:dyDescent="0.25">
      <c r="AH260"/>
    </row>
    <row r="261" spans="34:34" x14ac:dyDescent="0.25">
      <c r="AH261"/>
    </row>
    <row r="262" spans="34:34" x14ac:dyDescent="0.25">
      <c r="AH262"/>
    </row>
    <row r="263" spans="34:34" x14ac:dyDescent="0.25">
      <c r="AH263"/>
    </row>
    <row r="264" spans="34:34" x14ac:dyDescent="0.25">
      <c r="AH264"/>
    </row>
    <row r="265" spans="34:34" x14ac:dyDescent="0.25">
      <c r="AH265"/>
    </row>
    <row r="266" spans="34:34" x14ac:dyDescent="0.25">
      <c r="AH266"/>
    </row>
    <row r="267" spans="34:34" x14ac:dyDescent="0.25">
      <c r="AH267"/>
    </row>
    <row r="268" spans="34:34" x14ac:dyDescent="0.25">
      <c r="AH268"/>
    </row>
    <row r="269" spans="34:34" x14ac:dyDescent="0.25">
      <c r="AH269"/>
    </row>
    <row r="270" spans="34:34" x14ac:dyDescent="0.25">
      <c r="AH270"/>
    </row>
    <row r="271" spans="34:34" x14ac:dyDescent="0.25">
      <c r="AH271"/>
    </row>
    <row r="272" spans="34:34" x14ac:dyDescent="0.25">
      <c r="AH272"/>
    </row>
    <row r="273" spans="34:34" x14ac:dyDescent="0.25">
      <c r="AH273"/>
    </row>
    <row r="274" spans="34:34" x14ac:dyDescent="0.25">
      <c r="AH274"/>
    </row>
    <row r="275" spans="34:34" x14ac:dyDescent="0.25">
      <c r="AH275"/>
    </row>
    <row r="276" spans="34:34" x14ac:dyDescent="0.25">
      <c r="AH276"/>
    </row>
    <row r="277" spans="34:34" x14ac:dyDescent="0.25">
      <c r="AH277"/>
    </row>
    <row r="278" spans="34:34" x14ac:dyDescent="0.25">
      <c r="AH278"/>
    </row>
    <row r="279" spans="34:34" x14ac:dyDescent="0.25">
      <c r="AH279"/>
    </row>
    <row r="280" spans="34:34" x14ac:dyDescent="0.25">
      <c r="AH280"/>
    </row>
    <row r="281" spans="34:34" x14ac:dyDescent="0.25">
      <c r="AH281"/>
    </row>
    <row r="282" spans="34:34" x14ac:dyDescent="0.25">
      <c r="AH282"/>
    </row>
    <row r="283" spans="34:34" x14ac:dyDescent="0.25">
      <c r="AH283"/>
    </row>
    <row r="290" spans="34:34" x14ac:dyDescent="0.25">
      <c r="AH290"/>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25C00-EEDA-4BFC-B490-8333FA07D573}">
  <sheetPr>
    <outlinePr summaryRight="0"/>
  </sheetPr>
  <dimension ref="A1:AY290"/>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10" customWidth="1"/>
    <col min="9" max="10" width="15.7109375" customWidth="1"/>
    <col min="11" max="11" width="15.7109375" style="10" customWidth="1" collapsed="1"/>
    <col min="12" max="13" width="15.7109375" hidden="1" customWidth="1" outlineLevel="1"/>
    <col min="14" max="14" width="15.7109375" style="10" hidden="1" customWidth="1" outlineLevel="1"/>
    <col min="15" max="16" width="15.7109375" hidden="1" customWidth="1" outlineLevel="1"/>
    <col min="17" max="17" width="15.7109375" style="8" hidden="1" customWidth="1" outlineLevel="1"/>
    <col min="18" max="18" width="9.140625" hidden="1" customWidth="1" outlineLevel="1"/>
    <col min="19" max="19" width="15.7109375" hidden="1" customWidth="1" outlineLevel="1"/>
    <col min="20" max="20" width="15.7109375" style="10" hidden="1" customWidth="1" outlineLevel="1"/>
    <col min="21" max="21" width="9.140625" hidden="1" customWidth="1" outlineLevel="1"/>
    <col min="22" max="22" width="15.7109375" hidden="1" customWidth="1" outlineLevel="1"/>
    <col min="23" max="23" width="15.7109375" style="10" hidden="1" customWidth="1" outlineLevel="1"/>
    <col min="24" max="25" width="15.7109375" hidden="1" customWidth="1" outlineLevel="1"/>
    <col min="26" max="26" width="15.7109375" style="10" hidden="1" customWidth="1" outlineLevel="1"/>
    <col min="27" max="27" width="9.140625" hidden="1" customWidth="1" outlineLevel="1"/>
    <col min="28" max="28" width="15.7109375" hidden="1" customWidth="1" outlineLevel="1"/>
    <col min="29" max="29" width="15.7109375" style="10" hidden="1" customWidth="1" outlineLevel="1"/>
    <col min="30" max="31" width="15.7109375" hidden="1" customWidth="1" outlineLevel="1"/>
    <col min="32" max="32" width="15.7109375" style="10" hidden="1" customWidth="1" outlineLevel="1"/>
    <col min="33" max="33" width="9.140625" hidden="1" customWidth="1" outlineLevel="1"/>
    <col min="34" max="34" width="15.7109375" hidden="1" customWidth="1" outlineLevel="1"/>
    <col min="35" max="35" width="15.7109375" style="10" hidden="1" customWidth="1" outlineLevel="1"/>
    <col min="36" max="36" width="9.140625" hidden="1" customWidth="1" outlineLevel="1"/>
    <col min="37" max="37" width="15.7109375" hidden="1" customWidth="1" outlineLevel="1"/>
    <col min="38" max="38" width="15.7109375" style="10" hidden="1" customWidth="1" outlineLevel="1"/>
    <col min="39" max="39" width="15.7109375" customWidth="1"/>
    <col min="44" max="48" width="15.7109375" customWidth="1"/>
    <col min="49" max="49" width="10.85546875" bestFit="1" customWidth="1"/>
    <col min="50" max="50" width="10.85546875" style="6" customWidth="1"/>
    <col min="51" max="51" width="15.7109375" style="5"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 customFormat="1" ht="189.95" customHeight="1" x14ac:dyDescent="0.25">
      <c r="A1" s="2" t="s">
        <v>224</v>
      </c>
      <c r="B1" s="2" t="s">
        <v>226</v>
      </c>
      <c r="C1" s="2" t="s">
        <v>227</v>
      </c>
      <c r="D1" s="2" t="s">
        <v>228</v>
      </c>
      <c r="E1" s="2" t="s">
        <v>229</v>
      </c>
      <c r="F1" s="2" t="s">
        <v>234</v>
      </c>
      <c r="G1" s="2" t="s">
        <v>260</v>
      </c>
      <c r="H1" s="9" t="s">
        <v>261</v>
      </c>
      <c r="I1" s="2" t="s">
        <v>235</v>
      </c>
      <c r="J1" s="2" t="s">
        <v>258</v>
      </c>
      <c r="K1" s="9" t="s">
        <v>262</v>
      </c>
      <c r="L1" s="2" t="s">
        <v>236</v>
      </c>
      <c r="M1" s="2" t="s">
        <v>259</v>
      </c>
      <c r="N1" s="9" t="s">
        <v>270</v>
      </c>
      <c r="O1" s="2" t="s">
        <v>237</v>
      </c>
      <c r="P1" s="2" t="s">
        <v>248</v>
      </c>
      <c r="Q1" s="7" t="s">
        <v>264</v>
      </c>
      <c r="R1" s="2" t="s">
        <v>238</v>
      </c>
      <c r="S1" s="2" t="s">
        <v>249</v>
      </c>
      <c r="T1" s="9" t="s">
        <v>263</v>
      </c>
      <c r="U1" s="2" t="s">
        <v>239</v>
      </c>
      <c r="V1" s="2" t="s">
        <v>250</v>
      </c>
      <c r="W1" s="9" t="s">
        <v>265</v>
      </c>
      <c r="X1" s="2" t="s">
        <v>241</v>
      </c>
      <c r="Y1" s="2" t="s">
        <v>251</v>
      </c>
      <c r="Z1" s="9" t="s">
        <v>266</v>
      </c>
      <c r="AA1" s="2" t="s">
        <v>242</v>
      </c>
      <c r="AB1" s="2" t="s">
        <v>252</v>
      </c>
      <c r="AC1" s="9" t="s">
        <v>271</v>
      </c>
      <c r="AD1" s="2" t="s">
        <v>244</v>
      </c>
      <c r="AE1" s="2" t="s">
        <v>253</v>
      </c>
      <c r="AF1" s="9" t="s">
        <v>267</v>
      </c>
      <c r="AG1" s="2" t="s">
        <v>245</v>
      </c>
      <c r="AH1" s="2" t="s">
        <v>254</v>
      </c>
      <c r="AI1" s="9" t="s">
        <v>268</v>
      </c>
      <c r="AJ1" s="2" t="s">
        <v>246</v>
      </c>
      <c r="AK1" s="2" t="s">
        <v>255</v>
      </c>
      <c r="AL1" s="9" t="s">
        <v>269</v>
      </c>
      <c r="AM1" s="2" t="s">
        <v>256</v>
      </c>
      <c r="AN1" s="3" t="s">
        <v>257</v>
      </c>
    </row>
    <row r="2" spans="1:51" x14ac:dyDescent="0.25">
      <c r="A2" t="s">
        <v>148</v>
      </c>
      <c r="B2" t="s">
        <v>94</v>
      </c>
      <c r="C2" t="s">
        <v>177</v>
      </c>
      <c r="D2" t="s">
        <v>168</v>
      </c>
      <c r="E2" s="4">
        <v>14.717391304347826</v>
      </c>
      <c r="F2" s="4">
        <v>76.030760869565214</v>
      </c>
      <c r="G2" s="4">
        <v>0</v>
      </c>
      <c r="H2" s="10">
        <v>0</v>
      </c>
      <c r="I2" s="4">
        <v>60.346195652173911</v>
      </c>
      <c r="J2" s="4">
        <v>0</v>
      </c>
      <c r="K2" s="10">
        <v>0</v>
      </c>
      <c r="L2" s="4">
        <v>30.217282608695648</v>
      </c>
      <c r="M2" s="4">
        <v>0</v>
      </c>
      <c r="N2" s="10">
        <v>0</v>
      </c>
      <c r="O2" s="4">
        <v>14.532717391304347</v>
      </c>
      <c r="P2" s="4">
        <v>0</v>
      </c>
      <c r="Q2" s="8">
        <v>0</v>
      </c>
      <c r="R2" s="4">
        <v>9.7134782608695645</v>
      </c>
      <c r="S2" s="4">
        <v>0</v>
      </c>
      <c r="T2" s="10">
        <v>0</v>
      </c>
      <c r="U2" s="4">
        <v>5.9710869565217397</v>
      </c>
      <c r="V2" s="4">
        <v>0</v>
      </c>
      <c r="W2" s="10">
        <v>0</v>
      </c>
      <c r="X2" s="4">
        <v>9.5405434782608705</v>
      </c>
      <c r="Y2" s="4">
        <v>0</v>
      </c>
      <c r="Z2" s="10">
        <v>0</v>
      </c>
      <c r="AA2" s="4">
        <v>0</v>
      </c>
      <c r="AB2" s="4">
        <v>0</v>
      </c>
      <c r="AC2" s="10" t="s">
        <v>272</v>
      </c>
      <c r="AD2" s="4">
        <v>36.272934782608694</v>
      </c>
      <c r="AE2" s="4">
        <v>0</v>
      </c>
      <c r="AF2" s="10">
        <v>0</v>
      </c>
      <c r="AG2" s="4">
        <v>0</v>
      </c>
      <c r="AH2" s="4">
        <v>0</v>
      </c>
      <c r="AI2" s="10" t="s">
        <v>272</v>
      </c>
      <c r="AJ2" s="4">
        <v>0</v>
      </c>
      <c r="AK2" s="4">
        <v>0</v>
      </c>
      <c r="AL2" s="10" t="s">
        <v>272</v>
      </c>
      <c r="AM2" s="1">
        <v>465189</v>
      </c>
      <c r="AN2" s="1">
        <v>8</v>
      </c>
      <c r="AX2"/>
      <c r="AY2"/>
    </row>
    <row r="3" spans="1:51" x14ac:dyDescent="0.25">
      <c r="A3" t="s">
        <v>148</v>
      </c>
      <c r="B3" t="s">
        <v>95</v>
      </c>
      <c r="C3" t="s">
        <v>192</v>
      </c>
      <c r="D3" t="s">
        <v>155</v>
      </c>
      <c r="E3" s="4">
        <v>32.010869565217391</v>
      </c>
      <c r="F3" s="4">
        <v>182.28391304347826</v>
      </c>
      <c r="G3" s="4">
        <v>0</v>
      </c>
      <c r="H3" s="10">
        <v>0</v>
      </c>
      <c r="I3" s="4">
        <v>156.11836956521739</v>
      </c>
      <c r="J3" s="4">
        <v>0</v>
      </c>
      <c r="K3" s="10">
        <v>0</v>
      </c>
      <c r="L3" s="4">
        <v>54.764565217391308</v>
      </c>
      <c r="M3" s="4">
        <v>0</v>
      </c>
      <c r="N3" s="10">
        <v>0</v>
      </c>
      <c r="O3" s="4">
        <v>33.709456521739135</v>
      </c>
      <c r="P3" s="4">
        <v>0</v>
      </c>
      <c r="Q3" s="8">
        <v>0</v>
      </c>
      <c r="R3" s="4">
        <v>15.315978260869565</v>
      </c>
      <c r="S3" s="4">
        <v>0</v>
      </c>
      <c r="T3" s="10">
        <v>0</v>
      </c>
      <c r="U3" s="4">
        <v>5.7391304347826084</v>
      </c>
      <c r="V3" s="4">
        <v>0</v>
      </c>
      <c r="W3" s="10">
        <v>0</v>
      </c>
      <c r="X3" s="4">
        <v>19.794782608695648</v>
      </c>
      <c r="Y3" s="4">
        <v>0</v>
      </c>
      <c r="Z3" s="10">
        <v>0</v>
      </c>
      <c r="AA3" s="4">
        <v>5.1104347826086967</v>
      </c>
      <c r="AB3" s="4">
        <v>0</v>
      </c>
      <c r="AC3" s="10">
        <v>0</v>
      </c>
      <c r="AD3" s="4">
        <v>102.61413043478261</v>
      </c>
      <c r="AE3" s="4">
        <v>0</v>
      </c>
      <c r="AF3" s="10">
        <v>0</v>
      </c>
      <c r="AG3" s="4">
        <v>0</v>
      </c>
      <c r="AH3" s="4">
        <v>0</v>
      </c>
      <c r="AI3" s="10" t="s">
        <v>272</v>
      </c>
      <c r="AJ3" s="4">
        <v>0</v>
      </c>
      <c r="AK3" s="4">
        <v>0</v>
      </c>
      <c r="AL3" s="10" t="s">
        <v>272</v>
      </c>
      <c r="AM3" s="1">
        <v>465190</v>
      </c>
      <c r="AN3" s="1">
        <v>8</v>
      </c>
      <c r="AX3"/>
      <c r="AY3"/>
    </row>
    <row r="4" spans="1:51" x14ac:dyDescent="0.25">
      <c r="A4" t="s">
        <v>148</v>
      </c>
      <c r="B4" t="s">
        <v>96</v>
      </c>
      <c r="C4" t="s">
        <v>194</v>
      </c>
      <c r="D4" t="s">
        <v>163</v>
      </c>
      <c r="E4" s="4">
        <v>34.891304347826086</v>
      </c>
      <c r="F4" s="4">
        <v>91.048695652173905</v>
      </c>
      <c r="G4" s="4">
        <v>2.6659782608695655</v>
      </c>
      <c r="H4" s="10">
        <v>2.928079575191489E-2</v>
      </c>
      <c r="I4" s="4">
        <v>83.568695652173915</v>
      </c>
      <c r="J4" s="4">
        <v>2.6659782608695655</v>
      </c>
      <c r="K4" s="10">
        <v>3.1901637809040206E-2</v>
      </c>
      <c r="L4" s="4">
        <v>27.865434782608695</v>
      </c>
      <c r="M4" s="4">
        <v>1.3548913043478263</v>
      </c>
      <c r="N4" s="10">
        <v>4.862265078287735E-2</v>
      </c>
      <c r="O4" s="4">
        <v>20.385434782608694</v>
      </c>
      <c r="P4" s="4">
        <v>1.3548913043478263</v>
      </c>
      <c r="Q4" s="8">
        <v>6.6463694240346385E-2</v>
      </c>
      <c r="R4" s="4">
        <v>0</v>
      </c>
      <c r="S4" s="4">
        <v>0</v>
      </c>
      <c r="T4" s="10" t="s">
        <v>272</v>
      </c>
      <c r="U4" s="4">
        <v>7.4800000000000013</v>
      </c>
      <c r="V4" s="4">
        <v>0</v>
      </c>
      <c r="W4" s="10">
        <v>0</v>
      </c>
      <c r="X4" s="4">
        <v>11.58815217391304</v>
      </c>
      <c r="Y4" s="4">
        <v>0</v>
      </c>
      <c r="Z4" s="10">
        <v>0</v>
      </c>
      <c r="AA4" s="4">
        <v>0</v>
      </c>
      <c r="AB4" s="4">
        <v>0</v>
      </c>
      <c r="AC4" s="10" t="s">
        <v>272</v>
      </c>
      <c r="AD4" s="4">
        <v>51.595108695652172</v>
      </c>
      <c r="AE4" s="4">
        <v>1.3110869565217391</v>
      </c>
      <c r="AF4" s="10">
        <v>2.5411070732606521E-2</v>
      </c>
      <c r="AG4" s="4">
        <v>0</v>
      </c>
      <c r="AH4" s="4">
        <v>0</v>
      </c>
      <c r="AI4" s="10" t="s">
        <v>272</v>
      </c>
      <c r="AJ4" s="4">
        <v>0</v>
      </c>
      <c r="AK4" s="4">
        <v>0</v>
      </c>
      <c r="AL4" s="10" t="s">
        <v>272</v>
      </c>
      <c r="AM4" s="1">
        <v>465191</v>
      </c>
      <c r="AN4" s="1">
        <v>8</v>
      </c>
      <c r="AX4"/>
      <c r="AY4"/>
    </row>
    <row r="5" spans="1:51" x14ac:dyDescent="0.25">
      <c r="A5" t="s">
        <v>148</v>
      </c>
      <c r="B5" t="s">
        <v>76</v>
      </c>
      <c r="C5" t="s">
        <v>199</v>
      </c>
      <c r="D5" t="s">
        <v>168</v>
      </c>
      <c r="E5" s="4">
        <v>22.097826086956523</v>
      </c>
      <c r="F5" s="4">
        <v>126.38586956521742</v>
      </c>
      <c r="G5" s="4">
        <v>0</v>
      </c>
      <c r="H5" s="10">
        <v>0</v>
      </c>
      <c r="I5" s="4">
        <v>108.32858695652176</v>
      </c>
      <c r="J5" s="4">
        <v>0</v>
      </c>
      <c r="K5" s="10">
        <v>0</v>
      </c>
      <c r="L5" s="4">
        <v>37.468369565217394</v>
      </c>
      <c r="M5" s="4">
        <v>0</v>
      </c>
      <c r="N5" s="10">
        <v>0</v>
      </c>
      <c r="O5" s="4">
        <v>19.411086956521739</v>
      </c>
      <c r="P5" s="4">
        <v>0</v>
      </c>
      <c r="Q5" s="8">
        <v>0</v>
      </c>
      <c r="R5" s="4">
        <v>12.318152173913045</v>
      </c>
      <c r="S5" s="4">
        <v>0</v>
      </c>
      <c r="T5" s="10">
        <v>0</v>
      </c>
      <c r="U5" s="4">
        <v>5.7391304347826084</v>
      </c>
      <c r="V5" s="4">
        <v>0</v>
      </c>
      <c r="W5" s="10">
        <v>0</v>
      </c>
      <c r="X5" s="4">
        <v>19.457717391304346</v>
      </c>
      <c r="Y5" s="4">
        <v>0</v>
      </c>
      <c r="Z5" s="10">
        <v>0</v>
      </c>
      <c r="AA5" s="4">
        <v>0</v>
      </c>
      <c r="AB5" s="4">
        <v>0</v>
      </c>
      <c r="AC5" s="10" t="s">
        <v>272</v>
      </c>
      <c r="AD5" s="4">
        <v>68.421630434782628</v>
      </c>
      <c r="AE5" s="4">
        <v>0</v>
      </c>
      <c r="AF5" s="10">
        <v>0</v>
      </c>
      <c r="AG5" s="4">
        <v>1.0381521739130435</v>
      </c>
      <c r="AH5" s="4">
        <v>0</v>
      </c>
      <c r="AI5" s="10">
        <v>0</v>
      </c>
      <c r="AJ5" s="4">
        <v>0</v>
      </c>
      <c r="AK5" s="4">
        <v>0</v>
      </c>
      <c r="AL5" s="10" t="s">
        <v>272</v>
      </c>
      <c r="AM5" s="1">
        <v>465170</v>
      </c>
      <c r="AN5" s="1">
        <v>8</v>
      </c>
      <c r="AX5"/>
      <c r="AY5"/>
    </row>
    <row r="6" spans="1:51" x14ac:dyDescent="0.25">
      <c r="A6" t="s">
        <v>148</v>
      </c>
      <c r="B6" t="s">
        <v>68</v>
      </c>
      <c r="C6" t="s">
        <v>181</v>
      </c>
      <c r="D6" t="s">
        <v>163</v>
      </c>
      <c r="E6" s="4">
        <v>36.010869565217391</v>
      </c>
      <c r="F6" s="4">
        <v>209.84217391304344</v>
      </c>
      <c r="G6" s="4">
        <v>0</v>
      </c>
      <c r="H6" s="10">
        <v>0</v>
      </c>
      <c r="I6" s="4">
        <v>186.15249999999997</v>
      </c>
      <c r="J6" s="4">
        <v>0</v>
      </c>
      <c r="K6" s="10">
        <v>0</v>
      </c>
      <c r="L6" s="4">
        <v>69.39336956521737</v>
      </c>
      <c r="M6" s="4">
        <v>0</v>
      </c>
      <c r="N6" s="10">
        <v>0</v>
      </c>
      <c r="O6" s="4">
        <v>45.703695652173899</v>
      </c>
      <c r="P6" s="4">
        <v>0</v>
      </c>
      <c r="Q6" s="8">
        <v>0</v>
      </c>
      <c r="R6" s="4">
        <v>17.950543478260862</v>
      </c>
      <c r="S6" s="4">
        <v>0</v>
      </c>
      <c r="T6" s="10">
        <v>0</v>
      </c>
      <c r="U6" s="4">
        <v>5.7391304347826084</v>
      </c>
      <c r="V6" s="4">
        <v>0</v>
      </c>
      <c r="W6" s="10">
        <v>0</v>
      </c>
      <c r="X6" s="4">
        <v>5.6104347826086967</v>
      </c>
      <c r="Y6" s="4">
        <v>0</v>
      </c>
      <c r="Z6" s="10">
        <v>0</v>
      </c>
      <c r="AA6" s="4">
        <v>0</v>
      </c>
      <c r="AB6" s="4">
        <v>0</v>
      </c>
      <c r="AC6" s="10" t="s">
        <v>272</v>
      </c>
      <c r="AD6" s="4">
        <v>134.83836956521739</v>
      </c>
      <c r="AE6" s="4">
        <v>0</v>
      </c>
      <c r="AF6" s="10">
        <v>0</v>
      </c>
      <c r="AG6" s="4">
        <v>0</v>
      </c>
      <c r="AH6" s="4">
        <v>0</v>
      </c>
      <c r="AI6" s="10" t="s">
        <v>272</v>
      </c>
      <c r="AJ6" s="4">
        <v>0</v>
      </c>
      <c r="AK6" s="4">
        <v>0</v>
      </c>
      <c r="AL6" s="10" t="s">
        <v>272</v>
      </c>
      <c r="AM6" s="1">
        <v>465159</v>
      </c>
      <c r="AN6" s="1">
        <v>8</v>
      </c>
      <c r="AX6"/>
      <c r="AY6"/>
    </row>
    <row r="7" spans="1:51" x14ac:dyDescent="0.25">
      <c r="A7" t="s">
        <v>148</v>
      </c>
      <c r="B7" t="s">
        <v>72</v>
      </c>
      <c r="C7" t="s">
        <v>181</v>
      </c>
      <c r="D7" t="s">
        <v>163</v>
      </c>
      <c r="E7" s="4">
        <v>32.826086956521742</v>
      </c>
      <c r="F7" s="4">
        <v>189.78999999999996</v>
      </c>
      <c r="G7" s="4">
        <v>0</v>
      </c>
      <c r="H7" s="10">
        <v>0</v>
      </c>
      <c r="I7" s="4">
        <v>163.80065217391302</v>
      </c>
      <c r="J7" s="4">
        <v>0</v>
      </c>
      <c r="K7" s="10">
        <v>0</v>
      </c>
      <c r="L7" s="4">
        <v>58.764565217391301</v>
      </c>
      <c r="M7" s="4">
        <v>0</v>
      </c>
      <c r="N7" s="10">
        <v>0</v>
      </c>
      <c r="O7" s="4">
        <v>32.775217391304345</v>
      </c>
      <c r="P7" s="4">
        <v>0</v>
      </c>
      <c r="Q7" s="8">
        <v>0</v>
      </c>
      <c r="R7" s="4">
        <v>20.250217391304346</v>
      </c>
      <c r="S7" s="4">
        <v>0</v>
      </c>
      <c r="T7" s="10">
        <v>0</v>
      </c>
      <c r="U7" s="4">
        <v>5.7391304347826084</v>
      </c>
      <c r="V7" s="4">
        <v>0</v>
      </c>
      <c r="W7" s="10">
        <v>0</v>
      </c>
      <c r="X7" s="4">
        <v>12.706195652173909</v>
      </c>
      <c r="Y7" s="4">
        <v>0</v>
      </c>
      <c r="Z7" s="10">
        <v>0</v>
      </c>
      <c r="AA7" s="4">
        <v>0</v>
      </c>
      <c r="AB7" s="4">
        <v>0</v>
      </c>
      <c r="AC7" s="10" t="s">
        <v>272</v>
      </c>
      <c r="AD7" s="4">
        <v>118.31923913043477</v>
      </c>
      <c r="AE7" s="4">
        <v>0</v>
      </c>
      <c r="AF7" s="10">
        <v>0</v>
      </c>
      <c r="AG7" s="4">
        <v>0</v>
      </c>
      <c r="AH7" s="4">
        <v>0</v>
      </c>
      <c r="AI7" s="10" t="s">
        <v>272</v>
      </c>
      <c r="AJ7" s="4">
        <v>0</v>
      </c>
      <c r="AK7" s="4">
        <v>0</v>
      </c>
      <c r="AL7" s="10" t="s">
        <v>272</v>
      </c>
      <c r="AM7" s="1">
        <v>465166</v>
      </c>
      <c r="AN7" s="1">
        <v>8</v>
      </c>
      <c r="AX7"/>
      <c r="AY7"/>
    </row>
    <row r="8" spans="1:51" x14ac:dyDescent="0.25">
      <c r="A8" t="s">
        <v>148</v>
      </c>
      <c r="B8" t="s">
        <v>65</v>
      </c>
      <c r="C8" t="s">
        <v>208</v>
      </c>
      <c r="D8" t="s">
        <v>158</v>
      </c>
      <c r="E8" s="4">
        <v>64.565217391304344</v>
      </c>
      <c r="F8" s="4">
        <v>242.29826086956518</v>
      </c>
      <c r="G8" s="4">
        <v>38.600869565217387</v>
      </c>
      <c r="H8" s="10">
        <v>0.15931137692315975</v>
      </c>
      <c r="I8" s="4">
        <v>211.25097826086952</v>
      </c>
      <c r="J8" s="4">
        <v>38.600869565217387</v>
      </c>
      <c r="K8" s="10">
        <v>0.18272516360870983</v>
      </c>
      <c r="L8" s="4">
        <v>75.414565217391313</v>
      </c>
      <c r="M8" s="4">
        <v>2.9788043478260864</v>
      </c>
      <c r="N8" s="10">
        <v>3.949905882556419E-2</v>
      </c>
      <c r="O8" s="4">
        <v>50.445326086956527</v>
      </c>
      <c r="P8" s="4">
        <v>2.9788043478260864</v>
      </c>
      <c r="Q8" s="8">
        <v>5.9050155463189792E-2</v>
      </c>
      <c r="R8" s="4">
        <v>20.159456521739131</v>
      </c>
      <c r="S8" s="4">
        <v>0</v>
      </c>
      <c r="T8" s="10">
        <v>0</v>
      </c>
      <c r="U8" s="4">
        <v>4.8097826086956523</v>
      </c>
      <c r="V8" s="4">
        <v>0</v>
      </c>
      <c r="W8" s="10">
        <v>0</v>
      </c>
      <c r="X8" s="4">
        <v>28.237500000000001</v>
      </c>
      <c r="Y8" s="4">
        <v>0.75336956521739129</v>
      </c>
      <c r="Z8" s="10">
        <v>2.667975441230248E-2</v>
      </c>
      <c r="AA8" s="4">
        <v>6.0780434782608692</v>
      </c>
      <c r="AB8" s="4">
        <v>0</v>
      </c>
      <c r="AC8" s="10">
        <v>0</v>
      </c>
      <c r="AD8" s="4">
        <v>110.45456521739126</v>
      </c>
      <c r="AE8" s="4">
        <v>34.868695652173912</v>
      </c>
      <c r="AF8" s="10">
        <v>0.31568360785764765</v>
      </c>
      <c r="AG8" s="4">
        <v>13.678804347826086</v>
      </c>
      <c r="AH8" s="4">
        <v>0</v>
      </c>
      <c r="AI8" s="10">
        <v>0</v>
      </c>
      <c r="AJ8" s="4">
        <v>8.4347826086956541</v>
      </c>
      <c r="AK8" s="4">
        <v>0</v>
      </c>
      <c r="AL8" s="10" t="s">
        <v>272</v>
      </c>
      <c r="AM8" s="1">
        <v>465156</v>
      </c>
      <c r="AN8" s="1">
        <v>8</v>
      </c>
      <c r="AX8"/>
      <c r="AY8"/>
    </row>
    <row r="9" spans="1:51" x14ac:dyDescent="0.25">
      <c r="A9" t="s">
        <v>148</v>
      </c>
      <c r="B9" t="s">
        <v>59</v>
      </c>
      <c r="C9" t="s">
        <v>188</v>
      </c>
      <c r="D9" t="s">
        <v>163</v>
      </c>
      <c r="E9" s="4">
        <v>104.72826086956522</v>
      </c>
      <c r="F9" s="4">
        <v>337.80934782608699</v>
      </c>
      <c r="G9" s="4">
        <v>95.764565217391294</v>
      </c>
      <c r="H9" s="10">
        <v>0.2834870196270986</v>
      </c>
      <c r="I9" s="4">
        <v>304.20282608695652</v>
      </c>
      <c r="J9" s="4">
        <v>95.764565217391294</v>
      </c>
      <c r="K9" s="10">
        <v>0.3148049820878947</v>
      </c>
      <c r="L9" s="4">
        <v>123.89282608695652</v>
      </c>
      <c r="M9" s="4">
        <v>41.301630434782616</v>
      </c>
      <c r="N9" s="10">
        <v>0.33336579477002393</v>
      </c>
      <c r="O9" s="4">
        <v>102.14782608695653</v>
      </c>
      <c r="P9" s="4">
        <v>41.301630434782616</v>
      </c>
      <c r="Q9" s="8">
        <v>0.40433195709542868</v>
      </c>
      <c r="R9" s="4">
        <v>16.054782608695653</v>
      </c>
      <c r="S9" s="4">
        <v>0</v>
      </c>
      <c r="T9" s="10">
        <v>0</v>
      </c>
      <c r="U9" s="4">
        <v>5.6902173913043477</v>
      </c>
      <c r="V9" s="4">
        <v>0</v>
      </c>
      <c r="W9" s="10">
        <v>0</v>
      </c>
      <c r="X9" s="4">
        <v>34.77000000000001</v>
      </c>
      <c r="Y9" s="4">
        <v>15.159239130434775</v>
      </c>
      <c r="Z9" s="10">
        <v>0.43598616998661982</v>
      </c>
      <c r="AA9" s="4">
        <v>11.861521739130437</v>
      </c>
      <c r="AB9" s="4">
        <v>0</v>
      </c>
      <c r="AC9" s="10">
        <v>0</v>
      </c>
      <c r="AD9" s="4">
        <v>150.20945652173913</v>
      </c>
      <c r="AE9" s="4">
        <v>39.303695652173907</v>
      </c>
      <c r="AF9" s="10">
        <v>0.26165926275411072</v>
      </c>
      <c r="AG9" s="4">
        <v>17.075543478260869</v>
      </c>
      <c r="AH9" s="4">
        <v>0</v>
      </c>
      <c r="AI9" s="10">
        <v>0</v>
      </c>
      <c r="AJ9" s="4">
        <v>0</v>
      </c>
      <c r="AK9" s="4">
        <v>0</v>
      </c>
      <c r="AL9" s="10" t="s">
        <v>272</v>
      </c>
      <c r="AM9" s="1">
        <v>465146</v>
      </c>
      <c r="AN9" s="1">
        <v>8</v>
      </c>
      <c r="AX9"/>
      <c r="AY9"/>
    </row>
    <row r="10" spans="1:51" x14ac:dyDescent="0.25">
      <c r="A10" t="s">
        <v>148</v>
      </c>
      <c r="B10" t="s">
        <v>16</v>
      </c>
      <c r="C10" t="s">
        <v>188</v>
      </c>
      <c r="D10" t="s">
        <v>163</v>
      </c>
      <c r="E10" s="4">
        <v>88.858695652173907</v>
      </c>
      <c r="F10" s="4">
        <v>340.85576086956519</v>
      </c>
      <c r="G10" s="4">
        <v>79.342826086956549</v>
      </c>
      <c r="H10" s="10">
        <v>0.23277537068624921</v>
      </c>
      <c r="I10" s="4">
        <v>315.93206521739131</v>
      </c>
      <c r="J10" s="4">
        <v>79.342826086956549</v>
      </c>
      <c r="K10" s="10">
        <v>0.25113888339368506</v>
      </c>
      <c r="L10" s="4">
        <v>113.57336956521738</v>
      </c>
      <c r="M10" s="4">
        <v>14.297282608695651</v>
      </c>
      <c r="N10" s="10">
        <v>0.12588587151573155</v>
      </c>
      <c r="O10" s="4">
        <v>88.649673913043458</v>
      </c>
      <c r="P10" s="4">
        <v>14.297282608695651</v>
      </c>
      <c r="Q10" s="8">
        <v>0.16127845684711561</v>
      </c>
      <c r="R10" s="4">
        <v>19.220869565217395</v>
      </c>
      <c r="S10" s="4">
        <v>0</v>
      </c>
      <c r="T10" s="10">
        <v>0</v>
      </c>
      <c r="U10" s="4">
        <v>5.702826086956521</v>
      </c>
      <c r="V10" s="4">
        <v>0</v>
      </c>
      <c r="W10" s="10">
        <v>0</v>
      </c>
      <c r="X10" s="4">
        <v>10.724021739130436</v>
      </c>
      <c r="Y10" s="4">
        <v>6.9996739130434786</v>
      </c>
      <c r="Z10" s="10">
        <v>0.65270978400786528</v>
      </c>
      <c r="AA10" s="4">
        <v>0</v>
      </c>
      <c r="AB10" s="4">
        <v>0</v>
      </c>
      <c r="AC10" s="10" t="s">
        <v>272</v>
      </c>
      <c r="AD10" s="4">
        <v>208.7666304347826</v>
      </c>
      <c r="AE10" s="4">
        <v>58.045869565217416</v>
      </c>
      <c r="AF10" s="10">
        <v>0.27804189512629313</v>
      </c>
      <c r="AG10" s="4">
        <v>7.7917391304347818</v>
      </c>
      <c r="AH10" s="4">
        <v>0</v>
      </c>
      <c r="AI10" s="10">
        <v>0</v>
      </c>
      <c r="AJ10" s="4">
        <v>0</v>
      </c>
      <c r="AK10" s="4">
        <v>0</v>
      </c>
      <c r="AL10" s="10" t="s">
        <v>272</v>
      </c>
      <c r="AM10" s="1">
        <v>465066</v>
      </c>
      <c r="AN10" s="1">
        <v>8</v>
      </c>
      <c r="AX10"/>
      <c r="AY10"/>
    </row>
    <row r="11" spans="1:51" x14ac:dyDescent="0.25">
      <c r="A11" t="s">
        <v>148</v>
      </c>
      <c r="B11" t="s">
        <v>62</v>
      </c>
      <c r="C11" t="s">
        <v>192</v>
      </c>
      <c r="D11" t="s">
        <v>155</v>
      </c>
      <c r="E11" s="4">
        <v>54.858695652173914</v>
      </c>
      <c r="F11" s="4">
        <v>146.62206521739131</v>
      </c>
      <c r="G11" s="4">
        <v>0.15239130434782608</v>
      </c>
      <c r="H11" s="10">
        <v>1.0393476870065969E-3</v>
      </c>
      <c r="I11" s="4">
        <v>145.61858695652177</v>
      </c>
      <c r="J11" s="4">
        <v>0.15239130434782608</v>
      </c>
      <c r="K11" s="10">
        <v>1.0465099787936171E-3</v>
      </c>
      <c r="L11" s="4">
        <v>34.12565217391306</v>
      </c>
      <c r="M11" s="4">
        <v>0</v>
      </c>
      <c r="N11" s="10">
        <v>0</v>
      </c>
      <c r="O11" s="4">
        <v>34.12565217391306</v>
      </c>
      <c r="P11" s="4">
        <v>0</v>
      </c>
      <c r="Q11" s="8">
        <v>0</v>
      </c>
      <c r="R11" s="4">
        <v>0</v>
      </c>
      <c r="S11" s="4">
        <v>0</v>
      </c>
      <c r="T11" s="10" t="s">
        <v>272</v>
      </c>
      <c r="U11" s="4">
        <v>0</v>
      </c>
      <c r="V11" s="4">
        <v>0</v>
      </c>
      <c r="W11" s="10" t="s">
        <v>272</v>
      </c>
      <c r="X11" s="4">
        <v>30.13</v>
      </c>
      <c r="Y11" s="4">
        <v>0</v>
      </c>
      <c r="Z11" s="10">
        <v>0</v>
      </c>
      <c r="AA11" s="4">
        <v>1.0034782608695654</v>
      </c>
      <c r="AB11" s="4">
        <v>0</v>
      </c>
      <c r="AC11" s="10">
        <v>0</v>
      </c>
      <c r="AD11" s="4">
        <v>80.677934782608688</v>
      </c>
      <c r="AE11" s="4">
        <v>0.15239130434782608</v>
      </c>
      <c r="AF11" s="10">
        <v>1.8888845476579584E-3</v>
      </c>
      <c r="AG11" s="4">
        <v>0.68500000000000016</v>
      </c>
      <c r="AH11" s="4">
        <v>0</v>
      </c>
      <c r="AI11" s="10">
        <v>0</v>
      </c>
      <c r="AJ11" s="4">
        <v>0</v>
      </c>
      <c r="AK11" s="4">
        <v>0</v>
      </c>
      <c r="AL11" s="10" t="s">
        <v>272</v>
      </c>
      <c r="AM11" s="1">
        <v>465152</v>
      </c>
      <c r="AN11" s="1">
        <v>8</v>
      </c>
      <c r="AX11"/>
      <c r="AY11"/>
    </row>
    <row r="12" spans="1:51" x14ac:dyDescent="0.25">
      <c r="A12" t="s">
        <v>148</v>
      </c>
      <c r="B12" t="s">
        <v>35</v>
      </c>
      <c r="C12" t="s">
        <v>188</v>
      </c>
      <c r="D12" t="s">
        <v>163</v>
      </c>
      <c r="E12" s="4">
        <v>61.597826086956523</v>
      </c>
      <c r="F12" s="4">
        <v>216.58347826086955</v>
      </c>
      <c r="G12" s="4">
        <v>65.566739130434797</v>
      </c>
      <c r="H12" s="10">
        <v>0.30273195193338454</v>
      </c>
      <c r="I12" s="4">
        <v>195.66804347826087</v>
      </c>
      <c r="J12" s="4">
        <v>64.38739130434783</v>
      </c>
      <c r="K12" s="10">
        <v>0.32906442033035099</v>
      </c>
      <c r="L12" s="4">
        <v>50.295978260869553</v>
      </c>
      <c r="M12" s="4">
        <v>7.7956521739130427</v>
      </c>
      <c r="N12" s="10">
        <v>0.15499553728688656</v>
      </c>
      <c r="O12" s="4">
        <v>35.38597826086955</v>
      </c>
      <c r="P12" s="4">
        <v>6.6163043478260866</v>
      </c>
      <c r="Q12" s="8">
        <v>0.1869753126238286</v>
      </c>
      <c r="R12" s="4">
        <v>9.6545652173913066</v>
      </c>
      <c r="S12" s="4">
        <v>0</v>
      </c>
      <c r="T12" s="10">
        <v>0</v>
      </c>
      <c r="U12" s="4">
        <v>5.2554347826086953</v>
      </c>
      <c r="V12" s="4">
        <v>1.1793478260869565</v>
      </c>
      <c r="W12" s="10">
        <v>0.22440537745604966</v>
      </c>
      <c r="X12" s="4">
        <v>36.357500000000002</v>
      </c>
      <c r="Y12" s="4">
        <v>4.1640217391304342</v>
      </c>
      <c r="Z12" s="10">
        <v>0.11452992475088865</v>
      </c>
      <c r="AA12" s="4">
        <v>6.0054347826086945</v>
      </c>
      <c r="AB12" s="4">
        <v>0</v>
      </c>
      <c r="AC12" s="10">
        <v>0</v>
      </c>
      <c r="AD12" s="4">
        <v>113.87989130434784</v>
      </c>
      <c r="AE12" s="4">
        <v>53.479347826086972</v>
      </c>
      <c r="AF12" s="10">
        <v>0.46961186223089746</v>
      </c>
      <c r="AG12" s="4">
        <v>9.9169565217391291</v>
      </c>
      <c r="AH12" s="4">
        <v>0</v>
      </c>
      <c r="AI12" s="10">
        <v>0</v>
      </c>
      <c r="AJ12" s="4">
        <v>0.12771739130434784</v>
      </c>
      <c r="AK12" s="4">
        <v>0.12771739130434784</v>
      </c>
      <c r="AL12" s="10">
        <v>1</v>
      </c>
      <c r="AM12" s="1">
        <v>465096</v>
      </c>
      <c r="AN12" s="1">
        <v>8</v>
      </c>
      <c r="AX12"/>
      <c r="AY12"/>
    </row>
    <row r="13" spans="1:51" x14ac:dyDescent="0.25">
      <c r="A13" t="s">
        <v>148</v>
      </c>
      <c r="B13" t="s">
        <v>101</v>
      </c>
      <c r="C13" t="s">
        <v>222</v>
      </c>
      <c r="D13" t="s">
        <v>175</v>
      </c>
      <c r="E13" s="4">
        <v>31.586956521739129</v>
      </c>
      <c r="F13" s="4">
        <v>149.74260869565217</v>
      </c>
      <c r="G13" s="4">
        <v>0</v>
      </c>
      <c r="H13" s="10">
        <v>0</v>
      </c>
      <c r="I13" s="4">
        <v>143.64826086956521</v>
      </c>
      <c r="J13" s="4">
        <v>0</v>
      </c>
      <c r="K13" s="10">
        <v>0</v>
      </c>
      <c r="L13" s="4">
        <v>25.699347826086949</v>
      </c>
      <c r="M13" s="4">
        <v>0</v>
      </c>
      <c r="N13" s="10">
        <v>0</v>
      </c>
      <c r="O13" s="4">
        <v>19.604999999999993</v>
      </c>
      <c r="P13" s="4">
        <v>0</v>
      </c>
      <c r="Q13" s="8">
        <v>0</v>
      </c>
      <c r="R13" s="4">
        <v>6.0943478260869561</v>
      </c>
      <c r="S13" s="4">
        <v>0</v>
      </c>
      <c r="T13" s="10">
        <v>0</v>
      </c>
      <c r="U13" s="4">
        <v>0</v>
      </c>
      <c r="V13" s="4">
        <v>0</v>
      </c>
      <c r="W13" s="10" t="s">
        <v>272</v>
      </c>
      <c r="X13" s="4">
        <v>19.965</v>
      </c>
      <c r="Y13" s="4">
        <v>0</v>
      </c>
      <c r="Z13" s="10">
        <v>0</v>
      </c>
      <c r="AA13" s="4">
        <v>0</v>
      </c>
      <c r="AB13" s="4">
        <v>0</v>
      </c>
      <c r="AC13" s="10" t="s">
        <v>272</v>
      </c>
      <c r="AD13" s="4">
        <v>76.420978260869546</v>
      </c>
      <c r="AE13" s="4">
        <v>0</v>
      </c>
      <c r="AF13" s="10">
        <v>0</v>
      </c>
      <c r="AG13" s="4">
        <v>27.65728260869567</v>
      </c>
      <c r="AH13" s="4">
        <v>0</v>
      </c>
      <c r="AI13" s="10">
        <v>0</v>
      </c>
      <c r="AJ13" s="4">
        <v>0</v>
      </c>
      <c r="AK13" s="4">
        <v>0</v>
      </c>
      <c r="AL13" s="10" t="s">
        <v>272</v>
      </c>
      <c r="AM13" t="s">
        <v>3</v>
      </c>
      <c r="AN13" s="1">
        <v>8</v>
      </c>
      <c r="AX13"/>
      <c r="AY13"/>
    </row>
    <row r="14" spans="1:51" x14ac:dyDescent="0.25">
      <c r="A14" t="s">
        <v>148</v>
      </c>
      <c r="B14" t="s">
        <v>29</v>
      </c>
      <c r="C14" t="s">
        <v>199</v>
      </c>
      <c r="D14" t="s">
        <v>168</v>
      </c>
      <c r="E14" s="4">
        <v>42.456521739130437</v>
      </c>
      <c r="F14" s="4">
        <v>120.77141304347828</v>
      </c>
      <c r="G14" s="4">
        <v>11.632282608695657</v>
      </c>
      <c r="H14" s="10">
        <v>9.6316523219844921E-2</v>
      </c>
      <c r="I14" s="4">
        <v>109.58097826086957</v>
      </c>
      <c r="J14" s="4">
        <v>9.0322826086956542</v>
      </c>
      <c r="K14" s="10">
        <v>8.2425643136651988E-2</v>
      </c>
      <c r="L14" s="4">
        <v>39.985108695652187</v>
      </c>
      <c r="M14" s="4">
        <v>2.7255434782608727</v>
      </c>
      <c r="N14" s="10">
        <v>6.8163963214566345E-2</v>
      </c>
      <c r="O14" s="4">
        <v>35.399239130434793</v>
      </c>
      <c r="P14" s="4">
        <v>0.64554347826086955</v>
      </c>
      <c r="Q14" s="8">
        <v>1.8236083433382559E-2</v>
      </c>
      <c r="R14" s="4">
        <v>2.0908695652173948</v>
      </c>
      <c r="S14" s="4">
        <v>2.0800000000000032</v>
      </c>
      <c r="T14" s="10">
        <v>0.99480141401538769</v>
      </c>
      <c r="U14" s="4">
        <v>2.4949999999999997</v>
      </c>
      <c r="V14" s="4">
        <v>0</v>
      </c>
      <c r="W14" s="10">
        <v>0</v>
      </c>
      <c r="X14" s="4">
        <v>6.7371739130434802</v>
      </c>
      <c r="Y14" s="4">
        <v>0.26445652173913042</v>
      </c>
      <c r="Z14" s="10">
        <v>3.9253331612403589E-2</v>
      </c>
      <c r="AA14" s="4">
        <v>6.6045652173913023</v>
      </c>
      <c r="AB14" s="4">
        <v>0.52000000000000079</v>
      </c>
      <c r="AC14" s="10">
        <v>7.8733418913136649E-2</v>
      </c>
      <c r="AD14" s="4">
        <v>60.386086956521744</v>
      </c>
      <c r="AE14" s="4">
        <v>8.1222826086956541</v>
      </c>
      <c r="AF14" s="10">
        <v>0.13450586083750937</v>
      </c>
      <c r="AG14" s="4">
        <v>7.058478260869566</v>
      </c>
      <c r="AH14" s="4">
        <v>0</v>
      </c>
      <c r="AI14" s="10">
        <v>0</v>
      </c>
      <c r="AJ14" s="4">
        <v>0</v>
      </c>
      <c r="AK14" s="4">
        <v>0</v>
      </c>
      <c r="AL14" s="10" t="s">
        <v>272</v>
      </c>
      <c r="AM14" s="1">
        <v>465090</v>
      </c>
      <c r="AN14" s="1">
        <v>8</v>
      </c>
      <c r="AX14"/>
      <c r="AY14"/>
    </row>
    <row r="15" spans="1:51" x14ac:dyDescent="0.25">
      <c r="A15" t="s">
        <v>148</v>
      </c>
      <c r="B15" t="s">
        <v>89</v>
      </c>
      <c r="C15" t="s">
        <v>218</v>
      </c>
      <c r="D15" t="s">
        <v>163</v>
      </c>
      <c r="E15" s="4">
        <v>72.967391304347828</v>
      </c>
      <c r="F15" s="4">
        <v>271.91967391304348</v>
      </c>
      <c r="G15" s="4">
        <v>8.4093478260869592</v>
      </c>
      <c r="H15" s="10">
        <v>3.0925852863357594E-2</v>
      </c>
      <c r="I15" s="4">
        <v>245.46945652173912</v>
      </c>
      <c r="J15" s="4">
        <v>5.8093478260869551</v>
      </c>
      <c r="K15" s="10">
        <v>2.3666275667875082E-2</v>
      </c>
      <c r="L15" s="4">
        <v>61.24</v>
      </c>
      <c r="M15" s="4">
        <v>2.6057608695652208</v>
      </c>
      <c r="N15" s="10">
        <v>4.2549981540908242E-2</v>
      </c>
      <c r="O15" s="4">
        <v>43.382826086956527</v>
      </c>
      <c r="P15" s="4">
        <v>0.52576086956521739</v>
      </c>
      <c r="Q15" s="8">
        <v>1.2119101427633654E-2</v>
      </c>
      <c r="R15" s="4">
        <v>12.726739130434783</v>
      </c>
      <c r="S15" s="4">
        <v>2.0800000000000032</v>
      </c>
      <c r="T15" s="10">
        <v>0.16343542353483789</v>
      </c>
      <c r="U15" s="4">
        <v>5.1304347826086953</v>
      </c>
      <c r="V15" s="4">
        <v>0</v>
      </c>
      <c r="W15" s="10">
        <v>0</v>
      </c>
      <c r="X15" s="4">
        <v>47.358695652173921</v>
      </c>
      <c r="Y15" s="4">
        <v>0</v>
      </c>
      <c r="Z15" s="10">
        <v>0</v>
      </c>
      <c r="AA15" s="4">
        <v>8.5930434782608582</v>
      </c>
      <c r="AB15" s="4">
        <v>0.52000000000000079</v>
      </c>
      <c r="AC15" s="10">
        <v>6.0514065978547027E-2</v>
      </c>
      <c r="AD15" s="4">
        <v>135.00347826086957</v>
      </c>
      <c r="AE15" s="4">
        <v>5.2835869565217379</v>
      </c>
      <c r="AF15" s="10">
        <v>3.9136672807141837E-2</v>
      </c>
      <c r="AG15" s="4">
        <v>19.724456521739128</v>
      </c>
      <c r="AH15" s="4">
        <v>0</v>
      </c>
      <c r="AI15" s="10">
        <v>0</v>
      </c>
      <c r="AJ15" s="4">
        <v>0</v>
      </c>
      <c r="AK15" s="4">
        <v>0</v>
      </c>
      <c r="AL15" s="10" t="s">
        <v>272</v>
      </c>
      <c r="AM15" s="1">
        <v>465184</v>
      </c>
      <c r="AN15" s="1">
        <v>8</v>
      </c>
      <c r="AX15"/>
      <c r="AY15"/>
    </row>
    <row r="16" spans="1:51" x14ac:dyDescent="0.25">
      <c r="A16" t="s">
        <v>148</v>
      </c>
      <c r="B16" t="s">
        <v>57</v>
      </c>
      <c r="C16" t="s">
        <v>210</v>
      </c>
      <c r="D16" t="s">
        <v>159</v>
      </c>
      <c r="E16" s="4">
        <v>69.043478260869563</v>
      </c>
      <c r="F16" s="4">
        <v>244.55326086956515</v>
      </c>
      <c r="G16" s="4">
        <v>0</v>
      </c>
      <c r="H16" s="10">
        <v>0</v>
      </c>
      <c r="I16" s="4">
        <v>217.69521739130428</v>
      </c>
      <c r="J16" s="4">
        <v>0</v>
      </c>
      <c r="K16" s="10">
        <v>0</v>
      </c>
      <c r="L16" s="4">
        <v>52.818260869565215</v>
      </c>
      <c r="M16" s="4">
        <v>0</v>
      </c>
      <c r="N16" s="10">
        <v>0</v>
      </c>
      <c r="O16" s="4">
        <v>36.753043478260871</v>
      </c>
      <c r="P16" s="4">
        <v>0</v>
      </c>
      <c r="Q16" s="8">
        <v>0</v>
      </c>
      <c r="R16" s="4">
        <v>10.934782608695652</v>
      </c>
      <c r="S16" s="4">
        <v>0</v>
      </c>
      <c r="T16" s="10">
        <v>0</v>
      </c>
      <c r="U16" s="4">
        <v>5.1304347826086953</v>
      </c>
      <c r="V16" s="4">
        <v>0</v>
      </c>
      <c r="W16" s="10">
        <v>0</v>
      </c>
      <c r="X16" s="4">
        <v>37.672391304347826</v>
      </c>
      <c r="Y16" s="4">
        <v>0</v>
      </c>
      <c r="Z16" s="10">
        <v>0</v>
      </c>
      <c r="AA16" s="4">
        <v>10.792826086956522</v>
      </c>
      <c r="AB16" s="4">
        <v>0</v>
      </c>
      <c r="AC16" s="10">
        <v>0</v>
      </c>
      <c r="AD16" s="4">
        <v>140.80032608695646</v>
      </c>
      <c r="AE16" s="4">
        <v>0</v>
      </c>
      <c r="AF16" s="10">
        <v>0</v>
      </c>
      <c r="AG16" s="4">
        <v>0</v>
      </c>
      <c r="AH16" s="4">
        <v>0</v>
      </c>
      <c r="AI16" s="10" t="s">
        <v>272</v>
      </c>
      <c r="AJ16" s="4">
        <v>2.4694565217391302</v>
      </c>
      <c r="AK16" s="4">
        <v>0</v>
      </c>
      <c r="AL16" s="10" t="s">
        <v>272</v>
      </c>
      <c r="AM16" s="1">
        <v>465143</v>
      </c>
      <c r="AN16" s="1">
        <v>8</v>
      </c>
      <c r="AX16"/>
      <c r="AY16"/>
    </row>
    <row r="17" spans="1:51" x14ac:dyDescent="0.25">
      <c r="A17" t="s">
        <v>148</v>
      </c>
      <c r="B17" t="s">
        <v>19</v>
      </c>
      <c r="C17" t="s">
        <v>188</v>
      </c>
      <c r="D17" t="s">
        <v>163</v>
      </c>
      <c r="E17" s="4">
        <v>35.619565217391305</v>
      </c>
      <c r="F17" s="4">
        <v>161.51173913043479</v>
      </c>
      <c r="G17" s="4">
        <v>0</v>
      </c>
      <c r="H17" s="10">
        <v>0</v>
      </c>
      <c r="I17" s="4">
        <v>147.51684782608694</v>
      </c>
      <c r="J17" s="4">
        <v>0</v>
      </c>
      <c r="K17" s="10">
        <v>0</v>
      </c>
      <c r="L17" s="4">
        <v>46.897499999999994</v>
      </c>
      <c r="M17" s="4">
        <v>0</v>
      </c>
      <c r="N17" s="10">
        <v>0</v>
      </c>
      <c r="O17" s="4">
        <v>32.90260869565217</v>
      </c>
      <c r="P17" s="4">
        <v>0</v>
      </c>
      <c r="Q17" s="8">
        <v>0</v>
      </c>
      <c r="R17" s="4">
        <v>13.647065217391301</v>
      </c>
      <c r="S17" s="4">
        <v>0</v>
      </c>
      <c r="T17" s="10">
        <v>0</v>
      </c>
      <c r="U17" s="4">
        <v>0.34782608695652173</v>
      </c>
      <c r="V17" s="4">
        <v>0</v>
      </c>
      <c r="W17" s="10">
        <v>0</v>
      </c>
      <c r="X17" s="4">
        <v>17.634347826086962</v>
      </c>
      <c r="Y17" s="4">
        <v>0</v>
      </c>
      <c r="Z17" s="10">
        <v>0</v>
      </c>
      <c r="AA17" s="4">
        <v>0</v>
      </c>
      <c r="AB17" s="4">
        <v>0</v>
      </c>
      <c r="AC17" s="10" t="s">
        <v>272</v>
      </c>
      <c r="AD17" s="4">
        <v>88.607608695652175</v>
      </c>
      <c r="AE17" s="4">
        <v>0</v>
      </c>
      <c r="AF17" s="10">
        <v>0</v>
      </c>
      <c r="AG17" s="4">
        <v>8.3722826086956541</v>
      </c>
      <c r="AH17" s="4">
        <v>0</v>
      </c>
      <c r="AI17" s="10">
        <v>0</v>
      </c>
      <c r="AJ17" s="4">
        <v>0</v>
      </c>
      <c r="AK17" s="4">
        <v>0</v>
      </c>
      <c r="AL17" s="10" t="s">
        <v>272</v>
      </c>
      <c r="AM17" s="1">
        <v>465072</v>
      </c>
      <c r="AN17" s="1">
        <v>8</v>
      </c>
      <c r="AX17"/>
      <c r="AY17"/>
    </row>
    <row r="18" spans="1:51" x14ac:dyDescent="0.25">
      <c r="A18" t="s">
        <v>148</v>
      </c>
      <c r="B18" t="s">
        <v>42</v>
      </c>
      <c r="C18" t="s">
        <v>206</v>
      </c>
      <c r="D18" t="s">
        <v>163</v>
      </c>
      <c r="E18" s="4">
        <v>89.391304347826093</v>
      </c>
      <c r="F18" s="4">
        <v>325.9173913043478</v>
      </c>
      <c r="G18" s="4">
        <v>1.9456521739130435</v>
      </c>
      <c r="H18" s="10">
        <v>5.9697709475593982E-3</v>
      </c>
      <c r="I18" s="4">
        <v>315.2217391304348</v>
      </c>
      <c r="J18" s="4">
        <v>1.9456521739130435</v>
      </c>
      <c r="K18" s="10">
        <v>6.172328657535758E-3</v>
      </c>
      <c r="L18" s="4">
        <v>45.783478260869572</v>
      </c>
      <c r="M18" s="4">
        <v>0</v>
      </c>
      <c r="N18" s="10">
        <v>0</v>
      </c>
      <c r="O18" s="4">
        <v>35.087826086956532</v>
      </c>
      <c r="P18" s="4">
        <v>0</v>
      </c>
      <c r="Q18" s="8">
        <v>0</v>
      </c>
      <c r="R18" s="4">
        <v>5.3043478260869561</v>
      </c>
      <c r="S18" s="4">
        <v>0</v>
      </c>
      <c r="T18" s="10">
        <v>0</v>
      </c>
      <c r="U18" s="4">
        <v>5.3913043478260869</v>
      </c>
      <c r="V18" s="4">
        <v>0</v>
      </c>
      <c r="W18" s="10">
        <v>0</v>
      </c>
      <c r="X18" s="4">
        <v>70.865652173913077</v>
      </c>
      <c r="Y18" s="4">
        <v>0</v>
      </c>
      <c r="Z18" s="10">
        <v>0</v>
      </c>
      <c r="AA18" s="4">
        <v>0</v>
      </c>
      <c r="AB18" s="4">
        <v>0</v>
      </c>
      <c r="AC18" s="10" t="s">
        <v>272</v>
      </c>
      <c r="AD18" s="4">
        <v>178.81771739130426</v>
      </c>
      <c r="AE18" s="4">
        <v>1.9456521739130435</v>
      </c>
      <c r="AF18" s="10">
        <v>1.0880645398550753E-2</v>
      </c>
      <c r="AG18" s="4">
        <v>30.450543478260887</v>
      </c>
      <c r="AH18" s="4">
        <v>0</v>
      </c>
      <c r="AI18" s="10">
        <v>0</v>
      </c>
      <c r="AJ18" s="4">
        <v>0</v>
      </c>
      <c r="AK18" s="4">
        <v>0</v>
      </c>
      <c r="AL18" s="10" t="s">
        <v>272</v>
      </c>
      <c r="AM18" s="1">
        <v>465108</v>
      </c>
      <c r="AN18" s="1">
        <v>8</v>
      </c>
      <c r="AX18"/>
      <c r="AY18"/>
    </row>
    <row r="19" spans="1:51" x14ac:dyDescent="0.25">
      <c r="A19" t="s">
        <v>148</v>
      </c>
      <c r="B19" t="s">
        <v>69</v>
      </c>
      <c r="C19" t="s">
        <v>192</v>
      </c>
      <c r="D19" t="s">
        <v>155</v>
      </c>
      <c r="E19" s="4">
        <v>28.597826086956523</v>
      </c>
      <c r="F19" s="4">
        <v>139.68521739130432</v>
      </c>
      <c r="G19" s="4">
        <v>0</v>
      </c>
      <c r="H19" s="10">
        <v>0</v>
      </c>
      <c r="I19" s="4">
        <v>123.41434782608694</v>
      </c>
      <c r="J19" s="4">
        <v>0</v>
      </c>
      <c r="K19" s="10">
        <v>0</v>
      </c>
      <c r="L19" s="4">
        <v>50.663804347826087</v>
      </c>
      <c r="M19" s="4">
        <v>0</v>
      </c>
      <c r="N19" s="10">
        <v>0</v>
      </c>
      <c r="O19" s="4">
        <v>34.44</v>
      </c>
      <c r="P19" s="4">
        <v>0</v>
      </c>
      <c r="Q19" s="8">
        <v>0</v>
      </c>
      <c r="R19" s="4">
        <v>10.484673913043478</v>
      </c>
      <c r="S19" s="4">
        <v>0</v>
      </c>
      <c r="T19" s="10">
        <v>0</v>
      </c>
      <c r="U19" s="4">
        <v>5.7391304347826084</v>
      </c>
      <c r="V19" s="4">
        <v>0</v>
      </c>
      <c r="W19" s="10">
        <v>0</v>
      </c>
      <c r="X19" s="4">
        <v>15.909021739130431</v>
      </c>
      <c r="Y19" s="4">
        <v>0</v>
      </c>
      <c r="Z19" s="10">
        <v>0</v>
      </c>
      <c r="AA19" s="4">
        <v>4.706521739130435E-2</v>
      </c>
      <c r="AB19" s="4">
        <v>0</v>
      </c>
      <c r="AC19" s="10">
        <v>0</v>
      </c>
      <c r="AD19" s="4">
        <v>66.755217391304342</v>
      </c>
      <c r="AE19" s="4">
        <v>0</v>
      </c>
      <c r="AF19" s="10">
        <v>0</v>
      </c>
      <c r="AG19" s="4">
        <v>6.2032608695652156</v>
      </c>
      <c r="AH19" s="4">
        <v>0</v>
      </c>
      <c r="AI19" s="10">
        <v>0</v>
      </c>
      <c r="AJ19" s="4">
        <v>0.10684782608695652</v>
      </c>
      <c r="AK19" s="4">
        <v>0</v>
      </c>
      <c r="AL19" s="10" t="s">
        <v>272</v>
      </c>
      <c r="AM19" s="1">
        <v>465160</v>
      </c>
      <c r="AN19" s="1">
        <v>8</v>
      </c>
      <c r="AX19"/>
      <c r="AY19"/>
    </row>
    <row r="20" spans="1:51" x14ac:dyDescent="0.25">
      <c r="A20" t="s">
        <v>148</v>
      </c>
      <c r="B20" t="s">
        <v>23</v>
      </c>
      <c r="C20" t="s">
        <v>189</v>
      </c>
      <c r="D20" t="s">
        <v>162</v>
      </c>
      <c r="E20" s="4">
        <v>55.891304347826086</v>
      </c>
      <c r="F20" s="4">
        <v>160.80010869565214</v>
      </c>
      <c r="G20" s="4">
        <v>5.5217391304347829E-2</v>
      </c>
      <c r="H20" s="10">
        <v>3.4339150484567331E-4</v>
      </c>
      <c r="I20" s="4">
        <v>148.74206521739126</v>
      </c>
      <c r="J20" s="4">
        <v>5.5217391304347829E-2</v>
      </c>
      <c r="K20" s="10">
        <v>3.7122915581174604E-4</v>
      </c>
      <c r="L20" s="4">
        <v>19.547826086956523</v>
      </c>
      <c r="M20" s="4">
        <v>0</v>
      </c>
      <c r="N20" s="10">
        <v>0</v>
      </c>
      <c r="O20" s="4">
        <v>14.048695652173913</v>
      </c>
      <c r="P20" s="4">
        <v>0</v>
      </c>
      <c r="Q20" s="8">
        <v>0</v>
      </c>
      <c r="R20" s="4">
        <v>0</v>
      </c>
      <c r="S20" s="4">
        <v>0</v>
      </c>
      <c r="T20" s="10" t="s">
        <v>272</v>
      </c>
      <c r="U20" s="4">
        <v>5.4991304347826091</v>
      </c>
      <c r="V20" s="4">
        <v>0</v>
      </c>
      <c r="W20" s="10">
        <v>0</v>
      </c>
      <c r="X20" s="4">
        <v>41.451847826086933</v>
      </c>
      <c r="Y20" s="4">
        <v>0</v>
      </c>
      <c r="Z20" s="10">
        <v>0</v>
      </c>
      <c r="AA20" s="4">
        <v>6.5589130434782605</v>
      </c>
      <c r="AB20" s="4">
        <v>0</v>
      </c>
      <c r="AC20" s="10">
        <v>0</v>
      </c>
      <c r="AD20" s="4">
        <v>89.735543478260851</v>
      </c>
      <c r="AE20" s="4">
        <v>5.5217391304347829E-2</v>
      </c>
      <c r="AF20" s="10">
        <v>6.1533467301866493E-4</v>
      </c>
      <c r="AG20" s="4">
        <v>3.5059782608695658</v>
      </c>
      <c r="AH20" s="4">
        <v>0</v>
      </c>
      <c r="AI20" s="10">
        <v>0</v>
      </c>
      <c r="AJ20" s="4">
        <v>0</v>
      </c>
      <c r="AK20" s="4">
        <v>0</v>
      </c>
      <c r="AL20" s="10" t="s">
        <v>272</v>
      </c>
      <c r="AM20" s="1">
        <v>465083</v>
      </c>
      <c r="AN20" s="1">
        <v>8</v>
      </c>
      <c r="AX20"/>
      <c r="AY20"/>
    </row>
    <row r="21" spans="1:51" x14ac:dyDescent="0.25">
      <c r="A21" t="s">
        <v>148</v>
      </c>
      <c r="B21" t="s">
        <v>30</v>
      </c>
      <c r="C21" t="s">
        <v>200</v>
      </c>
      <c r="D21" t="s">
        <v>163</v>
      </c>
      <c r="E21" s="4">
        <v>54.119565217391305</v>
      </c>
      <c r="F21" s="4">
        <v>207.5085869565217</v>
      </c>
      <c r="G21" s="4">
        <v>15.474130434782611</v>
      </c>
      <c r="H21" s="10">
        <v>7.4571036609799829E-2</v>
      </c>
      <c r="I21" s="4">
        <v>192.70945652173913</v>
      </c>
      <c r="J21" s="4">
        <v>15.474130434782611</v>
      </c>
      <c r="K21" s="10">
        <v>8.029772235405068E-2</v>
      </c>
      <c r="L21" s="4">
        <v>49.445217391304354</v>
      </c>
      <c r="M21" s="4">
        <v>0</v>
      </c>
      <c r="N21" s="10">
        <v>0</v>
      </c>
      <c r="O21" s="4">
        <v>34.646086956521742</v>
      </c>
      <c r="P21" s="4">
        <v>0</v>
      </c>
      <c r="Q21" s="8">
        <v>0</v>
      </c>
      <c r="R21" s="4">
        <v>9.6686956521739145</v>
      </c>
      <c r="S21" s="4">
        <v>0</v>
      </c>
      <c r="T21" s="10">
        <v>0</v>
      </c>
      <c r="U21" s="4">
        <v>5.1304347826086953</v>
      </c>
      <c r="V21" s="4">
        <v>0</v>
      </c>
      <c r="W21" s="10">
        <v>0</v>
      </c>
      <c r="X21" s="4">
        <v>33.809565217391309</v>
      </c>
      <c r="Y21" s="4">
        <v>0</v>
      </c>
      <c r="Z21" s="10">
        <v>0</v>
      </c>
      <c r="AA21" s="4">
        <v>0</v>
      </c>
      <c r="AB21" s="4">
        <v>0</v>
      </c>
      <c r="AC21" s="10" t="s">
        <v>272</v>
      </c>
      <c r="AD21" s="4">
        <v>61.986304347826085</v>
      </c>
      <c r="AE21" s="4">
        <v>15.474130434782611</v>
      </c>
      <c r="AF21" s="10">
        <v>0.24963789336354109</v>
      </c>
      <c r="AG21" s="4">
        <v>62.26749999999997</v>
      </c>
      <c r="AH21" s="4">
        <v>0</v>
      </c>
      <c r="AI21" s="10">
        <v>0</v>
      </c>
      <c r="AJ21" s="4">
        <v>0</v>
      </c>
      <c r="AK21" s="4">
        <v>0</v>
      </c>
      <c r="AL21" s="10" t="s">
        <v>272</v>
      </c>
      <c r="AM21" s="1">
        <v>465091</v>
      </c>
      <c r="AN21" s="1">
        <v>8</v>
      </c>
      <c r="AX21"/>
      <c r="AY21"/>
    </row>
    <row r="22" spans="1:51" x14ac:dyDescent="0.25">
      <c r="A22" t="s">
        <v>148</v>
      </c>
      <c r="B22" t="s">
        <v>25</v>
      </c>
      <c r="C22" t="s">
        <v>197</v>
      </c>
      <c r="D22" t="s">
        <v>167</v>
      </c>
      <c r="E22" s="4">
        <v>29.652173913043477</v>
      </c>
      <c r="F22" s="4">
        <v>131.78358695652179</v>
      </c>
      <c r="G22" s="4">
        <v>0</v>
      </c>
      <c r="H22" s="10">
        <v>0</v>
      </c>
      <c r="I22" s="4">
        <v>127.31902173913048</v>
      </c>
      <c r="J22" s="4">
        <v>0</v>
      </c>
      <c r="K22" s="10">
        <v>0</v>
      </c>
      <c r="L22" s="4">
        <v>35.80228260869567</v>
      </c>
      <c r="M22" s="4">
        <v>0</v>
      </c>
      <c r="N22" s="10">
        <v>0</v>
      </c>
      <c r="O22" s="4">
        <v>32.155000000000015</v>
      </c>
      <c r="P22" s="4">
        <v>0</v>
      </c>
      <c r="Q22" s="8">
        <v>0</v>
      </c>
      <c r="R22" s="4">
        <v>3.6472826086956522</v>
      </c>
      <c r="S22" s="4">
        <v>0</v>
      </c>
      <c r="T22" s="10">
        <v>0</v>
      </c>
      <c r="U22" s="4">
        <v>0</v>
      </c>
      <c r="V22" s="4">
        <v>0</v>
      </c>
      <c r="W22" s="10" t="s">
        <v>272</v>
      </c>
      <c r="X22" s="4">
        <v>10.799347826086956</v>
      </c>
      <c r="Y22" s="4">
        <v>0</v>
      </c>
      <c r="Z22" s="10">
        <v>0</v>
      </c>
      <c r="AA22" s="4">
        <v>0.81728260869565217</v>
      </c>
      <c r="AB22" s="4">
        <v>0</v>
      </c>
      <c r="AC22" s="10">
        <v>0</v>
      </c>
      <c r="AD22" s="4">
        <v>16.442717391304345</v>
      </c>
      <c r="AE22" s="4">
        <v>0</v>
      </c>
      <c r="AF22" s="10">
        <v>0</v>
      </c>
      <c r="AG22" s="4">
        <v>63.111304347826113</v>
      </c>
      <c r="AH22" s="4">
        <v>0</v>
      </c>
      <c r="AI22" s="10">
        <v>0</v>
      </c>
      <c r="AJ22" s="4">
        <v>4.810652173913045</v>
      </c>
      <c r="AK22" s="4">
        <v>0</v>
      </c>
      <c r="AL22" s="10" t="s">
        <v>272</v>
      </c>
      <c r="AM22" s="1">
        <v>465085</v>
      </c>
      <c r="AN22" s="1">
        <v>8</v>
      </c>
      <c r="AX22"/>
      <c r="AY22"/>
    </row>
    <row r="23" spans="1:51" x14ac:dyDescent="0.25">
      <c r="A23" t="s">
        <v>148</v>
      </c>
      <c r="B23" t="s">
        <v>80</v>
      </c>
      <c r="C23" t="s">
        <v>213</v>
      </c>
      <c r="D23" t="s">
        <v>158</v>
      </c>
      <c r="E23" s="4">
        <v>32.554347826086953</v>
      </c>
      <c r="F23" s="4">
        <v>197.31467391304346</v>
      </c>
      <c r="G23" s="4">
        <v>0</v>
      </c>
      <c r="H23" s="10">
        <v>0</v>
      </c>
      <c r="I23" s="4">
        <v>181.37206521739131</v>
      </c>
      <c r="J23" s="4">
        <v>0</v>
      </c>
      <c r="K23" s="10">
        <v>0</v>
      </c>
      <c r="L23" s="4">
        <v>68.86434782608697</v>
      </c>
      <c r="M23" s="4">
        <v>0</v>
      </c>
      <c r="N23" s="10">
        <v>0</v>
      </c>
      <c r="O23" s="4">
        <v>52.921739130434801</v>
      </c>
      <c r="P23" s="4">
        <v>0</v>
      </c>
      <c r="Q23" s="8">
        <v>0</v>
      </c>
      <c r="R23" s="4">
        <v>10.464347826086959</v>
      </c>
      <c r="S23" s="4">
        <v>0</v>
      </c>
      <c r="T23" s="10">
        <v>0</v>
      </c>
      <c r="U23" s="4">
        <v>5.4782608695652177</v>
      </c>
      <c r="V23" s="4">
        <v>0</v>
      </c>
      <c r="W23" s="10">
        <v>0</v>
      </c>
      <c r="X23" s="4">
        <v>18.225652173913037</v>
      </c>
      <c r="Y23" s="4">
        <v>0</v>
      </c>
      <c r="Z23" s="10">
        <v>0</v>
      </c>
      <c r="AA23" s="4">
        <v>0</v>
      </c>
      <c r="AB23" s="4">
        <v>0</v>
      </c>
      <c r="AC23" s="10" t="s">
        <v>272</v>
      </c>
      <c r="AD23" s="4">
        <v>110.22467391304347</v>
      </c>
      <c r="AE23" s="4">
        <v>0</v>
      </c>
      <c r="AF23" s="10">
        <v>0</v>
      </c>
      <c r="AG23" s="4">
        <v>0</v>
      </c>
      <c r="AH23" s="4">
        <v>0</v>
      </c>
      <c r="AI23" s="10" t="s">
        <v>272</v>
      </c>
      <c r="AJ23" s="4">
        <v>0</v>
      </c>
      <c r="AK23" s="4">
        <v>0</v>
      </c>
      <c r="AL23" s="10" t="s">
        <v>272</v>
      </c>
      <c r="AM23" s="1">
        <v>465174</v>
      </c>
      <c r="AN23" s="1">
        <v>8</v>
      </c>
      <c r="AX23"/>
      <c r="AY23"/>
    </row>
    <row r="24" spans="1:51" x14ac:dyDescent="0.25">
      <c r="A24" t="s">
        <v>148</v>
      </c>
      <c r="B24" t="s">
        <v>13</v>
      </c>
      <c r="C24" t="s">
        <v>191</v>
      </c>
      <c r="D24" t="s">
        <v>161</v>
      </c>
      <c r="E24" s="4">
        <v>42.065217391304351</v>
      </c>
      <c r="F24" s="4">
        <v>117.70108695652173</v>
      </c>
      <c r="G24" s="4">
        <v>2.6</v>
      </c>
      <c r="H24" s="10">
        <v>2.20898554739807E-2</v>
      </c>
      <c r="I24" s="4">
        <v>98.415978260869565</v>
      </c>
      <c r="J24" s="4">
        <v>0</v>
      </c>
      <c r="K24" s="10">
        <v>0</v>
      </c>
      <c r="L24" s="4">
        <v>33.123586956521734</v>
      </c>
      <c r="M24" s="4">
        <v>2.08</v>
      </c>
      <c r="N24" s="10">
        <v>6.2795131539655519E-2</v>
      </c>
      <c r="O24" s="4">
        <v>25.391413043478259</v>
      </c>
      <c r="P24" s="4">
        <v>0</v>
      </c>
      <c r="Q24" s="8">
        <v>0</v>
      </c>
      <c r="R24" s="4">
        <v>2.08</v>
      </c>
      <c r="S24" s="4">
        <v>2.08</v>
      </c>
      <c r="T24" s="10">
        <v>1</v>
      </c>
      <c r="U24" s="4">
        <v>5.6521739130434785</v>
      </c>
      <c r="V24" s="4">
        <v>0</v>
      </c>
      <c r="W24" s="10">
        <v>0</v>
      </c>
      <c r="X24" s="4">
        <v>11.929673913043478</v>
      </c>
      <c r="Y24" s="4">
        <v>0</v>
      </c>
      <c r="Z24" s="10">
        <v>0</v>
      </c>
      <c r="AA24" s="4">
        <v>11.5529347826087</v>
      </c>
      <c r="AB24" s="4">
        <v>0.52</v>
      </c>
      <c r="AC24" s="10">
        <v>4.5010208209846907E-2</v>
      </c>
      <c r="AD24" s="4">
        <v>60.474130434782609</v>
      </c>
      <c r="AE24" s="4">
        <v>0</v>
      </c>
      <c r="AF24" s="10">
        <v>0</v>
      </c>
      <c r="AG24" s="4">
        <v>0.62076086956521737</v>
      </c>
      <c r="AH24" s="4">
        <v>0</v>
      </c>
      <c r="AI24" s="10">
        <v>0</v>
      </c>
      <c r="AJ24" s="4">
        <v>0</v>
      </c>
      <c r="AK24" s="4">
        <v>0</v>
      </c>
      <c r="AL24" s="10" t="s">
        <v>272</v>
      </c>
      <c r="AM24" s="1">
        <v>465057</v>
      </c>
      <c r="AN24" s="1">
        <v>8</v>
      </c>
      <c r="AX24"/>
      <c r="AY24"/>
    </row>
    <row r="25" spans="1:51" x14ac:dyDescent="0.25">
      <c r="A25" t="s">
        <v>148</v>
      </c>
      <c r="B25" t="s">
        <v>103</v>
      </c>
      <c r="C25" t="s">
        <v>223</v>
      </c>
      <c r="D25" t="s">
        <v>157</v>
      </c>
      <c r="E25" s="4">
        <v>17.25</v>
      </c>
      <c r="F25" s="4">
        <v>97.08967391304347</v>
      </c>
      <c r="G25" s="4">
        <v>0</v>
      </c>
      <c r="H25" s="10">
        <v>0</v>
      </c>
      <c r="I25" s="4">
        <v>85.491847826086968</v>
      </c>
      <c r="J25" s="4">
        <v>0</v>
      </c>
      <c r="K25" s="10">
        <v>0</v>
      </c>
      <c r="L25" s="4">
        <v>31.448369565217391</v>
      </c>
      <c r="M25" s="4">
        <v>0</v>
      </c>
      <c r="N25" s="10">
        <v>0</v>
      </c>
      <c r="O25" s="4">
        <v>19.850543478260871</v>
      </c>
      <c r="P25" s="4">
        <v>0</v>
      </c>
      <c r="Q25" s="8">
        <v>0</v>
      </c>
      <c r="R25" s="4">
        <v>6.1956521739130439</v>
      </c>
      <c r="S25" s="4">
        <v>0</v>
      </c>
      <c r="T25" s="10">
        <v>0</v>
      </c>
      <c r="U25" s="4">
        <v>5.4021739130434785</v>
      </c>
      <c r="V25" s="4">
        <v>0</v>
      </c>
      <c r="W25" s="10">
        <v>0</v>
      </c>
      <c r="X25" s="4">
        <v>6.3451086956521738</v>
      </c>
      <c r="Y25" s="4">
        <v>0</v>
      </c>
      <c r="Z25" s="10">
        <v>0</v>
      </c>
      <c r="AA25" s="4">
        <v>0</v>
      </c>
      <c r="AB25" s="4">
        <v>0</v>
      </c>
      <c r="AC25" s="10" t="s">
        <v>272</v>
      </c>
      <c r="AD25" s="4">
        <v>59.296195652173914</v>
      </c>
      <c r="AE25" s="4">
        <v>0</v>
      </c>
      <c r="AF25" s="10">
        <v>0</v>
      </c>
      <c r="AG25" s="4">
        <v>0</v>
      </c>
      <c r="AH25" s="4">
        <v>0</v>
      </c>
      <c r="AI25" s="10" t="s">
        <v>272</v>
      </c>
      <c r="AJ25" s="4">
        <v>0</v>
      </c>
      <c r="AK25" s="4">
        <v>0</v>
      </c>
      <c r="AL25" s="10" t="s">
        <v>272</v>
      </c>
      <c r="AM25" t="s">
        <v>5</v>
      </c>
      <c r="AN25" s="1">
        <v>8</v>
      </c>
      <c r="AX25"/>
      <c r="AY25"/>
    </row>
    <row r="26" spans="1:51" x14ac:dyDescent="0.25">
      <c r="A26" t="s">
        <v>148</v>
      </c>
      <c r="B26" t="s">
        <v>78</v>
      </c>
      <c r="C26" t="s">
        <v>189</v>
      </c>
      <c r="D26" t="s">
        <v>162</v>
      </c>
      <c r="E26" s="4">
        <v>111.08695652173913</v>
      </c>
      <c r="F26" s="4">
        <v>516.9060869565219</v>
      </c>
      <c r="G26" s="4">
        <v>15.313695652173912</v>
      </c>
      <c r="H26" s="10">
        <v>2.962568257290029E-2</v>
      </c>
      <c r="I26" s="4">
        <v>473.61021739130456</v>
      </c>
      <c r="J26" s="4">
        <v>15.313695652173912</v>
      </c>
      <c r="K26" s="10">
        <v>3.2333963858557309E-2</v>
      </c>
      <c r="L26" s="4">
        <v>144.03923913043479</v>
      </c>
      <c r="M26" s="4">
        <v>0.34380434782608693</v>
      </c>
      <c r="N26" s="10">
        <v>2.3868797829093972E-3</v>
      </c>
      <c r="O26" s="4">
        <v>100.74336956521741</v>
      </c>
      <c r="P26" s="4">
        <v>0.34380434782608693</v>
      </c>
      <c r="Q26" s="8">
        <v>3.4126746932315096E-3</v>
      </c>
      <c r="R26" s="4">
        <v>38.567608695652169</v>
      </c>
      <c r="S26" s="4">
        <v>0</v>
      </c>
      <c r="T26" s="10">
        <v>0</v>
      </c>
      <c r="U26" s="4">
        <v>4.7282608695652177</v>
      </c>
      <c r="V26" s="4">
        <v>0</v>
      </c>
      <c r="W26" s="10">
        <v>0</v>
      </c>
      <c r="X26" s="4">
        <v>73.414891304347833</v>
      </c>
      <c r="Y26" s="4">
        <v>0</v>
      </c>
      <c r="Z26" s="10">
        <v>0</v>
      </c>
      <c r="AA26" s="4">
        <v>0</v>
      </c>
      <c r="AB26" s="4">
        <v>0</v>
      </c>
      <c r="AC26" s="10" t="s">
        <v>272</v>
      </c>
      <c r="AD26" s="4">
        <v>292.3803260869567</v>
      </c>
      <c r="AE26" s="4">
        <v>14.845760869565217</v>
      </c>
      <c r="AF26" s="10">
        <v>5.0775512389126844E-2</v>
      </c>
      <c r="AG26" s="4">
        <v>6.9475000000000025</v>
      </c>
      <c r="AH26" s="4">
        <v>0</v>
      </c>
      <c r="AI26" s="10">
        <v>0</v>
      </c>
      <c r="AJ26" s="4">
        <v>0.1241304347826087</v>
      </c>
      <c r="AK26" s="4">
        <v>0.1241304347826087</v>
      </c>
      <c r="AL26" s="10">
        <v>1</v>
      </c>
      <c r="AM26" s="1">
        <v>465172</v>
      </c>
      <c r="AN26" s="1">
        <v>8</v>
      </c>
      <c r="AX26"/>
      <c r="AY26"/>
    </row>
    <row r="27" spans="1:51" x14ac:dyDescent="0.25">
      <c r="A27" t="s">
        <v>148</v>
      </c>
      <c r="B27" t="s">
        <v>11</v>
      </c>
      <c r="C27" t="s">
        <v>189</v>
      </c>
      <c r="D27" t="s">
        <v>162</v>
      </c>
      <c r="E27" s="4">
        <v>32.097826086956523</v>
      </c>
      <c r="F27" s="4">
        <v>130.70467391304348</v>
      </c>
      <c r="G27" s="4">
        <v>0</v>
      </c>
      <c r="H27" s="10">
        <v>0</v>
      </c>
      <c r="I27" s="4">
        <v>113.59597826086957</v>
      </c>
      <c r="J27" s="4">
        <v>0</v>
      </c>
      <c r="K27" s="10">
        <v>0</v>
      </c>
      <c r="L27" s="4">
        <v>47.452500000000008</v>
      </c>
      <c r="M27" s="4">
        <v>0</v>
      </c>
      <c r="N27" s="10">
        <v>0</v>
      </c>
      <c r="O27" s="4">
        <v>33.387282608695656</v>
      </c>
      <c r="P27" s="4">
        <v>0</v>
      </c>
      <c r="Q27" s="8">
        <v>0</v>
      </c>
      <c r="R27" s="4">
        <v>7.1086956521739131</v>
      </c>
      <c r="S27" s="4">
        <v>0</v>
      </c>
      <c r="T27" s="10">
        <v>0</v>
      </c>
      <c r="U27" s="4">
        <v>6.9565217391304346</v>
      </c>
      <c r="V27" s="4">
        <v>0</v>
      </c>
      <c r="W27" s="10">
        <v>0</v>
      </c>
      <c r="X27" s="4">
        <v>11.704565217391309</v>
      </c>
      <c r="Y27" s="4">
        <v>0</v>
      </c>
      <c r="Z27" s="10">
        <v>0</v>
      </c>
      <c r="AA27" s="4">
        <v>3.0434782608695654</v>
      </c>
      <c r="AB27" s="4">
        <v>0</v>
      </c>
      <c r="AC27" s="10">
        <v>0</v>
      </c>
      <c r="AD27" s="4">
        <v>52.006304347826074</v>
      </c>
      <c r="AE27" s="4">
        <v>0</v>
      </c>
      <c r="AF27" s="10">
        <v>0</v>
      </c>
      <c r="AG27" s="4">
        <v>16.497826086956529</v>
      </c>
      <c r="AH27" s="4">
        <v>0</v>
      </c>
      <c r="AI27" s="10">
        <v>0</v>
      </c>
      <c r="AJ27" s="4">
        <v>0</v>
      </c>
      <c r="AK27" s="4">
        <v>0</v>
      </c>
      <c r="AL27" s="10" t="s">
        <v>272</v>
      </c>
      <c r="AM27" s="1">
        <v>465009</v>
      </c>
      <c r="AN27" s="1">
        <v>8</v>
      </c>
      <c r="AX27"/>
      <c r="AY27"/>
    </row>
    <row r="28" spans="1:51" x14ac:dyDescent="0.25">
      <c r="A28" t="s">
        <v>148</v>
      </c>
      <c r="B28" t="s">
        <v>6</v>
      </c>
      <c r="C28" t="s">
        <v>202</v>
      </c>
      <c r="D28" t="s">
        <v>168</v>
      </c>
      <c r="E28" s="4">
        <v>64.706521739130437</v>
      </c>
      <c r="F28" s="4">
        <v>292.38467391304351</v>
      </c>
      <c r="G28" s="4">
        <v>113.87673913043477</v>
      </c>
      <c r="H28" s="10">
        <v>0.38947574647603522</v>
      </c>
      <c r="I28" s="4">
        <v>255.33293478260873</v>
      </c>
      <c r="J28" s="4">
        <v>113.87673913043477</v>
      </c>
      <c r="K28" s="10">
        <v>0.44599314705480431</v>
      </c>
      <c r="L28" s="4">
        <v>57.986630434782612</v>
      </c>
      <c r="M28" s="4">
        <v>23.267608695652171</v>
      </c>
      <c r="N28" s="10">
        <v>0.40125816108285822</v>
      </c>
      <c r="O28" s="4">
        <v>39.009456521739139</v>
      </c>
      <c r="P28" s="4">
        <v>23.267608695652171</v>
      </c>
      <c r="Q28" s="8">
        <v>0.59646072440628928</v>
      </c>
      <c r="R28" s="4">
        <v>14.330434782608695</v>
      </c>
      <c r="S28" s="4">
        <v>0</v>
      </c>
      <c r="T28" s="10">
        <v>0</v>
      </c>
      <c r="U28" s="4">
        <v>4.6467391304347823</v>
      </c>
      <c r="V28" s="4">
        <v>0</v>
      </c>
      <c r="W28" s="10">
        <v>0</v>
      </c>
      <c r="X28" s="4">
        <v>61.89358695652173</v>
      </c>
      <c r="Y28" s="4">
        <v>23.592500000000008</v>
      </c>
      <c r="Z28" s="10">
        <v>0.38117842510198974</v>
      </c>
      <c r="AA28" s="4">
        <v>18.074565217391299</v>
      </c>
      <c r="AB28" s="4">
        <v>0</v>
      </c>
      <c r="AC28" s="10">
        <v>0</v>
      </c>
      <c r="AD28" s="4">
        <v>153.29336956521743</v>
      </c>
      <c r="AE28" s="4">
        <v>67.016630434782584</v>
      </c>
      <c r="AF28" s="10">
        <v>0.43717892446920803</v>
      </c>
      <c r="AG28" s="4">
        <v>1.1365217391304347</v>
      </c>
      <c r="AH28" s="4">
        <v>0</v>
      </c>
      <c r="AI28" s="10">
        <v>0</v>
      </c>
      <c r="AJ28" s="4">
        <v>0</v>
      </c>
      <c r="AK28" s="4">
        <v>0</v>
      </c>
      <c r="AL28" s="10" t="s">
        <v>272</v>
      </c>
      <c r="AM28" s="1">
        <v>465097</v>
      </c>
      <c r="AN28" s="1">
        <v>8</v>
      </c>
      <c r="AX28"/>
      <c r="AY28"/>
    </row>
    <row r="29" spans="1:51" x14ac:dyDescent="0.25">
      <c r="A29" t="s">
        <v>148</v>
      </c>
      <c r="B29" t="s">
        <v>41</v>
      </c>
      <c r="C29" t="s">
        <v>205</v>
      </c>
      <c r="D29" t="s">
        <v>171</v>
      </c>
      <c r="E29" s="4">
        <v>30.673913043478262</v>
      </c>
      <c r="F29" s="4">
        <v>118.78336956521741</v>
      </c>
      <c r="G29" s="4">
        <v>41.89358695652173</v>
      </c>
      <c r="H29" s="10">
        <v>0.35268899265835579</v>
      </c>
      <c r="I29" s="4">
        <v>108.84336956521742</v>
      </c>
      <c r="J29" s="4">
        <v>41.89358695652173</v>
      </c>
      <c r="K29" s="10">
        <v>0.38489792372166209</v>
      </c>
      <c r="L29" s="4">
        <v>34.115217391304341</v>
      </c>
      <c r="M29" s="4">
        <v>6.3759782608695641</v>
      </c>
      <c r="N29" s="10">
        <v>0.18689543108392276</v>
      </c>
      <c r="O29" s="4">
        <v>24.17521739130434</v>
      </c>
      <c r="P29" s="4">
        <v>6.3759782608695641</v>
      </c>
      <c r="Q29" s="8">
        <v>0.26374026581299576</v>
      </c>
      <c r="R29" s="4">
        <v>5.2932608695652181</v>
      </c>
      <c r="S29" s="4">
        <v>0</v>
      </c>
      <c r="T29" s="10">
        <v>0</v>
      </c>
      <c r="U29" s="4">
        <v>4.6467391304347823</v>
      </c>
      <c r="V29" s="4">
        <v>0</v>
      </c>
      <c r="W29" s="10">
        <v>0</v>
      </c>
      <c r="X29" s="4">
        <v>11.692717391304345</v>
      </c>
      <c r="Y29" s="4">
        <v>0</v>
      </c>
      <c r="Z29" s="10">
        <v>0</v>
      </c>
      <c r="AA29" s="4">
        <v>0</v>
      </c>
      <c r="AB29" s="4">
        <v>0</v>
      </c>
      <c r="AC29" s="10" t="s">
        <v>272</v>
      </c>
      <c r="AD29" s="4">
        <v>72.97543478260873</v>
      </c>
      <c r="AE29" s="4">
        <v>35.517608695652164</v>
      </c>
      <c r="AF29" s="10">
        <v>0.48670636634722192</v>
      </c>
      <c r="AG29" s="4">
        <v>0</v>
      </c>
      <c r="AH29" s="4">
        <v>0</v>
      </c>
      <c r="AI29" s="10" t="s">
        <v>272</v>
      </c>
      <c r="AJ29" s="4">
        <v>0</v>
      </c>
      <c r="AK29" s="4">
        <v>0</v>
      </c>
      <c r="AL29" s="10" t="s">
        <v>272</v>
      </c>
      <c r="AM29" s="1">
        <v>465107</v>
      </c>
      <c r="AN29" s="1">
        <v>8</v>
      </c>
      <c r="AX29"/>
      <c r="AY29"/>
    </row>
    <row r="30" spans="1:51" x14ac:dyDescent="0.25">
      <c r="A30" t="s">
        <v>148</v>
      </c>
      <c r="B30" t="s">
        <v>9</v>
      </c>
      <c r="C30" t="s">
        <v>187</v>
      </c>
      <c r="D30" t="s">
        <v>162</v>
      </c>
      <c r="E30" s="4">
        <v>111.15217391304348</v>
      </c>
      <c r="F30" s="4">
        <v>421.48413043478268</v>
      </c>
      <c r="G30" s="4">
        <v>40.409021739130424</v>
      </c>
      <c r="H30" s="10">
        <v>9.5873174862945443E-2</v>
      </c>
      <c r="I30" s="4">
        <v>403.67945652173921</v>
      </c>
      <c r="J30" s="4">
        <v>40.409021739130424</v>
      </c>
      <c r="K30" s="10">
        <v>0.10010175421684925</v>
      </c>
      <c r="L30" s="4">
        <v>123.4664130434783</v>
      </c>
      <c r="M30" s="4">
        <v>8.4431521739130453</v>
      </c>
      <c r="N30" s="10">
        <v>6.8384202357444496E-2</v>
      </c>
      <c r="O30" s="4">
        <v>112.11858695652178</v>
      </c>
      <c r="P30" s="4">
        <v>8.4431521739130453</v>
      </c>
      <c r="Q30" s="8">
        <v>7.5305552835652462E-2</v>
      </c>
      <c r="R30" s="4">
        <v>5.6086956521739131</v>
      </c>
      <c r="S30" s="4">
        <v>0</v>
      </c>
      <c r="T30" s="10">
        <v>0</v>
      </c>
      <c r="U30" s="4">
        <v>5.7391304347826084</v>
      </c>
      <c r="V30" s="4">
        <v>0</v>
      </c>
      <c r="W30" s="10">
        <v>0</v>
      </c>
      <c r="X30" s="4">
        <v>42.294456521739122</v>
      </c>
      <c r="Y30" s="4">
        <v>0</v>
      </c>
      <c r="Z30" s="10">
        <v>0</v>
      </c>
      <c r="AA30" s="4">
        <v>6.456847826086956</v>
      </c>
      <c r="AB30" s="4">
        <v>0</v>
      </c>
      <c r="AC30" s="10">
        <v>0</v>
      </c>
      <c r="AD30" s="4">
        <v>201.42695652173919</v>
      </c>
      <c r="AE30" s="4">
        <v>31.965869565217378</v>
      </c>
      <c r="AF30" s="10">
        <v>0.1586970786691474</v>
      </c>
      <c r="AG30" s="4">
        <v>47.839456521739145</v>
      </c>
      <c r="AH30" s="4">
        <v>0</v>
      </c>
      <c r="AI30" s="10">
        <v>0</v>
      </c>
      <c r="AJ30" s="4">
        <v>0</v>
      </c>
      <c r="AK30" s="4">
        <v>0</v>
      </c>
      <c r="AL30" s="10" t="s">
        <v>272</v>
      </c>
      <c r="AM30" s="1">
        <v>465003</v>
      </c>
      <c r="AN30" s="1">
        <v>8</v>
      </c>
      <c r="AX30"/>
      <c r="AY30"/>
    </row>
    <row r="31" spans="1:51" x14ac:dyDescent="0.25">
      <c r="A31" t="s">
        <v>148</v>
      </c>
      <c r="B31" t="s">
        <v>8</v>
      </c>
      <c r="C31" t="s">
        <v>195</v>
      </c>
      <c r="D31" t="s">
        <v>163</v>
      </c>
      <c r="E31" s="4">
        <v>72.336956521739125</v>
      </c>
      <c r="F31" s="4">
        <v>226.88967391304345</v>
      </c>
      <c r="G31" s="4">
        <v>3.3516304347826087</v>
      </c>
      <c r="H31" s="10">
        <v>1.477207127578286E-2</v>
      </c>
      <c r="I31" s="4">
        <v>205.00652173913042</v>
      </c>
      <c r="J31" s="4">
        <v>3.3516304347826087</v>
      </c>
      <c r="K31" s="10">
        <v>1.6348896641676301E-2</v>
      </c>
      <c r="L31" s="4">
        <v>49.288043478260875</v>
      </c>
      <c r="M31" s="4">
        <v>0.78260869565217395</v>
      </c>
      <c r="N31" s="10">
        <v>1.587826662256037E-2</v>
      </c>
      <c r="O31" s="4">
        <v>30.448369565217398</v>
      </c>
      <c r="P31" s="4">
        <v>0.78260869565217395</v>
      </c>
      <c r="Q31" s="8">
        <v>2.5702811244979914E-2</v>
      </c>
      <c r="R31" s="4">
        <v>13.1875</v>
      </c>
      <c r="S31" s="4">
        <v>0</v>
      </c>
      <c r="T31" s="10">
        <v>0</v>
      </c>
      <c r="U31" s="4">
        <v>5.6521739130434785</v>
      </c>
      <c r="V31" s="4">
        <v>0</v>
      </c>
      <c r="W31" s="10">
        <v>0</v>
      </c>
      <c r="X31" s="4">
        <v>44.454565217391298</v>
      </c>
      <c r="Y31" s="4">
        <v>0.12847826086956521</v>
      </c>
      <c r="Z31" s="10">
        <v>2.890102742908001E-3</v>
      </c>
      <c r="AA31" s="4">
        <v>3.0434782608695654</v>
      </c>
      <c r="AB31" s="4">
        <v>0</v>
      </c>
      <c r="AC31" s="10">
        <v>0</v>
      </c>
      <c r="AD31" s="4">
        <v>103.89706521739129</v>
      </c>
      <c r="AE31" s="4">
        <v>2.4405434782608695</v>
      </c>
      <c r="AF31" s="10">
        <v>2.3490013631803221E-2</v>
      </c>
      <c r="AG31" s="4">
        <v>25.516304347826086</v>
      </c>
      <c r="AH31" s="4">
        <v>0</v>
      </c>
      <c r="AI31" s="10">
        <v>0</v>
      </c>
      <c r="AJ31" s="4">
        <v>0.69021739130434778</v>
      </c>
      <c r="AK31" s="4">
        <v>0</v>
      </c>
      <c r="AL31" s="10" t="s">
        <v>272</v>
      </c>
      <c r="AM31" s="1">
        <v>465078</v>
      </c>
      <c r="AN31" s="1">
        <v>8</v>
      </c>
      <c r="AX31"/>
      <c r="AY31"/>
    </row>
    <row r="32" spans="1:51" x14ac:dyDescent="0.25">
      <c r="A32" t="s">
        <v>148</v>
      </c>
      <c r="B32" t="s">
        <v>43</v>
      </c>
      <c r="C32" t="s">
        <v>188</v>
      </c>
      <c r="D32" t="s">
        <v>163</v>
      </c>
      <c r="E32" s="4">
        <v>77.869565217391298</v>
      </c>
      <c r="F32" s="4">
        <v>299.0635869565217</v>
      </c>
      <c r="G32" s="4">
        <v>5.5221739130434786</v>
      </c>
      <c r="H32" s="10">
        <v>1.8464882232039504E-2</v>
      </c>
      <c r="I32" s="4">
        <v>285.82402173913044</v>
      </c>
      <c r="J32" s="4">
        <v>5.5221739130434786</v>
      </c>
      <c r="K32" s="10">
        <v>1.9320188273340887E-2</v>
      </c>
      <c r="L32" s="4">
        <v>69.289021739130419</v>
      </c>
      <c r="M32" s="4">
        <v>0.1391304347826087</v>
      </c>
      <c r="N32" s="10">
        <v>2.007972277432745E-3</v>
      </c>
      <c r="O32" s="4">
        <v>56.04945652173911</v>
      </c>
      <c r="P32" s="4">
        <v>0.1391304347826087</v>
      </c>
      <c r="Q32" s="8">
        <v>2.4822798188711454E-3</v>
      </c>
      <c r="R32" s="4">
        <v>7.5004347826086963</v>
      </c>
      <c r="S32" s="4">
        <v>0</v>
      </c>
      <c r="T32" s="10">
        <v>0</v>
      </c>
      <c r="U32" s="4">
        <v>5.7391304347826084</v>
      </c>
      <c r="V32" s="4">
        <v>0</v>
      </c>
      <c r="W32" s="10">
        <v>0</v>
      </c>
      <c r="X32" s="4">
        <v>36.852934782608699</v>
      </c>
      <c r="Y32" s="4">
        <v>0.81521739130434778</v>
      </c>
      <c r="Z32" s="10">
        <v>2.2120826906004178E-2</v>
      </c>
      <c r="AA32" s="4">
        <v>0</v>
      </c>
      <c r="AB32" s="4">
        <v>0</v>
      </c>
      <c r="AC32" s="10" t="s">
        <v>272</v>
      </c>
      <c r="AD32" s="4">
        <v>157.51</v>
      </c>
      <c r="AE32" s="4">
        <v>4.5678260869565221</v>
      </c>
      <c r="AF32" s="10">
        <v>2.9000229108986874E-2</v>
      </c>
      <c r="AG32" s="4">
        <v>35.411630434782609</v>
      </c>
      <c r="AH32" s="4">
        <v>0</v>
      </c>
      <c r="AI32" s="10">
        <v>0</v>
      </c>
      <c r="AJ32" s="4">
        <v>0</v>
      </c>
      <c r="AK32" s="4">
        <v>0</v>
      </c>
      <c r="AL32" s="10" t="s">
        <v>272</v>
      </c>
      <c r="AM32" s="1">
        <v>465109</v>
      </c>
      <c r="AN32" s="1">
        <v>8</v>
      </c>
      <c r="AX32"/>
      <c r="AY32"/>
    </row>
    <row r="33" spans="1:51" x14ac:dyDescent="0.25">
      <c r="A33" t="s">
        <v>148</v>
      </c>
      <c r="B33" t="s">
        <v>38</v>
      </c>
      <c r="C33" t="s">
        <v>204</v>
      </c>
      <c r="D33" t="s">
        <v>155</v>
      </c>
      <c r="E33" s="4">
        <v>40.945652173913047</v>
      </c>
      <c r="F33" s="4">
        <v>144.83728260869566</v>
      </c>
      <c r="G33" s="4">
        <v>0</v>
      </c>
      <c r="H33" s="10">
        <v>0</v>
      </c>
      <c r="I33" s="4">
        <v>130.17206521739129</v>
      </c>
      <c r="J33" s="4">
        <v>0</v>
      </c>
      <c r="K33" s="10">
        <v>0</v>
      </c>
      <c r="L33" s="4">
        <v>45.530760869565221</v>
      </c>
      <c r="M33" s="4">
        <v>0</v>
      </c>
      <c r="N33" s="10">
        <v>0</v>
      </c>
      <c r="O33" s="4">
        <v>30.865543478260864</v>
      </c>
      <c r="P33" s="4">
        <v>0</v>
      </c>
      <c r="Q33" s="8">
        <v>0</v>
      </c>
      <c r="R33" s="4">
        <v>8.9260869565217451</v>
      </c>
      <c r="S33" s="4">
        <v>0</v>
      </c>
      <c r="T33" s="10">
        <v>0</v>
      </c>
      <c r="U33" s="4">
        <v>5.7391304347826084</v>
      </c>
      <c r="V33" s="4">
        <v>0</v>
      </c>
      <c r="W33" s="10">
        <v>0</v>
      </c>
      <c r="X33" s="4">
        <v>15.318152173913044</v>
      </c>
      <c r="Y33" s="4">
        <v>0</v>
      </c>
      <c r="Z33" s="10">
        <v>0</v>
      </c>
      <c r="AA33" s="4">
        <v>0</v>
      </c>
      <c r="AB33" s="4">
        <v>0</v>
      </c>
      <c r="AC33" s="10" t="s">
        <v>272</v>
      </c>
      <c r="AD33" s="4">
        <v>70.708913043478262</v>
      </c>
      <c r="AE33" s="4">
        <v>0</v>
      </c>
      <c r="AF33" s="10">
        <v>0</v>
      </c>
      <c r="AG33" s="4">
        <v>13.279456521739132</v>
      </c>
      <c r="AH33" s="4">
        <v>0</v>
      </c>
      <c r="AI33" s="10">
        <v>0</v>
      </c>
      <c r="AJ33" s="4">
        <v>0</v>
      </c>
      <c r="AK33" s="4">
        <v>0</v>
      </c>
      <c r="AL33" s="10" t="s">
        <v>272</v>
      </c>
      <c r="AM33" s="1">
        <v>465101</v>
      </c>
      <c r="AN33" s="1">
        <v>8</v>
      </c>
      <c r="AX33"/>
      <c r="AY33"/>
    </row>
    <row r="34" spans="1:51" x14ac:dyDescent="0.25">
      <c r="A34" t="s">
        <v>148</v>
      </c>
      <c r="B34" t="s">
        <v>77</v>
      </c>
      <c r="C34" t="s">
        <v>182</v>
      </c>
      <c r="D34" t="s">
        <v>163</v>
      </c>
      <c r="E34" s="4">
        <v>29.228260869565219</v>
      </c>
      <c r="F34" s="4">
        <v>148.0271739130435</v>
      </c>
      <c r="G34" s="4">
        <v>17.141304347826086</v>
      </c>
      <c r="H34" s="10">
        <v>0.1157983625215699</v>
      </c>
      <c r="I34" s="4">
        <v>133.9891304347826</v>
      </c>
      <c r="J34" s="4">
        <v>17.141304347826086</v>
      </c>
      <c r="K34" s="10">
        <v>0.12793055893566968</v>
      </c>
      <c r="L34" s="4">
        <v>57.570652173913047</v>
      </c>
      <c r="M34" s="4">
        <v>4.2445652173913047</v>
      </c>
      <c r="N34" s="10">
        <v>7.3727933541017657E-2</v>
      </c>
      <c r="O34" s="4">
        <v>43.923913043478258</v>
      </c>
      <c r="P34" s="4">
        <v>4.2445652173913047</v>
      </c>
      <c r="Q34" s="8">
        <v>9.6634496411779278E-2</v>
      </c>
      <c r="R34" s="4">
        <v>5.4565217391304346</v>
      </c>
      <c r="S34" s="4">
        <v>0</v>
      </c>
      <c r="T34" s="10">
        <v>0</v>
      </c>
      <c r="U34" s="4">
        <v>8.1902173913043477</v>
      </c>
      <c r="V34" s="4">
        <v>0</v>
      </c>
      <c r="W34" s="10">
        <v>0</v>
      </c>
      <c r="X34" s="4">
        <v>15</v>
      </c>
      <c r="Y34" s="4">
        <v>0.69565217391304346</v>
      </c>
      <c r="Z34" s="10">
        <v>4.6376811594202899E-2</v>
      </c>
      <c r="AA34" s="4">
        <v>0.39130434782608697</v>
      </c>
      <c r="AB34" s="4">
        <v>0</v>
      </c>
      <c r="AC34" s="10">
        <v>0</v>
      </c>
      <c r="AD34" s="4">
        <v>75.065217391304344</v>
      </c>
      <c r="AE34" s="4">
        <v>12.201086956521738</v>
      </c>
      <c r="AF34" s="10">
        <v>0.162539820445989</v>
      </c>
      <c r="AG34" s="4">
        <v>0</v>
      </c>
      <c r="AH34" s="4">
        <v>0</v>
      </c>
      <c r="AI34" s="10" t="s">
        <v>272</v>
      </c>
      <c r="AJ34" s="4">
        <v>0</v>
      </c>
      <c r="AK34" s="4">
        <v>0</v>
      </c>
      <c r="AL34" s="10" t="s">
        <v>272</v>
      </c>
      <c r="AM34" s="1">
        <v>465171</v>
      </c>
      <c r="AN34" s="1">
        <v>8</v>
      </c>
      <c r="AX34"/>
      <c r="AY34"/>
    </row>
    <row r="35" spans="1:51" x14ac:dyDescent="0.25">
      <c r="A35" t="s">
        <v>148</v>
      </c>
      <c r="B35" t="s">
        <v>45</v>
      </c>
      <c r="C35" t="s">
        <v>208</v>
      </c>
      <c r="D35" t="s">
        <v>158</v>
      </c>
      <c r="E35" s="4">
        <v>36.586956521739133</v>
      </c>
      <c r="F35" s="4">
        <v>137.7966304347826</v>
      </c>
      <c r="G35" s="4">
        <v>28.793478260869566</v>
      </c>
      <c r="H35" s="10">
        <v>0.20895633057222801</v>
      </c>
      <c r="I35" s="4">
        <v>120.89413043478258</v>
      </c>
      <c r="J35" s="4">
        <v>28.793478260869566</v>
      </c>
      <c r="K35" s="10">
        <v>0.23817101919933545</v>
      </c>
      <c r="L35" s="4">
        <v>46.692499999999981</v>
      </c>
      <c r="M35" s="4">
        <v>5.3757608695652177</v>
      </c>
      <c r="N35" s="10">
        <v>0.11513114246538994</v>
      </c>
      <c r="O35" s="4">
        <v>34.981195652173895</v>
      </c>
      <c r="P35" s="4">
        <v>5.3757608695652177</v>
      </c>
      <c r="Q35" s="8">
        <v>0.15367573261410641</v>
      </c>
      <c r="R35" s="4">
        <v>6.32</v>
      </c>
      <c r="S35" s="4">
        <v>0</v>
      </c>
      <c r="T35" s="10">
        <v>0</v>
      </c>
      <c r="U35" s="4">
        <v>5.3913043478260869</v>
      </c>
      <c r="V35" s="4">
        <v>0</v>
      </c>
      <c r="W35" s="10">
        <v>0</v>
      </c>
      <c r="X35" s="4">
        <v>18.943369565217388</v>
      </c>
      <c r="Y35" s="4">
        <v>2.4065217391304348</v>
      </c>
      <c r="Z35" s="10">
        <v>0.12703768095984028</v>
      </c>
      <c r="AA35" s="4">
        <v>5.1911956521739135</v>
      </c>
      <c r="AB35" s="4">
        <v>0</v>
      </c>
      <c r="AC35" s="10">
        <v>0</v>
      </c>
      <c r="AD35" s="4">
        <v>61.096521739130424</v>
      </c>
      <c r="AE35" s="4">
        <v>21.011195652173914</v>
      </c>
      <c r="AF35" s="10">
        <v>0.34390166664294569</v>
      </c>
      <c r="AG35" s="4">
        <v>5.8730434782608691</v>
      </c>
      <c r="AH35" s="4">
        <v>0</v>
      </c>
      <c r="AI35" s="10">
        <v>0</v>
      </c>
      <c r="AJ35" s="4">
        <v>0</v>
      </c>
      <c r="AK35" s="4">
        <v>0</v>
      </c>
      <c r="AL35" s="10" t="s">
        <v>272</v>
      </c>
      <c r="AM35" s="1">
        <v>465112</v>
      </c>
      <c r="AN35" s="1">
        <v>8</v>
      </c>
      <c r="AX35"/>
      <c r="AY35"/>
    </row>
    <row r="36" spans="1:51" x14ac:dyDescent="0.25">
      <c r="A36" t="s">
        <v>148</v>
      </c>
      <c r="B36" t="s">
        <v>56</v>
      </c>
      <c r="C36" t="s">
        <v>188</v>
      </c>
      <c r="D36" t="s">
        <v>163</v>
      </c>
      <c r="E36" s="4">
        <v>50.369565217391305</v>
      </c>
      <c r="F36" s="4">
        <v>210.03836956521738</v>
      </c>
      <c r="G36" s="4">
        <v>11.278913043478259</v>
      </c>
      <c r="H36" s="10">
        <v>5.369929821311116E-2</v>
      </c>
      <c r="I36" s="4">
        <v>190.88532608695652</v>
      </c>
      <c r="J36" s="4">
        <v>11.278913043478259</v>
      </c>
      <c r="K36" s="10">
        <v>5.9087376042411065E-2</v>
      </c>
      <c r="L36" s="4">
        <v>55.674239130434778</v>
      </c>
      <c r="M36" s="4">
        <v>0</v>
      </c>
      <c r="N36" s="10">
        <v>0</v>
      </c>
      <c r="O36" s="4">
        <v>36.521195652173908</v>
      </c>
      <c r="P36" s="4">
        <v>0</v>
      </c>
      <c r="Q36" s="8">
        <v>0</v>
      </c>
      <c r="R36" s="4">
        <v>14.140326086956518</v>
      </c>
      <c r="S36" s="4">
        <v>0</v>
      </c>
      <c r="T36" s="10">
        <v>0</v>
      </c>
      <c r="U36" s="4">
        <v>5.0127173913043483</v>
      </c>
      <c r="V36" s="4">
        <v>0</v>
      </c>
      <c r="W36" s="10">
        <v>0</v>
      </c>
      <c r="X36" s="4">
        <v>45.476304347826094</v>
      </c>
      <c r="Y36" s="4">
        <v>0</v>
      </c>
      <c r="Z36" s="10">
        <v>0</v>
      </c>
      <c r="AA36" s="4">
        <v>0</v>
      </c>
      <c r="AB36" s="4">
        <v>0</v>
      </c>
      <c r="AC36" s="10" t="s">
        <v>272</v>
      </c>
      <c r="AD36" s="4">
        <v>105.77782608695649</v>
      </c>
      <c r="AE36" s="4">
        <v>11.278913043478259</v>
      </c>
      <c r="AF36" s="10">
        <v>0.10662833091508453</v>
      </c>
      <c r="AG36" s="4">
        <v>3.11</v>
      </c>
      <c r="AH36" s="4">
        <v>0</v>
      </c>
      <c r="AI36" s="10">
        <v>0</v>
      </c>
      <c r="AJ36" s="4">
        <v>0</v>
      </c>
      <c r="AK36" s="4">
        <v>0</v>
      </c>
      <c r="AL36" s="10" t="s">
        <v>272</v>
      </c>
      <c r="AM36" s="1">
        <v>465139</v>
      </c>
      <c r="AN36" s="1">
        <v>8</v>
      </c>
      <c r="AX36"/>
      <c r="AY36"/>
    </row>
    <row r="37" spans="1:51" x14ac:dyDescent="0.25">
      <c r="A37" t="s">
        <v>148</v>
      </c>
      <c r="B37" t="s">
        <v>100</v>
      </c>
      <c r="C37" t="s">
        <v>221</v>
      </c>
      <c r="D37" t="s">
        <v>163</v>
      </c>
      <c r="E37" s="4">
        <v>36.728260869565219</v>
      </c>
      <c r="F37" s="4">
        <v>71.496739130434776</v>
      </c>
      <c r="G37" s="4">
        <v>0</v>
      </c>
      <c r="H37" s="10">
        <v>0</v>
      </c>
      <c r="I37" s="4">
        <v>66.714130434782604</v>
      </c>
      <c r="J37" s="4">
        <v>0</v>
      </c>
      <c r="K37" s="10">
        <v>0</v>
      </c>
      <c r="L37" s="4">
        <v>16.82467391304348</v>
      </c>
      <c r="M37" s="4">
        <v>0</v>
      </c>
      <c r="N37" s="10">
        <v>0</v>
      </c>
      <c r="O37" s="4">
        <v>12.042065217391306</v>
      </c>
      <c r="P37" s="4">
        <v>0</v>
      </c>
      <c r="Q37" s="8">
        <v>0</v>
      </c>
      <c r="R37" s="4">
        <v>0</v>
      </c>
      <c r="S37" s="4">
        <v>0</v>
      </c>
      <c r="T37" s="10" t="s">
        <v>272</v>
      </c>
      <c r="U37" s="4">
        <v>4.7826086956521738</v>
      </c>
      <c r="V37" s="4">
        <v>0</v>
      </c>
      <c r="W37" s="10">
        <v>0</v>
      </c>
      <c r="X37" s="4">
        <v>9.7165217391304335</v>
      </c>
      <c r="Y37" s="4">
        <v>0</v>
      </c>
      <c r="Z37" s="10">
        <v>0</v>
      </c>
      <c r="AA37" s="4">
        <v>0</v>
      </c>
      <c r="AB37" s="4">
        <v>0</v>
      </c>
      <c r="AC37" s="10" t="s">
        <v>272</v>
      </c>
      <c r="AD37" s="4">
        <v>39.482826086956514</v>
      </c>
      <c r="AE37" s="4">
        <v>0</v>
      </c>
      <c r="AF37" s="10">
        <v>0</v>
      </c>
      <c r="AG37" s="4">
        <v>5.4727173913043456</v>
      </c>
      <c r="AH37" s="4">
        <v>0</v>
      </c>
      <c r="AI37" s="10">
        <v>0</v>
      </c>
      <c r="AJ37" s="4">
        <v>0</v>
      </c>
      <c r="AK37" s="4">
        <v>0</v>
      </c>
      <c r="AL37" s="10" t="s">
        <v>272</v>
      </c>
      <c r="AM37" t="s">
        <v>2</v>
      </c>
      <c r="AN37" s="1">
        <v>8</v>
      </c>
      <c r="AX37"/>
      <c r="AY37"/>
    </row>
    <row r="38" spans="1:51" x14ac:dyDescent="0.25">
      <c r="A38" t="s">
        <v>148</v>
      </c>
      <c r="B38" t="s">
        <v>50</v>
      </c>
      <c r="C38" t="s">
        <v>180</v>
      </c>
      <c r="D38" t="s">
        <v>165</v>
      </c>
      <c r="E38" s="4">
        <v>8.0434782608695645</v>
      </c>
      <c r="F38" s="4">
        <v>63.092391304347828</v>
      </c>
      <c r="G38" s="4">
        <v>0</v>
      </c>
      <c r="H38" s="10">
        <v>0</v>
      </c>
      <c r="I38" s="4">
        <v>63.092391304347828</v>
      </c>
      <c r="J38" s="4">
        <v>0</v>
      </c>
      <c r="K38" s="10">
        <v>0</v>
      </c>
      <c r="L38" s="4">
        <v>27.554347826086957</v>
      </c>
      <c r="M38" s="4">
        <v>0</v>
      </c>
      <c r="N38" s="10">
        <v>0</v>
      </c>
      <c r="O38" s="4">
        <v>27.554347826086957</v>
      </c>
      <c r="P38" s="4">
        <v>0</v>
      </c>
      <c r="Q38" s="8">
        <v>0</v>
      </c>
      <c r="R38" s="4">
        <v>0</v>
      </c>
      <c r="S38" s="4">
        <v>0</v>
      </c>
      <c r="T38" s="10" t="s">
        <v>272</v>
      </c>
      <c r="U38" s="4">
        <v>0</v>
      </c>
      <c r="V38" s="4">
        <v>0</v>
      </c>
      <c r="W38" s="10" t="s">
        <v>272</v>
      </c>
      <c r="X38" s="4">
        <v>16.494565217391305</v>
      </c>
      <c r="Y38" s="4">
        <v>0</v>
      </c>
      <c r="Z38" s="10">
        <v>0</v>
      </c>
      <c r="AA38" s="4">
        <v>0</v>
      </c>
      <c r="AB38" s="4">
        <v>0</v>
      </c>
      <c r="AC38" s="10" t="s">
        <v>272</v>
      </c>
      <c r="AD38" s="4">
        <v>19.043478260869566</v>
      </c>
      <c r="AE38" s="4">
        <v>0</v>
      </c>
      <c r="AF38" s="10">
        <v>0</v>
      </c>
      <c r="AG38" s="4">
        <v>0</v>
      </c>
      <c r="AH38" s="4">
        <v>0</v>
      </c>
      <c r="AI38" s="10" t="s">
        <v>272</v>
      </c>
      <c r="AJ38" s="4">
        <v>0</v>
      </c>
      <c r="AK38" s="4">
        <v>0</v>
      </c>
      <c r="AL38" s="10" t="s">
        <v>272</v>
      </c>
      <c r="AM38" s="1">
        <v>465123</v>
      </c>
      <c r="AN38" s="1">
        <v>8</v>
      </c>
      <c r="AX38"/>
      <c r="AY38"/>
    </row>
    <row r="39" spans="1:51" x14ac:dyDescent="0.25">
      <c r="A39" t="s">
        <v>148</v>
      </c>
      <c r="B39" t="s">
        <v>102</v>
      </c>
      <c r="C39" t="s">
        <v>189</v>
      </c>
      <c r="D39" t="s">
        <v>162</v>
      </c>
      <c r="E39" s="4">
        <v>62.358695652173914</v>
      </c>
      <c r="F39" s="4">
        <v>149.80728260869563</v>
      </c>
      <c r="G39" s="4">
        <v>8.8984782608695649</v>
      </c>
      <c r="H39" s="10">
        <v>5.9399503855315568E-2</v>
      </c>
      <c r="I39" s="4">
        <v>149.80728260869563</v>
      </c>
      <c r="J39" s="4">
        <v>8.8984782608695649</v>
      </c>
      <c r="K39" s="10">
        <v>5.9399503855315568E-2</v>
      </c>
      <c r="L39" s="4">
        <v>11.706304347826093</v>
      </c>
      <c r="M39" s="4">
        <v>1.835326086956522</v>
      </c>
      <c r="N39" s="10">
        <v>0.1567809987186391</v>
      </c>
      <c r="O39" s="4">
        <v>11.706304347826093</v>
      </c>
      <c r="P39" s="4">
        <v>1.835326086956522</v>
      </c>
      <c r="Q39" s="8">
        <v>0.1567809987186391</v>
      </c>
      <c r="R39" s="4">
        <v>0</v>
      </c>
      <c r="S39" s="4">
        <v>0</v>
      </c>
      <c r="T39" s="10" t="s">
        <v>272</v>
      </c>
      <c r="U39" s="4">
        <v>0</v>
      </c>
      <c r="V39" s="4">
        <v>0</v>
      </c>
      <c r="W39" s="10" t="s">
        <v>272</v>
      </c>
      <c r="X39" s="4">
        <v>47.212717391304345</v>
      </c>
      <c r="Y39" s="4">
        <v>0.66032608695652173</v>
      </c>
      <c r="Z39" s="10">
        <v>1.3986191082450611E-2</v>
      </c>
      <c r="AA39" s="4">
        <v>0</v>
      </c>
      <c r="AB39" s="4">
        <v>0</v>
      </c>
      <c r="AC39" s="10" t="s">
        <v>272</v>
      </c>
      <c r="AD39" s="4">
        <v>90.801304347826061</v>
      </c>
      <c r="AE39" s="4">
        <v>6.3158695652173904</v>
      </c>
      <c r="AF39" s="10">
        <v>6.9557035667941955E-2</v>
      </c>
      <c r="AG39" s="4">
        <v>8.6956521739130432E-2</v>
      </c>
      <c r="AH39" s="4">
        <v>8.6956521739130432E-2</v>
      </c>
      <c r="AI39" s="10">
        <v>1</v>
      </c>
      <c r="AJ39" s="4">
        <v>0</v>
      </c>
      <c r="AK39" s="4">
        <v>0</v>
      </c>
      <c r="AL39" s="10" t="s">
        <v>272</v>
      </c>
      <c r="AM39" t="s">
        <v>4</v>
      </c>
      <c r="AN39" s="1">
        <v>8</v>
      </c>
      <c r="AX39"/>
      <c r="AY39"/>
    </row>
    <row r="40" spans="1:51" x14ac:dyDescent="0.25">
      <c r="A40" t="s">
        <v>148</v>
      </c>
      <c r="B40" t="s">
        <v>98</v>
      </c>
      <c r="C40" t="s">
        <v>188</v>
      </c>
      <c r="D40" t="s">
        <v>163</v>
      </c>
      <c r="E40" s="4">
        <v>30.597826086956523</v>
      </c>
      <c r="F40" s="4">
        <v>88.127826086956546</v>
      </c>
      <c r="G40" s="4">
        <v>0</v>
      </c>
      <c r="H40" s="10">
        <v>0</v>
      </c>
      <c r="I40" s="4">
        <v>77.45543478260872</v>
      </c>
      <c r="J40" s="4">
        <v>0</v>
      </c>
      <c r="K40" s="10">
        <v>0</v>
      </c>
      <c r="L40" s="4">
        <v>29.384782608695659</v>
      </c>
      <c r="M40" s="4">
        <v>0</v>
      </c>
      <c r="N40" s="10">
        <v>0</v>
      </c>
      <c r="O40" s="4">
        <v>18.712391304347836</v>
      </c>
      <c r="P40" s="4">
        <v>0</v>
      </c>
      <c r="Q40" s="8">
        <v>0</v>
      </c>
      <c r="R40" s="4">
        <v>5.0147826086956515</v>
      </c>
      <c r="S40" s="4">
        <v>0</v>
      </c>
      <c r="T40" s="10">
        <v>0</v>
      </c>
      <c r="U40" s="4">
        <v>5.6576086956521738</v>
      </c>
      <c r="V40" s="4">
        <v>0</v>
      </c>
      <c r="W40" s="10">
        <v>0</v>
      </c>
      <c r="X40" s="4">
        <v>0.43999999999999995</v>
      </c>
      <c r="Y40" s="4">
        <v>0</v>
      </c>
      <c r="Z40" s="10">
        <v>0</v>
      </c>
      <c r="AA40" s="4">
        <v>0</v>
      </c>
      <c r="AB40" s="4">
        <v>0</v>
      </c>
      <c r="AC40" s="10" t="s">
        <v>272</v>
      </c>
      <c r="AD40" s="4">
        <v>58.303043478260882</v>
      </c>
      <c r="AE40" s="4">
        <v>0</v>
      </c>
      <c r="AF40" s="10">
        <v>0</v>
      </c>
      <c r="AG40" s="4">
        <v>0</v>
      </c>
      <c r="AH40" s="4">
        <v>0</v>
      </c>
      <c r="AI40" s="10" t="s">
        <v>272</v>
      </c>
      <c r="AJ40" s="4">
        <v>0</v>
      </c>
      <c r="AK40" s="4">
        <v>0</v>
      </c>
      <c r="AL40" s="10" t="s">
        <v>272</v>
      </c>
      <c r="AM40" t="s">
        <v>0</v>
      </c>
      <c r="AN40" s="1">
        <v>8</v>
      </c>
      <c r="AX40"/>
      <c r="AY40"/>
    </row>
    <row r="41" spans="1:51" x14ac:dyDescent="0.25">
      <c r="A41" t="s">
        <v>148</v>
      </c>
      <c r="B41" t="s">
        <v>91</v>
      </c>
      <c r="C41" t="s">
        <v>219</v>
      </c>
      <c r="D41" t="s">
        <v>165</v>
      </c>
      <c r="E41" s="4">
        <v>44.880434782608695</v>
      </c>
      <c r="F41" s="4">
        <v>215.0520652173914</v>
      </c>
      <c r="G41" s="4">
        <v>2.9876086956521735</v>
      </c>
      <c r="H41" s="10">
        <v>1.389249014015311E-2</v>
      </c>
      <c r="I41" s="4">
        <v>183.95510869565226</v>
      </c>
      <c r="J41" s="4">
        <v>2.9876086956521735</v>
      </c>
      <c r="K41" s="10">
        <v>1.6240966161994854E-2</v>
      </c>
      <c r="L41" s="4">
        <v>51.919673913043468</v>
      </c>
      <c r="M41" s="4">
        <v>0</v>
      </c>
      <c r="N41" s="10">
        <v>0</v>
      </c>
      <c r="O41" s="4">
        <v>41.772934782608687</v>
      </c>
      <c r="P41" s="4">
        <v>0</v>
      </c>
      <c r="Q41" s="8">
        <v>0</v>
      </c>
      <c r="R41" s="4">
        <v>4.9402173913043477</v>
      </c>
      <c r="S41" s="4">
        <v>0</v>
      </c>
      <c r="T41" s="10">
        <v>0</v>
      </c>
      <c r="U41" s="4">
        <v>5.2065217391304346</v>
      </c>
      <c r="V41" s="4">
        <v>0</v>
      </c>
      <c r="W41" s="10">
        <v>0</v>
      </c>
      <c r="X41" s="4">
        <v>0</v>
      </c>
      <c r="Y41" s="4">
        <v>0</v>
      </c>
      <c r="Z41" s="10" t="s">
        <v>272</v>
      </c>
      <c r="AA41" s="4">
        <v>20.950217391304353</v>
      </c>
      <c r="AB41" s="4">
        <v>0</v>
      </c>
      <c r="AC41" s="10">
        <v>0</v>
      </c>
      <c r="AD41" s="4">
        <v>142.18217391304358</v>
      </c>
      <c r="AE41" s="4">
        <v>2.9876086956521735</v>
      </c>
      <c r="AF41" s="10">
        <v>2.1012540555747507E-2</v>
      </c>
      <c r="AG41" s="4">
        <v>0</v>
      </c>
      <c r="AH41" s="4">
        <v>0</v>
      </c>
      <c r="AI41" s="10" t="s">
        <v>272</v>
      </c>
      <c r="AJ41" s="4">
        <v>0</v>
      </c>
      <c r="AK41" s="4">
        <v>0</v>
      </c>
      <c r="AL41" s="10" t="s">
        <v>272</v>
      </c>
      <c r="AM41" s="1">
        <v>465186</v>
      </c>
      <c r="AN41" s="1">
        <v>8</v>
      </c>
      <c r="AX41"/>
      <c r="AY41"/>
    </row>
    <row r="42" spans="1:51" x14ac:dyDescent="0.25">
      <c r="A42" t="s">
        <v>148</v>
      </c>
      <c r="B42" t="s">
        <v>67</v>
      </c>
      <c r="C42" t="s">
        <v>188</v>
      </c>
      <c r="D42" t="s">
        <v>163</v>
      </c>
      <c r="E42" s="4">
        <v>33.858695652173914</v>
      </c>
      <c r="F42" s="4">
        <v>107.82608695652172</v>
      </c>
      <c r="G42" s="4">
        <v>12.354782608695656</v>
      </c>
      <c r="H42" s="10">
        <v>0.11458064516129038</v>
      </c>
      <c r="I42" s="4">
        <v>95.604021739130417</v>
      </c>
      <c r="J42" s="4">
        <v>9.7547826086956526</v>
      </c>
      <c r="K42" s="10">
        <v>0.10203318261352023</v>
      </c>
      <c r="L42" s="4">
        <v>20.155543478260871</v>
      </c>
      <c r="M42" s="4">
        <v>4.6083695652173944</v>
      </c>
      <c r="N42" s="10">
        <v>0.22864030286198114</v>
      </c>
      <c r="O42" s="4">
        <v>14.205978260869562</v>
      </c>
      <c r="P42" s="4">
        <v>2.5283695652173916</v>
      </c>
      <c r="Q42" s="8">
        <v>0.17797926470025638</v>
      </c>
      <c r="R42" s="4">
        <v>2.0800000000000032</v>
      </c>
      <c r="S42" s="4">
        <v>2.0800000000000032</v>
      </c>
      <c r="T42" s="10">
        <v>1</v>
      </c>
      <c r="U42" s="4">
        <v>3.8695652173913042</v>
      </c>
      <c r="V42" s="4">
        <v>0</v>
      </c>
      <c r="W42" s="10">
        <v>0</v>
      </c>
      <c r="X42" s="4">
        <v>19.998152173913045</v>
      </c>
      <c r="Y42" s="4">
        <v>0.65793478260869565</v>
      </c>
      <c r="Z42" s="10">
        <v>3.2899778783909379E-2</v>
      </c>
      <c r="AA42" s="4">
        <v>6.2724999999999929</v>
      </c>
      <c r="AB42" s="4">
        <v>0.52000000000000079</v>
      </c>
      <c r="AC42" s="10">
        <v>8.2901554404145303E-2</v>
      </c>
      <c r="AD42" s="4">
        <v>41.349021739130428</v>
      </c>
      <c r="AE42" s="4">
        <v>6.5684782608695658</v>
      </c>
      <c r="AF42" s="10">
        <v>0.15885450210430302</v>
      </c>
      <c r="AG42" s="4">
        <v>20.05086956521739</v>
      </c>
      <c r="AH42" s="4">
        <v>0</v>
      </c>
      <c r="AI42" s="10">
        <v>0</v>
      </c>
      <c r="AJ42" s="4">
        <v>0</v>
      </c>
      <c r="AK42" s="4">
        <v>0</v>
      </c>
      <c r="AL42" s="10" t="s">
        <v>272</v>
      </c>
      <c r="AM42" s="1">
        <v>465158</v>
      </c>
      <c r="AN42" s="1">
        <v>8</v>
      </c>
      <c r="AX42"/>
      <c r="AY42"/>
    </row>
    <row r="43" spans="1:51" x14ac:dyDescent="0.25">
      <c r="A43" t="s">
        <v>148</v>
      </c>
      <c r="B43" t="s">
        <v>97</v>
      </c>
      <c r="C43" t="s">
        <v>182</v>
      </c>
      <c r="D43" t="s">
        <v>163</v>
      </c>
      <c r="E43" s="4">
        <v>31.771739130434781</v>
      </c>
      <c r="F43" s="4">
        <v>143.48108695652172</v>
      </c>
      <c r="G43" s="4">
        <v>1.173913043478261</v>
      </c>
      <c r="H43" s="10">
        <v>8.1816570279676318E-3</v>
      </c>
      <c r="I43" s="4">
        <v>132.48532608695652</v>
      </c>
      <c r="J43" s="4">
        <v>0</v>
      </c>
      <c r="K43" s="10">
        <v>0</v>
      </c>
      <c r="L43" s="4">
        <v>29.191739130434776</v>
      </c>
      <c r="M43" s="4">
        <v>1.173913043478261</v>
      </c>
      <c r="N43" s="10">
        <v>4.0213878256207099E-2</v>
      </c>
      <c r="O43" s="4">
        <v>18.974347826086952</v>
      </c>
      <c r="P43" s="4">
        <v>0</v>
      </c>
      <c r="Q43" s="8">
        <v>0</v>
      </c>
      <c r="R43" s="4">
        <v>1.173913043478261</v>
      </c>
      <c r="S43" s="4">
        <v>1.173913043478261</v>
      </c>
      <c r="T43" s="10">
        <v>1</v>
      </c>
      <c r="U43" s="4">
        <v>9.0434782608695645</v>
      </c>
      <c r="V43" s="4">
        <v>0</v>
      </c>
      <c r="W43" s="10">
        <v>0</v>
      </c>
      <c r="X43" s="4">
        <v>20.017934782608702</v>
      </c>
      <c r="Y43" s="4">
        <v>0</v>
      </c>
      <c r="Z43" s="10">
        <v>0</v>
      </c>
      <c r="AA43" s="4">
        <v>0.77836956521739142</v>
      </c>
      <c r="AB43" s="4">
        <v>0</v>
      </c>
      <c r="AC43" s="10">
        <v>0</v>
      </c>
      <c r="AD43" s="4">
        <v>93.493043478260873</v>
      </c>
      <c r="AE43" s="4">
        <v>0</v>
      </c>
      <c r="AF43" s="10">
        <v>0</v>
      </c>
      <c r="AG43" s="4">
        <v>0</v>
      </c>
      <c r="AH43" s="4">
        <v>0</v>
      </c>
      <c r="AI43" s="10" t="s">
        <v>272</v>
      </c>
      <c r="AJ43" s="4">
        <v>0</v>
      </c>
      <c r="AK43" s="4">
        <v>0</v>
      </c>
      <c r="AL43" s="10" t="s">
        <v>272</v>
      </c>
      <c r="AM43" s="1">
        <v>465192</v>
      </c>
      <c r="AN43" s="1">
        <v>8</v>
      </c>
      <c r="AX43"/>
      <c r="AY43"/>
    </row>
    <row r="44" spans="1:51" x14ac:dyDescent="0.25">
      <c r="A44" t="s">
        <v>148</v>
      </c>
      <c r="B44" t="s">
        <v>86</v>
      </c>
      <c r="C44" t="s">
        <v>178</v>
      </c>
      <c r="D44" t="s">
        <v>168</v>
      </c>
      <c r="E44" s="4">
        <v>96.815217391304344</v>
      </c>
      <c r="F44" s="4">
        <v>565.17304347826098</v>
      </c>
      <c r="G44" s="4">
        <v>4.6008695652173914</v>
      </c>
      <c r="H44" s="10">
        <v>8.1406387270385825E-3</v>
      </c>
      <c r="I44" s="4">
        <v>526.27467391304356</v>
      </c>
      <c r="J44" s="4">
        <v>4.6008695652173914</v>
      </c>
      <c r="K44" s="10">
        <v>8.7423351213317055E-3</v>
      </c>
      <c r="L44" s="4">
        <v>134.04054347826087</v>
      </c>
      <c r="M44" s="4">
        <v>1.5626086956521734</v>
      </c>
      <c r="N44" s="10">
        <v>1.1657731721339987E-2</v>
      </c>
      <c r="O44" s="4">
        <v>106.21891304347825</v>
      </c>
      <c r="P44" s="4">
        <v>1.5626086956521734</v>
      </c>
      <c r="Q44" s="8">
        <v>1.4711209622457309E-2</v>
      </c>
      <c r="R44" s="4">
        <v>23.745543478260867</v>
      </c>
      <c r="S44" s="4">
        <v>0</v>
      </c>
      <c r="T44" s="10">
        <v>0</v>
      </c>
      <c r="U44" s="4">
        <v>4.0760869565217392</v>
      </c>
      <c r="V44" s="4">
        <v>0</v>
      </c>
      <c r="W44" s="10">
        <v>0</v>
      </c>
      <c r="X44" s="4">
        <v>83.318586956521742</v>
      </c>
      <c r="Y44" s="4">
        <v>1.064021739130435</v>
      </c>
      <c r="Z44" s="10">
        <v>1.2770520696488468E-2</v>
      </c>
      <c r="AA44" s="4">
        <v>11.076739130434783</v>
      </c>
      <c r="AB44" s="4">
        <v>0</v>
      </c>
      <c r="AC44" s="10">
        <v>0</v>
      </c>
      <c r="AD44" s="4">
        <v>292.79413043478269</v>
      </c>
      <c r="AE44" s="4">
        <v>1.9742391304347826</v>
      </c>
      <c r="AF44" s="10">
        <v>6.7427551484831663E-3</v>
      </c>
      <c r="AG44" s="4">
        <v>43.94304347826089</v>
      </c>
      <c r="AH44" s="4">
        <v>0</v>
      </c>
      <c r="AI44" s="10">
        <v>0</v>
      </c>
      <c r="AJ44" s="4">
        <v>0</v>
      </c>
      <c r="AK44" s="4">
        <v>0</v>
      </c>
      <c r="AL44" s="10" t="s">
        <v>272</v>
      </c>
      <c r="AM44" s="1">
        <v>465181</v>
      </c>
      <c r="AN44" s="1">
        <v>8</v>
      </c>
      <c r="AX44"/>
      <c r="AY44"/>
    </row>
    <row r="45" spans="1:51" x14ac:dyDescent="0.25">
      <c r="A45" t="s">
        <v>148</v>
      </c>
      <c r="B45" t="s">
        <v>51</v>
      </c>
      <c r="C45" t="s">
        <v>188</v>
      </c>
      <c r="D45" t="s">
        <v>163</v>
      </c>
      <c r="E45" s="4">
        <v>76.271739130434781</v>
      </c>
      <c r="F45" s="4">
        <v>316.36076086956518</v>
      </c>
      <c r="G45" s="4">
        <v>0.70652173913043481</v>
      </c>
      <c r="H45" s="10">
        <v>2.2332786695431301E-3</v>
      </c>
      <c r="I45" s="4">
        <v>309.20391304347822</v>
      </c>
      <c r="J45" s="4">
        <v>0</v>
      </c>
      <c r="K45" s="10">
        <v>0</v>
      </c>
      <c r="L45" s="4">
        <v>73.548586956521717</v>
      </c>
      <c r="M45" s="4">
        <v>0.70652173913043481</v>
      </c>
      <c r="N45" s="10">
        <v>9.6061905247492446E-3</v>
      </c>
      <c r="O45" s="4">
        <v>66.391739130434757</v>
      </c>
      <c r="P45" s="4">
        <v>0</v>
      </c>
      <c r="Q45" s="8">
        <v>0</v>
      </c>
      <c r="R45" s="4">
        <v>0.70652173913043481</v>
      </c>
      <c r="S45" s="4">
        <v>0.70652173913043481</v>
      </c>
      <c r="T45" s="10">
        <v>1</v>
      </c>
      <c r="U45" s="4">
        <v>6.4503260869565224</v>
      </c>
      <c r="V45" s="4">
        <v>0</v>
      </c>
      <c r="W45" s="10">
        <v>0</v>
      </c>
      <c r="X45" s="4">
        <v>23.50369565217391</v>
      </c>
      <c r="Y45" s="4">
        <v>0</v>
      </c>
      <c r="Z45" s="10">
        <v>0</v>
      </c>
      <c r="AA45" s="4">
        <v>0</v>
      </c>
      <c r="AB45" s="4">
        <v>0</v>
      </c>
      <c r="AC45" s="10" t="s">
        <v>272</v>
      </c>
      <c r="AD45" s="4">
        <v>219.30847826086958</v>
      </c>
      <c r="AE45" s="4">
        <v>0</v>
      </c>
      <c r="AF45" s="10">
        <v>0</v>
      </c>
      <c r="AG45" s="4">
        <v>0</v>
      </c>
      <c r="AH45" s="4">
        <v>0</v>
      </c>
      <c r="AI45" s="10" t="s">
        <v>272</v>
      </c>
      <c r="AJ45" s="4">
        <v>0</v>
      </c>
      <c r="AK45" s="4">
        <v>0</v>
      </c>
      <c r="AL45" s="10" t="s">
        <v>272</v>
      </c>
      <c r="AM45" s="1">
        <v>465124</v>
      </c>
      <c r="AN45" s="1">
        <v>8</v>
      </c>
      <c r="AX45"/>
      <c r="AY45"/>
    </row>
    <row r="46" spans="1:51" x14ac:dyDescent="0.25">
      <c r="A46" t="s">
        <v>148</v>
      </c>
      <c r="B46" t="s">
        <v>66</v>
      </c>
      <c r="C46" t="s">
        <v>179</v>
      </c>
      <c r="D46" t="s">
        <v>173</v>
      </c>
      <c r="E46" s="4">
        <v>49.565217391304351</v>
      </c>
      <c r="F46" s="4">
        <v>149.04858695652172</v>
      </c>
      <c r="G46" s="4">
        <v>0</v>
      </c>
      <c r="H46" s="10">
        <v>0</v>
      </c>
      <c r="I46" s="4">
        <v>135.7986956521739</v>
      </c>
      <c r="J46" s="4">
        <v>0</v>
      </c>
      <c r="K46" s="10">
        <v>0</v>
      </c>
      <c r="L46" s="4">
        <v>47.036630434782609</v>
      </c>
      <c r="M46" s="4">
        <v>0</v>
      </c>
      <c r="N46" s="10">
        <v>0</v>
      </c>
      <c r="O46" s="4">
        <v>33.786739130434782</v>
      </c>
      <c r="P46" s="4">
        <v>0</v>
      </c>
      <c r="Q46" s="8">
        <v>0</v>
      </c>
      <c r="R46" s="4">
        <v>5.3500000000000005</v>
      </c>
      <c r="S46" s="4">
        <v>0</v>
      </c>
      <c r="T46" s="10">
        <v>0</v>
      </c>
      <c r="U46" s="4">
        <v>7.8998913043478218</v>
      </c>
      <c r="V46" s="4">
        <v>0</v>
      </c>
      <c r="W46" s="10">
        <v>0</v>
      </c>
      <c r="X46" s="4">
        <v>10.670108695652173</v>
      </c>
      <c r="Y46" s="4">
        <v>0</v>
      </c>
      <c r="Z46" s="10">
        <v>0</v>
      </c>
      <c r="AA46" s="4">
        <v>0</v>
      </c>
      <c r="AB46" s="4">
        <v>0</v>
      </c>
      <c r="AC46" s="10" t="s">
        <v>272</v>
      </c>
      <c r="AD46" s="4">
        <v>91.341847826086948</v>
      </c>
      <c r="AE46" s="4">
        <v>0</v>
      </c>
      <c r="AF46" s="10">
        <v>0</v>
      </c>
      <c r="AG46" s="4">
        <v>0</v>
      </c>
      <c r="AH46" s="4">
        <v>0</v>
      </c>
      <c r="AI46" s="10" t="s">
        <v>272</v>
      </c>
      <c r="AJ46" s="4">
        <v>0</v>
      </c>
      <c r="AK46" s="4">
        <v>0</v>
      </c>
      <c r="AL46" s="10" t="s">
        <v>272</v>
      </c>
      <c r="AM46" s="1">
        <v>465157</v>
      </c>
      <c r="AN46" s="1">
        <v>8</v>
      </c>
      <c r="AX46"/>
      <c r="AY46"/>
    </row>
    <row r="47" spans="1:51" x14ac:dyDescent="0.25">
      <c r="A47" t="s">
        <v>148</v>
      </c>
      <c r="B47" t="s">
        <v>90</v>
      </c>
      <c r="C47" t="s">
        <v>188</v>
      </c>
      <c r="D47" t="s">
        <v>163</v>
      </c>
      <c r="E47" s="4">
        <v>56.836956521739133</v>
      </c>
      <c r="F47" s="4">
        <v>144.12054347826091</v>
      </c>
      <c r="G47" s="4">
        <v>0</v>
      </c>
      <c r="H47" s="10">
        <v>0</v>
      </c>
      <c r="I47" s="4">
        <v>126.61250000000004</v>
      </c>
      <c r="J47" s="4">
        <v>0</v>
      </c>
      <c r="K47" s="10">
        <v>0</v>
      </c>
      <c r="L47" s="4">
        <v>28.913695652173921</v>
      </c>
      <c r="M47" s="4">
        <v>0</v>
      </c>
      <c r="N47" s="10">
        <v>0</v>
      </c>
      <c r="O47" s="4">
        <v>17.124673913043488</v>
      </c>
      <c r="P47" s="4">
        <v>0</v>
      </c>
      <c r="Q47" s="8">
        <v>0</v>
      </c>
      <c r="R47" s="4">
        <v>0.28358695652173915</v>
      </c>
      <c r="S47" s="4">
        <v>0</v>
      </c>
      <c r="T47" s="10">
        <v>0</v>
      </c>
      <c r="U47" s="4">
        <v>11.505434782608695</v>
      </c>
      <c r="V47" s="4">
        <v>0</v>
      </c>
      <c r="W47" s="10">
        <v>0</v>
      </c>
      <c r="X47" s="4">
        <v>18.447500000000012</v>
      </c>
      <c r="Y47" s="4">
        <v>0</v>
      </c>
      <c r="Z47" s="10">
        <v>0</v>
      </c>
      <c r="AA47" s="4">
        <v>5.7190217391304321</v>
      </c>
      <c r="AB47" s="4">
        <v>0</v>
      </c>
      <c r="AC47" s="10">
        <v>0</v>
      </c>
      <c r="AD47" s="4">
        <v>81.240760869565236</v>
      </c>
      <c r="AE47" s="4">
        <v>0</v>
      </c>
      <c r="AF47" s="10">
        <v>0</v>
      </c>
      <c r="AG47" s="4">
        <v>9.7995652173913079</v>
      </c>
      <c r="AH47" s="4">
        <v>0</v>
      </c>
      <c r="AI47" s="10">
        <v>0</v>
      </c>
      <c r="AJ47" s="4">
        <v>0</v>
      </c>
      <c r="AK47" s="4">
        <v>0</v>
      </c>
      <c r="AL47" s="10" t="s">
        <v>272</v>
      </c>
      <c r="AM47" s="1">
        <v>465185</v>
      </c>
      <c r="AN47" s="1">
        <v>8</v>
      </c>
      <c r="AX47"/>
      <c r="AY47"/>
    </row>
    <row r="48" spans="1:51" x14ac:dyDescent="0.25">
      <c r="A48" t="s">
        <v>148</v>
      </c>
      <c r="B48" t="s">
        <v>27</v>
      </c>
      <c r="C48" t="s">
        <v>176</v>
      </c>
      <c r="D48" t="s">
        <v>168</v>
      </c>
      <c r="E48" s="4">
        <v>31.423913043478262</v>
      </c>
      <c r="F48" s="4">
        <v>108.45728260869564</v>
      </c>
      <c r="G48" s="4">
        <v>0.20652173913043478</v>
      </c>
      <c r="H48" s="10">
        <v>1.9041758576558395E-3</v>
      </c>
      <c r="I48" s="4">
        <v>99.573804347826069</v>
      </c>
      <c r="J48" s="4">
        <v>0</v>
      </c>
      <c r="K48" s="10">
        <v>0</v>
      </c>
      <c r="L48" s="4">
        <v>10.858043478260871</v>
      </c>
      <c r="M48" s="4">
        <v>0.20652173913043478</v>
      </c>
      <c r="N48" s="10">
        <v>1.9020161371053314E-2</v>
      </c>
      <c r="O48" s="4">
        <v>5.6515217391304358</v>
      </c>
      <c r="P48" s="4">
        <v>0</v>
      </c>
      <c r="Q48" s="8">
        <v>0</v>
      </c>
      <c r="R48" s="4">
        <v>0.20652173913043478</v>
      </c>
      <c r="S48" s="4">
        <v>0.20652173913043478</v>
      </c>
      <c r="T48" s="10">
        <v>1</v>
      </c>
      <c r="U48" s="4">
        <v>5</v>
      </c>
      <c r="V48" s="4">
        <v>0</v>
      </c>
      <c r="W48" s="10">
        <v>0</v>
      </c>
      <c r="X48" s="4">
        <v>20.21489130434782</v>
      </c>
      <c r="Y48" s="4">
        <v>0</v>
      </c>
      <c r="Z48" s="10">
        <v>0</v>
      </c>
      <c r="AA48" s="4">
        <v>3.6769565217391289</v>
      </c>
      <c r="AB48" s="4">
        <v>0</v>
      </c>
      <c r="AC48" s="10">
        <v>0</v>
      </c>
      <c r="AD48" s="4">
        <v>73.707391304347809</v>
      </c>
      <c r="AE48" s="4">
        <v>0</v>
      </c>
      <c r="AF48" s="10">
        <v>0</v>
      </c>
      <c r="AG48" s="4">
        <v>0</v>
      </c>
      <c r="AH48" s="4">
        <v>0</v>
      </c>
      <c r="AI48" s="10" t="s">
        <v>272</v>
      </c>
      <c r="AJ48" s="4">
        <v>0</v>
      </c>
      <c r="AK48" s="4">
        <v>0</v>
      </c>
      <c r="AL48" s="10" t="s">
        <v>272</v>
      </c>
      <c r="AM48" s="1">
        <v>465088</v>
      </c>
      <c r="AN48" s="1">
        <v>8</v>
      </c>
      <c r="AX48"/>
      <c r="AY48"/>
    </row>
    <row r="49" spans="1:51" x14ac:dyDescent="0.25">
      <c r="A49" t="s">
        <v>148</v>
      </c>
      <c r="B49" t="s">
        <v>81</v>
      </c>
      <c r="C49" t="s">
        <v>214</v>
      </c>
      <c r="D49" t="s">
        <v>174</v>
      </c>
      <c r="E49" s="4">
        <v>33.608695652173914</v>
      </c>
      <c r="F49" s="4">
        <v>86.752065217391291</v>
      </c>
      <c r="G49" s="4">
        <v>0.2391304347826087</v>
      </c>
      <c r="H49" s="10">
        <v>2.7564811763659308E-3</v>
      </c>
      <c r="I49" s="4">
        <v>74.425978260869556</v>
      </c>
      <c r="J49" s="4">
        <v>0</v>
      </c>
      <c r="K49" s="10">
        <v>0</v>
      </c>
      <c r="L49" s="4">
        <v>18.894782608695653</v>
      </c>
      <c r="M49" s="4">
        <v>0.2391304347826087</v>
      </c>
      <c r="N49" s="10">
        <v>1.2655897648304109E-2</v>
      </c>
      <c r="O49" s="4">
        <v>6.5686956521739139</v>
      </c>
      <c r="P49" s="4">
        <v>0</v>
      </c>
      <c r="Q49" s="8">
        <v>0</v>
      </c>
      <c r="R49" s="4">
        <v>7.6304347826086953</v>
      </c>
      <c r="S49" s="4">
        <v>0.2391304347826087</v>
      </c>
      <c r="T49" s="10">
        <v>3.1339031339031341E-2</v>
      </c>
      <c r="U49" s="4">
        <v>4.6956521739130439</v>
      </c>
      <c r="V49" s="4">
        <v>0</v>
      </c>
      <c r="W49" s="10">
        <v>0</v>
      </c>
      <c r="X49" s="4">
        <v>29.130869565217381</v>
      </c>
      <c r="Y49" s="4">
        <v>0</v>
      </c>
      <c r="Z49" s="10">
        <v>0</v>
      </c>
      <c r="AA49" s="4">
        <v>0</v>
      </c>
      <c r="AB49" s="4">
        <v>0</v>
      </c>
      <c r="AC49" s="10" t="s">
        <v>272</v>
      </c>
      <c r="AD49" s="4">
        <v>38.72641304347826</v>
      </c>
      <c r="AE49" s="4">
        <v>0</v>
      </c>
      <c r="AF49" s="10">
        <v>0</v>
      </c>
      <c r="AG49" s="4">
        <v>0</v>
      </c>
      <c r="AH49" s="4">
        <v>0</v>
      </c>
      <c r="AI49" s="10" t="s">
        <v>272</v>
      </c>
      <c r="AJ49" s="4">
        <v>0</v>
      </c>
      <c r="AK49" s="4">
        <v>0</v>
      </c>
      <c r="AL49" s="10" t="s">
        <v>272</v>
      </c>
      <c r="AM49" s="1">
        <v>465175</v>
      </c>
      <c r="AN49" s="1">
        <v>8</v>
      </c>
      <c r="AX49"/>
      <c r="AY49"/>
    </row>
    <row r="50" spans="1:51" x14ac:dyDescent="0.25">
      <c r="A50" t="s">
        <v>148</v>
      </c>
      <c r="B50" t="s">
        <v>71</v>
      </c>
      <c r="C50" t="s">
        <v>212</v>
      </c>
      <c r="D50" t="s">
        <v>164</v>
      </c>
      <c r="E50" s="4">
        <v>27.576086956521738</v>
      </c>
      <c r="F50" s="4">
        <v>145.32195652173911</v>
      </c>
      <c r="G50" s="4">
        <v>0.40760869565217389</v>
      </c>
      <c r="H50" s="10">
        <v>2.8048665556687476E-3</v>
      </c>
      <c r="I50" s="4">
        <v>127.33228260869564</v>
      </c>
      <c r="J50" s="4">
        <v>0</v>
      </c>
      <c r="K50" s="10">
        <v>0</v>
      </c>
      <c r="L50" s="4">
        <v>37.419021739130429</v>
      </c>
      <c r="M50" s="4">
        <v>0.40760869565217389</v>
      </c>
      <c r="N50" s="10">
        <v>1.0893087972578468E-2</v>
      </c>
      <c r="O50" s="4">
        <v>25.340978260869559</v>
      </c>
      <c r="P50" s="4">
        <v>0</v>
      </c>
      <c r="Q50" s="8">
        <v>0</v>
      </c>
      <c r="R50" s="4">
        <v>6.4258695652173916</v>
      </c>
      <c r="S50" s="4">
        <v>0.40760869565217389</v>
      </c>
      <c r="T50" s="10">
        <v>6.3432457119658975E-2</v>
      </c>
      <c r="U50" s="4">
        <v>5.6521739130434785</v>
      </c>
      <c r="V50" s="4">
        <v>0</v>
      </c>
      <c r="W50" s="10">
        <v>0</v>
      </c>
      <c r="X50" s="4">
        <v>14.398478260869561</v>
      </c>
      <c r="Y50" s="4">
        <v>0</v>
      </c>
      <c r="Z50" s="10">
        <v>0</v>
      </c>
      <c r="AA50" s="4">
        <v>5.9116304347826096</v>
      </c>
      <c r="AB50" s="4">
        <v>0</v>
      </c>
      <c r="AC50" s="10">
        <v>0</v>
      </c>
      <c r="AD50" s="4">
        <v>87.592826086956507</v>
      </c>
      <c r="AE50" s="4">
        <v>0</v>
      </c>
      <c r="AF50" s="10">
        <v>0</v>
      </c>
      <c r="AG50" s="4">
        <v>0</v>
      </c>
      <c r="AH50" s="4">
        <v>0</v>
      </c>
      <c r="AI50" s="10" t="s">
        <v>272</v>
      </c>
      <c r="AJ50" s="4">
        <v>0</v>
      </c>
      <c r="AK50" s="4">
        <v>0</v>
      </c>
      <c r="AL50" s="10" t="s">
        <v>272</v>
      </c>
      <c r="AM50" s="1">
        <v>465165</v>
      </c>
      <c r="AN50" s="1">
        <v>8</v>
      </c>
      <c r="AX50"/>
      <c r="AY50"/>
    </row>
    <row r="51" spans="1:51" x14ac:dyDescent="0.25">
      <c r="A51" t="s">
        <v>148</v>
      </c>
      <c r="B51" t="s">
        <v>26</v>
      </c>
      <c r="C51" t="s">
        <v>189</v>
      </c>
      <c r="D51" t="s">
        <v>162</v>
      </c>
      <c r="E51" s="4">
        <v>46.771739130434781</v>
      </c>
      <c r="F51" s="4">
        <v>96.291630434782618</v>
      </c>
      <c r="G51" s="4">
        <v>0</v>
      </c>
      <c r="H51" s="10">
        <v>0</v>
      </c>
      <c r="I51" s="4">
        <v>96.291630434782618</v>
      </c>
      <c r="J51" s="4">
        <v>0</v>
      </c>
      <c r="K51" s="10">
        <v>0</v>
      </c>
      <c r="L51" s="4">
        <v>29.451956521739135</v>
      </c>
      <c r="M51" s="4">
        <v>0</v>
      </c>
      <c r="N51" s="10">
        <v>0</v>
      </c>
      <c r="O51" s="4">
        <v>29.451956521739135</v>
      </c>
      <c r="P51" s="4">
        <v>0</v>
      </c>
      <c r="Q51" s="8">
        <v>0</v>
      </c>
      <c r="R51" s="4">
        <v>0</v>
      </c>
      <c r="S51" s="4">
        <v>0</v>
      </c>
      <c r="T51" s="10" t="s">
        <v>272</v>
      </c>
      <c r="U51" s="4">
        <v>0</v>
      </c>
      <c r="V51" s="4">
        <v>0</v>
      </c>
      <c r="W51" s="10" t="s">
        <v>272</v>
      </c>
      <c r="X51" s="4">
        <v>6.4046739130434798</v>
      </c>
      <c r="Y51" s="4">
        <v>0</v>
      </c>
      <c r="Z51" s="10">
        <v>0</v>
      </c>
      <c r="AA51" s="4">
        <v>0</v>
      </c>
      <c r="AB51" s="4">
        <v>0</v>
      </c>
      <c r="AC51" s="10" t="s">
        <v>272</v>
      </c>
      <c r="AD51" s="4">
        <v>60.435000000000002</v>
      </c>
      <c r="AE51" s="4">
        <v>0</v>
      </c>
      <c r="AF51" s="10">
        <v>0</v>
      </c>
      <c r="AG51" s="4">
        <v>0</v>
      </c>
      <c r="AH51" s="4">
        <v>0</v>
      </c>
      <c r="AI51" s="10" t="s">
        <v>272</v>
      </c>
      <c r="AJ51" s="4">
        <v>0</v>
      </c>
      <c r="AK51" s="4">
        <v>0</v>
      </c>
      <c r="AL51" s="10" t="s">
        <v>272</v>
      </c>
      <c r="AM51" s="1">
        <v>465086</v>
      </c>
      <c r="AN51" s="1">
        <v>8</v>
      </c>
      <c r="AX51"/>
      <c r="AY51"/>
    </row>
    <row r="52" spans="1:51" x14ac:dyDescent="0.25">
      <c r="A52" t="s">
        <v>148</v>
      </c>
      <c r="B52" t="s">
        <v>18</v>
      </c>
      <c r="C52" t="s">
        <v>193</v>
      </c>
      <c r="D52" t="s">
        <v>162</v>
      </c>
      <c r="E52" s="4">
        <v>58.032608695652172</v>
      </c>
      <c r="F52" s="4">
        <v>197.71684782608699</v>
      </c>
      <c r="G52" s="4">
        <v>0</v>
      </c>
      <c r="H52" s="10">
        <v>0</v>
      </c>
      <c r="I52" s="4">
        <v>181.02119565217393</v>
      </c>
      <c r="J52" s="4">
        <v>0</v>
      </c>
      <c r="K52" s="10">
        <v>0</v>
      </c>
      <c r="L52" s="4">
        <v>40.074891304347837</v>
      </c>
      <c r="M52" s="4">
        <v>0</v>
      </c>
      <c r="N52" s="10">
        <v>0</v>
      </c>
      <c r="O52" s="4">
        <v>28.57489130434784</v>
      </c>
      <c r="P52" s="4">
        <v>0</v>
      </c>
      <c r="Q52" s="8">
        <v>0</v>
      </c>
      <c r="R52" s="4">
        <v>5.8478260869565215</v>
      </c>
      <c r="S52" s="4">
        <v>0</v>
      </c>
      <c r="T52" s="10">
        <v>0</v>
      </c>
      <c r="U52" s="4">
        <v>5.6521739130434785</v>
      </c>
      <c r="V52" s="4">
        <v>0</v>
      </c>
      <c r="W52" s="10">
        <v>0</v>
      </c>
      <c r="X52" s="4">
        <v>41.760869565217384</v>
      </c>
      <c r="Y52" s="4">
        <v>0</v>
      </c>
      <c r="Z52" s="10">
        <v>0</v>
      </c>
      <c r="AA52" s="4">
        <v>5.1956521739130439</v>
      </c>
      <c r="AB52" s="4">
        <v>0</v>
      </c>
      <c r="AC52" s="10">
        <v>0</v>
      </c>
      <c r="AD52" s="4">
        <v>87.128913043478292</v>
      </c>
      <c r="AE52" s="4">
        <v>0</v>
      </c>
      <c r="AF52" s="10">
        <v>0</v>
      </c>
      <c r="AG52" s="4">
        <v>23.556521739130439</v>
      </c>
      <c r="AH52" s="4">
        <v>0</v>
      </c>
      <c r="AI52" s="10">
        <v>0</v>
      </c>
      <c r="AJ52" s="4">
        <v>0</v>
      </c>
      <c r="AK52" s="4">
        <v>0</v>
      </c>
      <c r="AL52" s="10" t="s">
        <v>272</v>
      </c>
      <c r="AM52" s="1">
        <v>465069</v>
      </c>
      <c r="AN52" s="1">
        <v>8</v>
      </c>
      <c r="AX52"/>
      <c r="AY52"/>
    </row>
    <row r="53" spans="1:51" x14ac:dyDescent="0.25">
      <c r="A53" t="s">
        <v>148</v>
      </c>
      <c r="B53" t="s">
        <v>10</v>
      </c>
      <c r="C53" t="s">
        <v>188</v>
      </c>
      <c r="D53" t="s">
        <v>163</v>
      </c>
      <c r="E53" s="4">
        <v>75.119565217391298</v>
      </c>
      <c r="F53" s="4">
        <v>254.51021739130437</v>
      </c>
      <c r="G53" s="4">
        <v>34.467282608695655</v>
      </c>
      <c r="H53" s="10">
        <v>0.1354259289154702</v>
      </c>
      <c r="I53" s="4">
        <v>233.60880434782609</v>
      </c>
      <c r="J53" s="4">
        <v>30.981195652173909</v>
      </c>
      <c r="K53" s="10">
        <v>0.13261998296110972</v>
      </c>
      <c r="L53" s="4">
        <v>53.174239130434792</v>
      </c>
      <c r="M53" s="4">
        <v>17.110108695652176</v>
      </c>
      <c r="N53" s="10">
        <v>0.32177439631400462</v>
      </c>
      <c r="O53" s="4">
        <v>39.623260869565222</v>
      </c>
      <c r="P53" s="4">
        <v>14.144021739130435</v>
      </c>
      <c r="Q53" s="8">
        <v>0.35696258785188761</v>
      </c>
      <c r="R53" s="4">
        <v>7.8118478260869582</v>
      </c>
      <c r="S53" s="4">
        <v>2.966086956521742</v>
      </c>
      <c r="T53" s="10">
        <v>0.37969082636463597</v>
      </c>
      <c r="U53" s="4">
        <v>5.7391304347826084</v>
      </c>
      <c r="V53" s="4">
        <v>0</v>
      </c>
      <c r="W53" s="10">
        <v>0</v>
      </c>
      <c r="X53" s="4">
        <v>44.852826086956519</v>
      </c>
      <c r="Y53" s="4">
        <v>5.6186956521739138</v>
      </c>
      <c r="Z53" s="10">
        <v>0.1252696015470888</v>
      </c>
      <c r="AA53" s="4">
        <v>7.350434782608696</v>
      </c>
      <c r="AB53" s="4">
        <v>0.52000000000000079</v>
      </c>
      <c r="AC53" s="10">
        <v>7.0744114515556705E-2</v>
      </c>
      <c r="AD53" s="4">
        <v>109.82543478260872</v>
      </c>
      <c r="AE53" s="4">
        <v>11.218478260869562</v>
      </c>
      <c r="AF53" s="10">
        <v>0.10214827087255066</v>
      </c>
      <c r="AG53" s="4">
        <v>39.307282608695644</v>
      </c>
      <c r="AH53" s="4">
        <v>0</v>
      </c>
      <c r="AI53" s="10">
        <v>0</v>
      </c>
      <c r="AJ53" s="4">
        <v>0</v>
      </c>
      <c r="AK53" s="4">
        <v>0</v>
      </c>
      <c r="AL53" s="10" t="s">
        <v>272</v>
      </c>
      <c r="AM53" s="1">
        <v>465006</v>
      </c>
      <c r="AN53" s="1">
        <v>8</v>
      </c>
      <c r="AX53"/>
      <c r="AY53"/>
    </row>
    <row r="54" spans="1:51" x14ac:dyDescent="0.25">
      <c r="A54" t="s">
        <v>148</v>
      </c>
      <c r="B54" t="s">
        <v>84</v>
      </c>
      <c r="C54" t="s">
        <v>183</v>
      </c>
      <c r="D54" t="s">
        <v>163</v>
      </c>
      <c r="E54" s="4">
        <v>54.445652173913047</v>
      </c>
      <c r="F54" s="4">
        <v>389.94760869565215</v>
      </c>
      <c r="G54" s="4">
        <v>0</v>
      </c>
      <c r="H54" s="10">
        <v>0</v>
      </c>
      <c r="I54" s="4">
        <v>366.38891304347828</v>
      </c>
      <c r="J54" s="4">
        <v>0</v>
      </c>
      <c r="K54" s="10">
        <v>0</v>
      </c>
      <c r="L54" s="4">
        <v>142.22467391304349</v>
      </c>
      <c r="M54" s="4">
        <v>0</v>
      </c>
      <c r="N54" s="10">
        <v>0</v>
      </c>
      <c r="O54" s="4">
        <v>128.31826086956525</v>
      </c>
      <c r="P54" s="4">
        <v>0</v>
      </c>
      <c r="Q54" s="8">
        <v>0</v>
      </c>
      <c r="R54" s="4">
        <v>8.6890217391304354</v>
      </c>
      <c r="S54" s="4">
        <v>0</v>
      </c>
      <c r="T54" s="10">
        <v>0</v>
      </c>
      <c r="U54" s="4">
        <v>5.2173913043478262</v>
      </c>
      <c r="V54" s="4">
        <v>0</v>
      </c>
      <c r="W54" s="10">
        <v>0</v>
      </c>
      <c r="X54" s="4">
        <v>13.389347826086953</v>
      </c>
      <c r="Y54" s="4">
        <v>0</v>
      </c>
      <c r="Z54" s="10">
        <v>0</v>
      </c>
      <c r="AA54" s="4">
        <v>9.6522826086956517</v>
      </c>
      <c r="AB54" s="4">
        <v>0</v>
      </c>
      <c r="AC54" s="10">
        <v>0</v>
      </c>
      <c r="AD54" s="4">
        <v>224.68130434782606</v>
      </c>
      <c r="AE54" s="4">
        <v>0</v>
      </c>
      <c r="AF54" s="10">
        <v>0</v>
      </c>
      <c r="AG54" s="4">
        <v>0</v>
      </c>
      <c r="AH54" s="4">
        <v>0</v>
      </c>
      <c r="AI54" s="10" t="s">
        <v>272</v>
      </c>
      <c r="AJ54" s="4">
        <v>0</v>
      </c>
      <c r="AK54" s="4">
        <v>0</v>
      </c>
      <c r="AL54" s="10" t="s">
        <v>272</v>
      </c>
      <c r="AM54" s="1">
        <v>465179</v>
      </c>
      <c r="AN54" s="1">
        <v>8</v>
      </c>
      <c r="AX54"/>
      <c r="AY54"/>
    </row>
    <row r="55" spans="1:51" x14ac:dyDescent="0.25">
      <c r="A55" t="s">
        <v>148</v>
      </c>
      <c r="B55" t="s">
        <v>70</v>
      </c>
      <c r="C55" t="s">
        <v>208</v>
      </c>
      <c r="D55" t="s">
        <v>158</v>
      </c>
      <c r="E55" s="4">
        <v>44.945652173913047</v>
      </c>
      <c r="F55" s="4">
        <v>174.20826086956521</v>
      </c>
      <c r="G55" s="4">
        <v>54.678804347826087</v>
      </c>
      <c r="H55" s="10">
        <v>0.31387033011463045</v>
      </c>
      <c r="I55" s="4">
        <v>152.96597826086958</v>
      </c>
      <c r="J55" s="4">
        <v>54.678804347826087</v>
      </c>
      <c r="K55" s="10">
        <v>0.35745729193831816</v>
      </c>
      <c r="L55" s="4">
        <v>52.643152173913037</v>
      </c>
      <c r="M55" s="4">
        <v>6.0577173913043501</v>
      </c>
      <c r="N55" s="10">
        <v>0.11507132725054051</v>
      </c>
      <c r="O55" s="4">
        <v>36.914130434782606</v>
      </c>
      <c r="P55" s="4">
        <v>6.0577173913043501</v>
      </c>
      <c r="Q55" s="8">
        <v>0.16410294160949332</v>
      </c>
      <c r="R55" s="4">
        <v>11.082282608695651</v>
      </c>
      <c r="S55" s="4">
        <v>0</v>
      </c>
      <c r="T55" s="10">
        <v>0</v>
      </c>
      <c r="U55" s="4">
        <v>4.6467391304347823</v>
      </c>
      <c r="V55" s="4">
        <v>0</v>
      </c>
      <c r="W55" s="10">
        <v>0</v>
      </c>
      <c r="X55" s="4">
        <v>16.511521739130433</v>
      </c>
      <c r="Y55" s="4">
        <v>0.41119565217391302</v>
      </c>
      <c r="Z55" s="10">
        <v>2.4903558779771701E-2</v>
      </c>
      <c r="AA55" s="4">
        <v>5.5132608695652143</v>
      </c>
      <c r="AB55" s="4">
        <v>0</v>
      </c>
      <c r="AC55" s="10">
        <v>0</v>
      </c>
      <c r="AD55" s="4">
        <v>98.808586956521737</v>
      </c>
      <c r="AE55" s="4">
        <v>48.209891304347821</v>
      </c>
      <c r="AF55" s="10">
        <v>0.48791195977290297</v>
      </c>
      <c r="AG55" s="4">
        <v>0.73173913043478256</v>
      </c>
      <c r="AH55" s="4">
        <v>0</v>
      </c>
      <c r="AI55" s="10">
        <v>0</v>
      </c>
      <c r="AJ55" s="4">
        <v>0</v>
      </c>
      <c r="AK55" s="4">
        <v>0</v>
      </c>
      <c r="AL55" s="10" t="s">
        <v>272</v>
      </c>
      <c r="AM55" s="1">
        <v>465163</v>
      </c>
      <c r="AN55" s="1">
        <v>8</v>
      </c>
      <c r="AX55"/>
      <c r="AY55"/>
    </row>
    <row r="56" spans="1:51" x14ac:dyDescent="0.25">
      <c r="A56" t="s">
        <v>148</v>
      </c>
      <c r="B56" t="s">
        <v>40</v>
      </c>
      <c r="C56" t="s">
        <v>199</v>
      </c>
      <c r="D56" t="s">
        <v>168</v>
      </c>
      <c r="E56" s="4">
        <v>60.630434782608695</v>
      </c>
      <c r="F56" s="4">
        <v>212.59913043478261</v>
      </c>
      <c r="G56" s="4">
        <v>15.209891304347824</v>
      </c>
      <c r="H56" s="10">
        <v>7.1542584737963669E-2</v>
      </c>
      <c r="I56" s="4">
        <v>201.06260869565219</v>
      </c>
      <c r="J56" s="4">
        <v>15.209891304347824</v>
      </c>
      <c r="K56" s="10">
        <v>7.5647537864044059E-2</v>
      </c>
      <c r="L56" s="4">
        <v>56.234347826086946</v>
      </c>
      <c r="M56" s="4">
        <v>2.5826086956521737</v>
      </c>
      <c r="N56" s="10">
        <v>4.5925822837659176E-2</v>
      </c>
      <c r="O56" s="4">
        <v>44.761304347826076</v>
      </c>
      <c r="P56" s="4">
        <v>2.5826086956521737</v>
      </c>
      <c r="Q56" s="8">
        <v>5.7697351167060068E-2</v>
      </c>
      <c r="R56" s="4">
        <v>5.8208695652173912</v>
      </c>
      <c r="S56" s="4">
        <v>0</v>
      </c>
      <c r="T56" s="10">
        <v>0</v>
      </c>
      <c r="U56" s="4">
        <v>5.6521739130434785</v>
      </c>
      <c r="V56" s="4">
        <v>0</v>
      </c>
      <c r="W56" s="10">
        <v>0</v>
      </c>
      <c r="X56" s="4">
        <v>35.209999999999994</v>
      </c>
      <c r="Y56" s="4">
        <v>2.4658695652173908</v>
      </c>
      <c r="Z56" s="10">
        <v>7.0033216847980431E-2</v>
      </c>
      <c r="AA56" s="4">
        <v>6.347826086956522E-2</v>
      </c>
      <c r="AB56" s="4">
        <v>0</v>
      </c>
      <c r="AC56" s="10">
        <v>0</v>
      </c>
      <c r="AD56" s="4">
        <v>98.615326086956543</v>
      </c>
      <c r="AE56" s="4">
        <v>10.161413043478261</v>
      </c>
      <c r="AF56" s="10">
        <v>0.10304091104985222</v>
      </c>
      <c r="AG56" s="4">
        <v>22.475978260869571</v>
      </c>
      <c r="AH56" s="4">
        <v>0</v>
      </c>
      <c r="AI56" s="10">
        <v>0</v>
      </c>
      <c r="AJ56" s="4">
        <v>0</v>
      </c>
      <c r="AK56" s="4">
        <v>0</v>
      </c>
      <c r="AL56" s="10" t="s">
        <v>272</v>
      </c>
      <c r="AM56" s="1">
        <v>465104</v>
      </c>
      <c r="AN56" s="1">
        <v>8</v>
      </c>
      <c r="AX56"/>
      <c r="AY56"/>
    </row>
    <row r="57" spans="1:51" x14ac:dyDescent="0.25">
      <c r="A57" t="s">
        <v>148</v>
      </c>
      <c r="B57" t="s">
        <v>37</v>
      </c>
      <c r="C57" t="s">
        <v>188</v>
      </c>
      <c r="D57" t="s">
        <v>163</v>
      </c>
      <c r="E57" s="4">
        <v>53.554347826086953</v>
      </c>
      <c r="F57" s="4">
        <v>194.76000000000002</v>
      </c>
      <c r="G57" s="4">
        <v>0</v>
      </c>
      <c r="H57" s="10">
        <v>0</v>
      </c>
      <c r="I57" s="4">
        <v>183.14510869565217</v>
      </c>
      <c r="J57" s="4">
        <v>0</v>
      </c>
      <c r="K57" s="10">
        <v>0</v>
      </c>
      <c r="L57" s="4">
        <v>30.979456521739138</v>
      </c>
      <c r="M57" s="4">
        <v>0</v>
      </c>
      <c r="N57" s="10">
        <v>0</v>
      </c>
      <c r="O57" s="4">
        <v>24.370760869565224</v>
      </c>
      <c r="P57" s="4">
        <v>0</v>
      </c>
      <c r="Q57" s="8">
        <v>0</v>
      </c>
      <c r="R57" s="4">
        <v>1.3913043478260869</v>
      </c>
      <c r="S57" s="4">
        <v>0</v>
      </c>
      <c r="T57" s="10">
        <v>0</v>
      </c>
      <c r="U57" s="4">
        <v>5.2173913043478262</v>
      </c>
      <c r="V57" s="4">
        <v>0</v>
      </c>
      <c r="W57" s="10">
        <v>0</v>
      </c>
      <c r="X57" s="4">
        <v>41.393260869565232</v>
      </c>
      <c r="Y57" s="4">
        <v>0</v>
      </c>
      <c r="Z57" s="10">
        <v>0</v>
      </c>
      <c r="AA57" s="4">
        <v>5.0061956521739139</v>
      </c>
      <c r="AB57" s="4">
        <v>0</v>
      </c>
      <c r="AC57" s="10">
        <v>0</v>
      </c>
      <c r="AD57" s="4">
        <v>84.911847826086955</v>
      </c>
      <c r="AE57" s="4">
        <v>0</v>
      </c>
      <c r="AF57" s="10">
        <v>0</v>
      </c>
      <c r="AG57" s="4">
        <v>32.469239130434772</v>
      </c>
      <c r="AH57" s="4">
        <v>0</v>
      </c>
      <c r="AI57" s="10">
        <v>0</v>
      </c>
      <c r="AJ57" s="4">
        <v>0</v>
      </c>
      <c r="AK57" s="4">
        <v>0</v>
      </c>
      <c r="AL57" s="10" t="s">
        <v>272</v>
      </c>
      <c r="AM57" s="1">
        <v>465100</v>
      </c>
      <c r="AN57" s="1">
        <v>8</v>
      </c>
      <c r="AX57"/>
      <c r="AY57"/>
    </row>
    <row r="58" spans="1:51" x14ac:dyDescent="0.25">
      <c r="A58" t="s">
        <v>148</v>
      </c>
      <c r="B58" t="s">
        <v>39</v>
      </c>
      <c r="C58" t="s">
        <v>203</v>
      </c>
      <c r="D58" t="s">
        <v>160</v>
      </c>
      <c r="E58" s="4">
        <v>24.434782608695652</v>
      </c>
      <c r="F58" s="4">
        <v>83.662717391304326</v>
      </c>
      <c r="G58" s="4">
        <v>2.6000000000000041</v>
      </c>
      <c r="H58" s="10">
        <v>3.1077164130820366E-2</v>
      </c>
      <c r="I58" s="4">
        <v>75.845326086956504</v>
      </c>
      <c r="J58" s="4">
        <v>0</v>
      </c>
      <c r="K58" s="10">
        <v>0</v>
      </c>
      <c r="L58" s="4">
        <v>30.120978260869556</v>
      </c>
      <c r="M58" s="4">
        <v>2.0800000000000032</v>
      </c>
      <c r="N58" s="10">
        <v>6.90548620959682E-2</v>
      </c>
      <c r="O58" s="4">
        <v>22.82358695652173</v>
      </c>
      <c r="P58" s="4">
        <v>0</v>
      </c>
      <c r="Q58" s="8">
        <v>0</v>
      </c>
      <c r="R58" s="4">
        <v>2.0800000000000032</v>
      </c>
      <c r="S58" s="4">
        <v>2.0800000000000032</v>
      </c>
      <c r="T58" s="10">
        <v>1</v>
      </c>
      <c r="U58" s="4">
        <v>5.2173913043478262</v>
      </c>
      <c r="V58" s="4">
        <v>0</v>
      </c>
      <c r="W58" s="10">
        <v>0</v>
      </c>
      <c r="X58" s="4">
        <v>12.0970652173913</v>
      </c>
      <c r="Y58" s="4">
        <v>0</v>
      </c>
      <c r="Z58" s="10">
        <v>0</v>
      </c>
      <c r="AA58" s="4">
        <v>0.52000000000000079</v>
      </c>
      <c r="AB58" s="4">
        <v>0.52000000000000079</v>
      </c>
      <c r="AC58" s="10">
        <v>1</v>
      </c>
      <c r="AD58" s="4">
        <v>29.721521739130434</v>
      </c>
      <c r="AE58" s="4">
        <v>0</v>
      </c>
      <c r="AF58" s="10">
        <v>0</v>
      </c>
      <c r="AG58" s="4">
        <v>11.20315217391304</v>
      </c>
      <c r="AH58" s="4">
        <v>0</v>
      </c>
      <c r="AI58" s="10">
        <v>0</v>
      </c>
      <c r="AJ58" s="4">
        <v>0</v>
      </c>
      <c r="AK58" s="4">
        <v>0</v>
      </c>
      <c r="AL58" s="10" t="s">
        <v>272</v>
      </c>
      <c r="AM58" s="1">
        <v>465102</v>
      </c>
      <c r="AN58" s="1">
        <v>8</v>
      </c>
      <c r="AX58"/>
      <c r="AY58"/>
    </row>
    <row r="59" spans="1:51" x14ac:dyDescent="0.25">
      <c r="A59" t="s">
        <v>148</v>
      </c>
      <c r="B59" t="s">
        <v>53</v>
      </c>
      <c r="C59" t="s">
        <v>178</v>
      </c>
      <c r="D59" t="s">
        <v>168</v>
      </c>
      <c r="E59" s="4">
        <v>37.619565217391305</v>
      </c>
      <c r="F59" s="4">
        <v>110.66478260869565</v>
      </c>
      <c r="G59" s="4">
        <v>2.5967391304347829</v>
      </c>
      <c r="H59" s="10">
        <v>2.3464909695948208E-2</v>
      </c>
      <c r="I59" s="4">
        <v>104.24989130434783</v>
      </c>
      <c r="J59" s="4">
        <v>1.2108695652173913</v>
      </c>
      <c r="K59" s="10">
        <v>1.1615067891844324E-2</v>
      </c>
      <c r="L59" s="4">
        <v>33.829239130434786</v>
      </c>
      <c r="M59" s="4">
        <v>1.3858695652173914</v>
      </c>
      <c r="N59" s="10">
        <v>4.0966619434564255E-2</v>
      </c>
      <c r="O59" s="4">
        <v>27.41434782608696</v>
      </c>
      <c r="P59" s="4">
        <v>0</v>
      </c>
      <c r="Q59" s="8">
        <v>0</v>
      </c>
      <c r="R59" s="4">
        <v>1.3858695652173914</v>
      </c>
      <c r="S59" s="4">
        <v>1.3858695652173914</v>
      </c>
      <c r="T59" s="10">
        <v>1</v>
      </c>
      <c r="U59" s="4">
        <v>5.0290217391304353</v>
      </c>
      <c r="V59" s="4">
        <v>0</v>
      </c>
      <c r="W59" s="10">
        <v>0</v>
      </c>
      <c r="X59" s="4">
        <v>1.2163043478260871</v>
      </c>
      <c r="Y59" s="4">
        <v>1.0152173913043478</v>
      </c>
      <c r="Z59" s="10">
        <v>0.8346738159070598</v>
      </c>
      <c r="AA59" s="4">
        <v>0</v>
      </c>
      <c r="AB59" s="4">
        <v>0</v>
      </c>
      <c r="AC59" s="10" t="s">
        <v>272</v>
      </c>
      <c r="AD59" s="4">
        <v>75.417282608695643</v>
      </c>
      <c r="AE59" s="4">
        <v>0.19565217391304349</v>
      </c>
      <c r="AF59" s="10">
        <v>2.5942617811913144E-3</v>
      </c>
      <c r="AG59" s="4">
        <v>0.20195652173913045</v>
      </c>
      <c r="AH59" s="4">
        <v>0</v>
      </c>
      <c r="AI59" s="10">
        <v>0</v>
      </c>
      <c r="AJ59" s="4">
        <v>0</v>
      </c>
      <c r="AK59" s="4">
        <v>0</v>
      </c>
      <c r="AL59" s="10" t="s">
        <v>272</v>
      </c>
      <c r="AM59" s="1">
        <v>465129</v>
      </c>
      <c r="AN59" s="1">
        <v>8</v>
      </c>
      <c r="AX59"/>
      <c r="AY59"/>
    </row>
    <row r="60" spans="1:51" x14ac:dyDescent="0.25">
      <c r="A60" t="s">
        <v>148</v>
      </c>
      <c r="B60" t="s">
        <v>99</v>
      </c>
      <c r="C60" t="s">
        <v>188</v>
      </c>
      <c r="D60" t="s">
        <v>163</v>
      </c>
      <c r="E60" s="4">
        <v>30.260869565217391</v>
      </c>
      <c r="F60" s="4">
        <v>77.795108695652175</v>
      </c>
      <c r="G60" s="4">
        <v>12.840760869565223</v>
      </c>
      <c r="H60" s="10">
        <v>0.16505871750627002</v>
      </c>
      <c r="I60" s="4">
        <v>68.781304347826079</v>
      </c>
      <c r="J60" s="4">
        <v>9.5660869565217386</v>
      </c>
      <c r="K60" s="10">
        <v>0.13907975498903266</v>
      </c>
      <c r="L60" s="4">
        <v>28.65641304347826</v>
      </c>
      <c r="M60" s="4">
        <v>10.413586956521744</v>
      </c>
      <c r="N60" s="10">
        <v>0.36339464191565002</v>
      </c>
      <c r="O60" s="4">
        <v>20.123043478260865</v>
      </c>
      <c r="P60" s="4">
        <v>7.6193478260869565</v>
      </c>
      <c r="Q60" s="8">
        <v>0.37863794481775176</v>
      </c>
      <c r="R60" s="4">
        <v>2.7942391304347876</v>
      </c>
      <c r="S60" s="4">
        <v>2.7942391304347876</v>
      </c>
      <c r="T60" s="10">
        <v>1</v>
      </c>
      <c r="U60" s="4">
        <v>5.7391304347826084</v>
      </c>
      <c r="V60" s="4">
        <v>0</v>
      </c>
      <c r="W60" s="10">
        <v>0</v>
      </c>
      <c r="X60" s="4">
        <v>1.9467391304347827</v>
      </c>
      <c r="Y60" s="4">
        <v>1.9467391304347827</v>
      </c>
      <c r="Z60" s="10">
        <v>1</v>
      </c>
      <c r="AA60" s="4">
        <v>0.48043478260869621</v>
      </c>
      <c r="AB60" s="4">
        <v>0.48043478260869621</v>
      </c>
      <c r="AC60" s="10">
        <v>1</v>
      </c>
      <c r="AD60" s="4">
        <v>23.8679347826087</v>
      </c>
      <c r="AE60" s="4">
        <v>0</v>
      </c>
      <c r="AF60" s="10">
        <v>0</v>
      </c>
      <c r="AG60" s="4">
        <v>22.843586956521737</v>
      </c>
      <c r="AH60" s="4">
        <v>0</v>
      </c>
      <c r="AI60" s="10">
        <v>0</v>
      </c>
      <c r="AJ60" s="4">
        <v>0</v>
      </c>
      <c r="AK60" s="4">
        <v>0</v>
      </c>
      <c r="AL60" s="10" t="s">
        <v>272</v>
      </c>
      <c r="AM60" t="s">
        <v>1</v>
      </c>
      <c r="AN60" s="1">
        <v>8</v>
      </c>
      <c r="AX60"/>
      <c r="AY60"/>
    </row>
    <row r="61" spans="1:51" x14ac:dyDescent="0.25">
      <c r="A61" t="s">
        <v>148</v>
      </c>
      <c r="B61" t="s">
        <v>64</v>
      </c>
      <c r="C61" t="s">
        <v>189</v>
      </c>
      <c r="D61" t="s">
        <v>162</v>
      </c>
      <c r="E61" s="4">
        <v>29.271739130434781</v>
      </c>
      <c r="F61" s="4">
        <v>163.04402173913039</v>
      </c>
      <c r="G61" s="4">
        <v>0</v>
      </c>
      <c r="H61" s="10">
        <v>0</v>
      </c>
      <c r="I61" s="4">
        <v>141.99945652173909</v>
      </c>
      <c r="J61" s="4">
        <v>0</v>
      </c>
      <c r="K61" s="10">
        <v>0</v>
      </c>
      <c r="L61" s="4">
        <v>55.593260869565214</v>
      </c>
      <c r="M61" s="4">
        <v>0</v>
      </c>
      <c r="N61" s="10">
        <v>0</v>
      </c>
      <c r="O61" s="4">
        <v>34.548695652173905</v>
      </c>
      <c r="P61" s="4">
        <v>0</v>
      </c>
      <c r="Q61" s="8">
        <v>0</v>
      </c>
      <c r="R61" s="4">
        <v>15.827173913043479</v>
      </c>
      <c r="S61" s="4">
        <v>0</v>
      </c>
      <c r="T61" s="10">
        <v>0</v>
      </c>
      <c r="U61" s="4">
        <v>5.2173913043478262</v>
      </c>
      <c r="V61" s="4">
        <v>0</v>
      </c>
      <c r="W61" s="10">
        <v>0</v>
      </c>
      <c r="X61" s="4">
        <v>9.315543478260869</v>
      </c>
      <c r="Y61" s="4">
        <v>0</v>
      </c>
      <c r="Z61" s="10">
        <v>0</v>
      </c>
      <c r="AA61" s="4">
        <v>0</v>
      </c>
      <c r="AB61" s="4">
        <v>0</v>
      </c>
      <c r="AC61" s="10" t="s">
        <v>272</v>
      </c>
      <c r="AD61" s="4">
        <v>98.135217391304309</v>
      </c>
      <c r="AE61" s="4">
        <v>0</v>
      </c>
      <c r="AF61" s="10">
        <v>0</v>
      </c>
      <c r="AG61" s="4">
        <v>0</v>
      </c>
      <c r="AH61" s="4">
        <v>0</v>
      </c>
      <c r="AI61" s="10" t="s">
        <v>272</v>
      </c>
      <c r="AJ61" s="4">
        <v>0</v>
      </c>
      <c r="AK61" s="4">
        <v>0</v>
      </c>
      <c r="AL61" s="10" t="s">
        <v>272</v>
      </c>
      <c r="AM61" s="1">
        <v>465155</v>
      </c>
      <c r="AN61" s="1">
        <v>8</v>
      </c>
      <c r="AX61"/>
      <c r="AY61"/>
    </row>
    <row r="62" spans="1:51" x14ac:dyDescent="0.25">
      <c r="A62" t="s">
        <v>148</v>
      </c>
      <c r="B62" t="s">
        <v>36</v>
      </c>
      <c r="C62" t="s">
        <v>203</v>
      </c>
      <c r="D62" t="s">
        <v>160</v>
      </c>
      <c r="E62" s="4">
        <v>54.228260869565219</v>
      </c>
      <c r="F62" s="4">
        <v>149.90445652173912</v>
      </c>
      <c r="G62" s="4">
        <v>0</v>
      </c>
      <c r="H62" s="10">
        <v>0</v>
      </c>
      <c r="I62" s="4">
        <v>132.6320652173913</v>
      </c>
      <c r="J62" s="4">
        <v>0</v>
      </c>
      <c r="K62" s="10">
        <v>0</v>
      </c>
      <c r="L62" s="4">
        <v>58.850108695652189</v>
      </c>
      <c r="M62" s="4">
        <v>0</v>
      </c>
      <c r="N62" s="10">
        <v>0</v>
      </c>
      <c r="O62" s="4">
        <v>41.831847826086971</v>
      </c>
      <c r="P62" s="4">
        <v>0</v>
      </c>
      <c r="Q62" s="8">
        <v>0</v>
      </c>
      <c r="R62" s="4">
        <v>11.27913043478261</v>
      </c>
      <c r="S62" s="4">
        <v>0</v>
      </c>
      <c r="T62" s="10">
        <v>0</v>
      </c>
      <c r="U62" s="4">
        <v>5.7391304347826084</v>
      </c>
      <c r="V62" s="4">
        <v>0</v>
      </c>
      <c r="W62" s="10">
        <v>0</v>
      </c>
      <c r="X62" s="4">
        <v>3.6671739130434786</v>
      </c>
      <c r="Y62" s="4">
        <v>0</v>
      </c>
      <c r="Z62" s="10">
        <v>0</v>
      </c>
      <c r="AA62" s="4">
        <v>0.25413043478260866</v>
      </c>
      <c r="AB62" s="4">
        <v>0</v>
      </c>
      <c r="AC62" s="10">
        <v>0</v>
      </c>
      <c r="AD62" s="4">
        <v>66.991086956521727</v>
      </c>
      <c r="AE62" s="4">
        <v>0</v>
      </c>
      <c r="AF62" s="10">
        <v>0</v>
      </c>
      <c r="AG62" s="4">
        <v>20.141956521739136</v>
      </c>
      <c r="AH62" s="4">
        <v>0</v>
      </c>
      <c r="AI62" s="10">
        <v>0</v>
      </c>
      <c r="AJ62" s="4">
        <v>0</v>
      </c>
      <c r="AK62" s="4">
        <v>0</v>
      </c>
      <c r="AL62" s="10" t="s">
        <v>272</v>
      </c>
      <c r="AM62" s="1">
        <v>465098</v>
      </c>
      <c r="AN62" s="1">
        <v>8</v>
      </c>
      <c r="AX62"/>
      <c r="AY62"/>
    </row>
    <row r="63" spans="1:51" x14ac:dyDescent="0.25">
      <c r="A63" t="s">
        <v>148</v>
      </c>
      <c r="B63" t="s">
        <v>7</v>
      </c>
      <c r="C63" t="s">
        <v>190</v>
      </c>
      <c r="D63" t="s">
        <v>164</v>
      </c>
      <c r="E63" s="4">
        <v>37.576086956521742</v>
      </c>
      <c r="F63" s="4">
        <v>137.65228260869563</v>
      </c>
      <c r="G63" s="4">
        <v>36.276413043478271</v>
      </c>
      <c r="H63" s="10">
        <v>0.26353658912145533</v>
      </c>
      <c r="I63" s="4">
        <v>120.99836956521737</v>
      </c>
      <c r="J63" s="4">
        <v>36.276413043478271</v>
      </c>
      <c r="K63" s="10">
        <v>0.29980910630308544</v>
      </c>
      <c r="L63" s="4">
        <v>41.979347826086951</v>
      </c>
      <c r="M63" s="4">
        <v>14.040543478260878</v>
      </c>
      <c r="N63" s="10">
        <v>0.33446311592139016</v>
      </c>
      <c r="O63" s="4">
        <v>30.737717391304347</v>
      </c>
      <c r="P63" s="4">
        <v>14.040543478260878</v>
      </c>
      <c r="Q63" s="8">
        <v>0.45678549579719036</v>
      </c>
      <c r="R63" s="4">
        <v>6.0785869565217379</v>
      </c>
      <c r="S63" s="4">
        <v>0</v>
      </c>
      <c r="T63" s="10">
        <v>0</v>
      </c>
      <c r="U63" s="4">
        <v>5.1630434782608692</v>
      </c>
      <c r="V63" s="4">
        <v>0</v>
      </c>
      <c r="W63" s="10">
        <v>0</v>
      </c>
      <c r="X63" s="4">
        <v>9.6426086956521733</v>
      </c>
      <c r="Y63" s="4">
        <v>5.7817391304347838</v>
      </c>
      <c r="Z63" s="10">
        <v>0.59960321038867359</v>
      </c>
      <c r="AA63" s="4">
        <v>5.4122826086956515</v>
      </c>
      <c r="AB63" s="4">
        <v>0</v>
      </c>
      <c r="AC63" s="10">
        <v>0</v>
      </c>
      <c r="AD63" s="4">
        <v>78.582934782608675</v>
      </c>
      <c r="AE63" s="4">
        <v>16.454130434782606</v>
      </c>
      <c r="AF63" s="10">
        <v>0.20938554255197017</v>
      </c>
      <c r="AG63" s="4">
        <v>2.0351086956521738</v>
      </c>
      <c r="AH63" s="4">
        <v>0</v>
      </c>
      <c r="AI63" s="10">
        <v>0</v>
      </c>
      <c r="AJ63" s="4">
        <v>0</v>
      </c>
      <c r="AK63" s="4">
        <v>0</v>
      </c>
      <c r="AL63" s="10" t="s">
        <v>272</v>
      </c>
      <c r="AM63" s="1">
        <v>465020</v>
      </c>
      <c r="AN63" s="1">
        <v>8</v>
      </c>
      <c r="AX63"/>
      <c r="AY63"/>
    </row>
    <row r="64" spans="1:51" x14ac:dyDescent="0.25">
      <c r="A64" t="s">
        <v>148</v>
      </c>
      <c r="B64" t="s">
        <v>93</v>
      </c>
      <c r="C64" t="s">
        <v>220</v>
      </c>
      <c r="D64" t="s">
        <v>168</v>
      </c>
      <c r="E64" s="4">
        <v>77.543478260869563</v>
      </c>
      <c r="F64" s="4">
        <v>285.07804347826084</v>
      </c>
      <c r="G64" s="4">
        <v>25.152282608695657</v>
      </c>
      <c r="H64" s="10">
        <v>8.8229462717684504E-2</v>
      </c>
      <c r="I64" s="4">
        <v>259.18521739130432</v>
      </c>
      <c r="J64" s="4">
        <v>25.152282608695657</v>
      </c>
      <c r="K64" s="10">
        <v>9.7043661910401521E-2</v>
      </c>
      <c r="L64" s="4">
        <v>67.661413043478277</v>
      </c>
      <c r="M64" s="4">
        <v>4.393260869565216</v>
      </c>
      <c r="N64" s="10">
        <v>6.4930078636432964E-2</v>
      </c>
      <c r="O64" s="4">
        <v>49.603695652173933</v>
      </c>
      <c r="P64" s="4">
        <v>4.393260869565216</v>
      </c>
      <c r="Q64" s="8">
        <v>8.8567208789667604E-2</v>
      </c>
      <c r="R64" s="4">
        <v>12.318586956521736</v>
      </c>
      <c r="S64" s="4">
        <v>0</v>
      </c>
      <c r="T64" s="10">
        <v>0</v>
      </c>
      <c r="U64" s="4">
        <v>5.7391304347826084</v>
      </c>
      <c r="V64" s="4">
        <v>0</v>
      </c>
      <c r="W64" s="10">
        <v>0</v>
      </c>
      <c r="X64" s="4">
        <v>55.335326086956549</v>
      </c>
      <c r="Y64" s="4">
        <v>0</v>
      </c>
      <c r="Z64" s="10">
        <v>0</v>
      </c>
      <c r="AA64" s="4">
        <v>7.8351086956521732</v>
      </c>
      <c r="AB64" s="4">
        <v>0</v>
      </c>
      <c r="AC64" s="10">
        <v>0</v>
      </c>
      <c r="AD64" s="4">
        <v>120.94967391304343</v>
      </c>
      <c r="AE64" s="4">
        <v>20.759021739130439</v>
      </c>
      <c r="AF64" s="10">
        <v>0.17163354862829233</v>
      </c>
      <c r="AG64" s="4">
        <v>33.296521739130419</v>
      </c>
      <c r="AH64" s="4">
        <v>0</v>
      </c>
      <c r="AI64" s="10">
        <v>0</v>
      </c>
      <c r="AJ64" s="4">
        <v>0</v>
      </c>
      <c r="AK64" s="4">
        <v>0</v>
      </c>
      <c r="AL64" s="10" t="s">
        <v>272</v>
      </c>
      <c r="AM64" s="1">
        <v>465188</v>
      </c>
      <c r="AN64" s="1">
        <v>8</v>
      </c>
      <c r="AX64"/>
      <c r="AY64"/>
    </row>
    <row r="65" spans="1:51" x14ac:dyDescent="0.25">
      <c r="A65" t="s">
        <v>148</v>
      </c>
      <c r="B65" t="s">
        <v>49</v>
      </c>
      <c r="C65" t="s">
        <v>209</v>
      </c>
      <c r="D65" t="s">
        <v>168</v>
      </c>
      <c r="E65" s="4">
        <v>100.05434782608695</v>
      </c>
      <c r="F65" s="4">
        <v>337.25402173913045</v>
      </c>
      <c r="G65" s="4">
        <v>20.787608695652175</v>
      </c>
      <c r="H65" s="10">
        <v>6.1637837818674289E-2</v>
      </c>
      <c r="I65" s="4">
        <v>311.39554347826089</v>
      </c>
      <c r="J65" s="4">
        <v>20.787608695652175</v>
      </c>
      <c r="K65" s="10">
        <v>6.6756281941149215E-2</v>
      </c>
      <c r="L65" s="4">
        <v>64.111847826086958</v>
      </c>
      <c r="M65" s="4">
        <v>3.0458695652173917</v>
      </c>
      <c r="N65" s="10">
        <v>4.7508684720486791E-2</v>
      </c>
      <c r="O65" s="4">
        <v>48.982826086956521</v>
      </c>
      <c r="P65" s="4">
        <v>3.0458695652173917</v>
      </c>
      <c r="Q65" s="8">
        <v>6.2182397557262757E-2</v>
      </c>
      <c r="R65" s="4">
        <v>9.9116304347826105</v>
      </c>
      <c r="S65" s="4">
        <v>0</v>
      </c>
      <c r="T65" s="10">
        <v>0</v>
      </c>
      <c r="U65" s="4">
        <v>5.2173913043478262</v>
      </c>
      <c r="V65" s="4">
        <v>0</v>
      </c>
      <c r="W65" s="10">
        <v>0</v>
      </c>
      <c r="X65" s="4">
        <v>56.478586956521745</v>
      </c>
      <c r="Y65" s="4">
        <v>3.4127173913043483</v>
      </c>
      <c r="Z65" s="10">
        <v>6.0424978300741145E-2</v>
      </c>
      <c r="AA65" s="4">
        <v>10.729456521739126</v>
      </c>
      <c r="AB65" s="4">
        <v>0</v>
      </c>
      <c r="AC65" s="10">
        <v>0</v>
      </c>
      <c r="AD65" s="4">
        <v>188.41891304347828</v>
      </c>
      <c r="AE65" s="4">
        <v>14.329021739130432</v>
      </c>
      <c r="AF65" s="10">
        <v>7.6048744298954557E-2</v>
      </c>
      <c r="AG65" s="4">
        <v>17.51521739130434</v>
      </c>
      <c r="AH65" s="4">
        <v>0</v>
      </c>
      <c r="AI65" s="10">
        <v>0</v>
      </c>
      <c r="AJ65" s="4">
        <v>0</v>
      </c>
      <c r="AK65" s="4">
        <v>0</v>
      </c>
      <c r="AL65" s="10" t="s">
        <v>272</v>
      </c>
      <c r="AM65" s="1">
        <v>465119</v>
      </c>
      <c r="AN65" s="1">
        <v>8</v>
      </c>
      <c r="AX65"/>
      <c r="AY65"/>
    </row>
    <row r="66" spans="1:51" x14ac:dyDescent="0.25">
      <c r="A66" t="s">
        <v>148</v>
      </c>
      <c r="B66" t="s">
        <v>55</v>
      </c>
      <c r="C66" t="s">
        <v>192</v>
      </c>
      <c r="D66" t="s">
        <v>155</v>
      </c>
      <c r="E66" s="4">
        <v>81.652173913043484</v>
      </c>
      <c r="F66" s="4">
        <v>238.3654347826087</v>
      </c>
      <c r="G66" s="4">
        <v>3.6617391304347868</v>
      </c>
      <c r="H66" s="10">
        <v>1.5361871295535462E-2</v>
      </c>
      <c r="I66" s="4">
        <v>216.40673913043477</v>
      </c>
      <c r="J66" s="4">
        <v>1.0617391304347827</v>
      </c>
      <c r="K66" s="10">
        <v>4.9062202716101235E-3</v>
      </c>
      <c r="L66" s="4">
        <v>47.937173913043473</v>
      </c>
      <c r="M66" s="4">
        <v>2.0800000000000032</v>
      </c>
      <c r="N66" s="10">
        <v>4.3390125662665424E-2</v>
      </c>
      <c r="O66" s="4">
        <v>35.009347826086945</v>
      </c>
      <c r="P66" s="4">
        <v>0</v>
      </c>
      <c r="Q66" s="8">
        <v>0</v>
      </c>
      <c r="R66" s="4">
        <v>7.3300000000000063</v>
      </c>
      <c r="S66" s="4">
        <v>2.0800000000000032</v>
      </c>
      <c r="T66" s="10">
        <v>0.28376534788540264</v>
      </c>
      <c r="U66" s="4">
        <v>5.5978260869565215</v>
      </c>
      <c r="V66" s="4">
        <v>0</v>
      </c>
      <c r="W66" s="10">
        <v>0</v>
      </c>
      <c r="X66" s="4">
        <v>47.015000000000001</v>
      </c>
      <c r="Y66" s="4">
        <v>0</v>
      </c>
      <c r="Z66" s="10">
        <v>0</v>
      </c>
      <c r="AA66" s="4">
        <v>9.0308695652173832</v>
      </c>
      <c r="AB66" s="4">
        <v>0.52000000000000079</v>
      </c>
      <c r="AC66" s="10">
        <v>5.7580280198353616E-2</v>
      </c>
      <c r="AD66" s="4">
        <v>101.14282608695652</v>
      </c>
      <c r="AE66" s="4">
        <v>1.0617391304347827</v>
      </c>
      <c r="AF66" s="10">
        <v>1.049742400436748E-2</v>
      </c>
      <c r="AG66" s="4">
        <v>33.239565217391309</v>
      </c>
      <c r="AH66" s="4">
        <v>0</v>
      </c>
      <c r="AI66" s="10">
        <v>0</v>
      </c>
      <c r="AJ66" s="4">
        <v>0</v>
      </c>
      <c r="AK66" s="4">
        <v>0</v>
      </c>
      <c r="AL66" s="10" t="s">
        <v>272</v>
      </c>
      <c r="AM66" s="1">
        <v>465137</v>
      </c>
      <c r="AN66" s="1">
        <v>8</v>
      </c>
      <c r="AX66"/>
      <c r="AY66"/>
    </row>
    <row r="67" spans="1:51" x14ac:dyDescent="0.25">
      <c r="A67" t="s">
        <v>148</v>
      </c>
      <c r="B67" t="s">
        <v>14</v>
      </c>
      <c r="C67" t="s">
        <v>185</v>
      </c>
      <c r="D67" t="s">
        <v>156</v>
      </c>
      <c r="E67" s="4">
        <v>41.576086956521742</v>
      </c>
      <c r="F67" s="4">
        <v>159.86249999999998</v>
      </c>
      <c r="G67" s="4">
        <v>3.7808695652173929</v>
      </c>
      <c r="H67" s="10">
        <v>2.3650759654186525E-2</v>
      </c>
      <c r="I67" s="4">
        <v>139.05728260869563</v>
      </c>
      <c r="J67" s="4">
        <v>3.7808695652173929</v>
      </c>
      <c r="K67" s="10">
        <v>2.7189295621838687E-2</v>
      </c>
      <c r="L67" s="4">
        <v>26.988695652173917</v>
      </c>
      <c r="M67" s="4">
        <v>0</v>
      </c>
      <c r="N67" s="10">
        <v>0</v>
      </c>
      <c r="O67" s="4">
        <v>14.174673913043485</v>
      </c>
      <c r="P67" s="4">
        <v>0</v>
      </c>
      <c r="Q67" s="8">
        <v>0</v>
      </c>
      <c r="R67" s="4">
        <v>7.6781521739130429</v>
      </c>
      <c r="S67" s="4">
        <v>0</v>
      </c>
      <c r="T67" s="10">
        <v>0</v>
      </c>
      <c r="U67" s="4">
        <v>5.1358695652173916</v>
      </c>
      <c r="V67" s="4">
        <v>0</v>
      </c>
      <c r="W67" s="10">
        <v>0</v>
      </c>
      <c r="X67" s="4">
        <v>39.731956521739122</v>
      </c>
      <c r="Y67" s="4">
        <v>0</v>
      </c>
      <c r="Z67" s="10">
        <v>0</v>
      </c>
      <c r="AA67" s="4">
        <v>7.9911956521739151</v>
      </c>
      <c r="AB67" s="4">
        <v>0</v>
      </c>
      <c r="AC67" s="10">
        <v>0</v>
      </c>
      <c r="AD67" s="4">
        <v>73.925108695652156</v>
      </c>
      <c r="AE67" s="4">
        <v>3.7808695652173929</v>
      </c>
      <c r="AF67" s="10">
        <v>5.1144592573859303E-2</v>
      </c>
      <c r="AG67" s="4">
        <v>11.225543478260869</v>
      </c>
      <c r="AH67" s="4">
        <v>0</v>
      </c>
      <c r="AI67" s="10">
        <v>0</v>
      </c>
      <c r="AJ67" s="4">
        <v>0</v>
      </c>
      <c r="AK67" s="4">
        <v>0</v>
      </c>
      <c r="AL67" s="10" t="s">
        <v>272</v>
      </c>
      <c r="AM67" s="1">
        <v>465059</v>
      </c>
      <c r="AN67" s="1">
        <v>8</v>
      </c>
      <c r="AX67"/>
      <c r="AY67"/>
    </row>
    <row r="68" spans="1:51" x14ac:dyDescent="0.25">
      <c r="A68" t="s">
        <v>148</v>
      </c>
      <c r="B68" t="s">
        <v>17</v>
      </c>
      <c r="C68" t="s">
        <v>186</v>
      </c>
      <c r="D68" t="s">
        <v>158</v>
      </c>
      <c r="E68" s="4">
        <v>116.51086956521739</v>
      </c>
      <c r="F68" s="4">
        <v>439.07304347826084</v>
      </c>
      <c r="G68" s="4">
        <v>82.43369565217391</v>
      </c>
      <c r="H68" s="10">
        <v>0.18774483397830211</v>
      </c>
      <c r="I68" s="4">
        <v>415.66760869565218</v>
      </c>
      <c r="J68" s="4">
        <v>82.43369565217391</v>
      </c>
      <c r="K68" s="10">
        <v>0.19831638051097475</v>
      </c>
      <c r="L68" s="4">
        <v>127.46358695652174</v>
      </c>
      <c r="M68" s="4">
        <v>16.894565217391307</v>
      </c>
      <c r="N68" s="10">
        <v>0.13254424750461558</v>
      </c>
      <c r="O68" s="4">
        <v>104.05815217391304</v>
      </c>
      <c r="P68" s="4">
        <v>16.894565217391307</v>
      </c>
      <c r="Q68" s="8">
        <v>0.16235695968495878</v>
      </c>
      <c r="R68" s="4">
        <v>18.025000000000006</v>
      </c>
      <c r="S68" s="4">
        <v>0</v>
      </c>
      <c r="T68" s="10">
        <v>0</v>
      </c>
      <c r="U68" s="4">
        <v>5.3804347826086953</v>
      </c>
      <c r="V68" s="4">
        <v>0</v>
      </c>
      <c r="W68" s="10">
        <v>0</v>
      </c>
      <c r="X68" s="4">
        <v>51.278478260869555</v>
      </c>
      <c r="Y68" s="4">
        <v>12.489130434782604</v>
      </c>
      <c r="Z68" s="10">
        <v>0.24355501290905154</v>
      </c>
      <c r="AA68" s="4">
        <v>0</v>
      </c>
      <c r="AB68" s="4">
        <v>0</v>
      </c>
      <c r="AC68" s="10" t="s">
        <v>272</v>
      </c>
      <c r="AD68" s="4">
        <v>255.88445652173911</v>
      </c>
      <c r="AE68" s="4">
        <v>53.05</v>
      </c>
      <c r="AF68" s="10">
        <v>0.20732013472452962</v>
      </c>
      <c r="AG68" s="4">
        <v>4.4465217391304348</v>
      </c>
      <c r="AH68" s="4">
        <v>0</v>
      </c>
      <c r="AI68" s="10">
        <v>0</v>
      </c>
      <c r="AJ68" s="4">
        <v>0</v>
      </c>
      <c r="AK68" s="4">
        <v>0</v>
      </c>
      <c r="AL68" s="10" t="s">
        <v>272</v>
      </c>
      <c r="AM68" s="1">
        <v>465067</v>
      </c>
      <c r="AN68" s="1">
        <v>8</v>
      </c>
      <c r="AX68"/>
      <c r="AY68"/>
    </row>
    <row r="69" spans="1:51" x14ac:dyDescent="0.25">
      <c r="A69" t="s">
        <v>148</v>
      </c>
      <c r="B69" t="s">
        <v>52</v>
      </c>
      <c r="C69" t="s">
        <v>181</v>
      </c>
      <c r="D69" t="s">
        <v>163</v>
      </c>
      <c r="E69" s="4">
        <v>52.5</v>
      </c>
      <c r="F69" s="4">
        <v>185.76663043478257</v>
      </c>
      <c r="G69" s="4">
        <v>79.076086956521749</v>
      </c>
      <c r="H69" s="10">
        <v>0.42567433543605743</v>
      </c>
      <c r="I69" s="4">
        <v>164.97999999999996</v>
      </c>
      <c r="J69" s="4">
        <v>79.076086956521749</v>
      </c>
      <c r="K69" s="10">
        <v>0.47930710968918516</v>
      </c>
      <c r="L69" s="4">
        <v>51.093695652173913</v>
      </c>
      <c r="M69" s="4">
        <v>12.824999999999999</v>
      </c>
      <c r="N69" s="10">
        <v>0.25100944130774239</v>
      </c>
      <c r="O69" s="4">
        <v>36.046195652173914</v>
      </c>
      <c r="P69" s="4">
        <v>12.824999999999999</v>
      </c>
      <c r="Q69" s="8">
        <v>0.35579344138710889</v>
      </c>
      <c r="R69" s="4">
        <v>9.3083695652173883</v>
      </c>
      <c r="S69" s="4">
        <v>0</v>
      </c>
      <c r="T69" s="10">
        <v>0</v>
      </c>
      <c r="U69" s="4">
        <v>5.7391304347826084</v>
      </c>
      <c r="V69" s="4">
        <v>0</v>
      </c>
      <c r="W69" s="10">
        <v>0</v>
      </c>
      <c r="X69" s="4">
        <v>9.4149999999999991</v>
      </c>
      <c r="Y69" s="4">
        <v>2.4163043478260873</v>
      </c>
      <c r="Z69" s="10">
        <v>0.25664411554180427</v>
      </c>
      <c r="AA69" s="4">
        <v>5.7391304347826084</v>
      </c>
      <c r="AB69" s="4">
        <v>0</v>
      </c>
      <c r="AC69" s="10">
        <v>0</v>
      </c>
      <c r="AD69" s="4">
        <v>119.51880434782605</v>
      </c>
      <c r="AE69" s="4">
        <v>63.834782608695654</v>
      </c>
      <c r="AF69" s="10">
        <v>0.5340982363153699</v>
      </c>
      <c r="AG69" s="4">
        <v>0</v>
      </c>
      <c r="AH69" s="4">
        <v>0</v>
      </c>
      <c r="AI69" s="10" t="s">
        <v>272</v>
      </c>
      <c r="AJ69" s="4">
        <v>0</v>
      </c>
      <c r="AK69" s="4">
        <v>0</v>
      </c>
      <c r="AL69" s="10" t="s">
        <v>272</v>
      </c>
      <c r="AM69" s="1">
        <v>465125</v>
      </c>
      <c r="AN69" s="1">
        <v>8</v>
      </c>
      <c r="AX69"/>
      <c r="AY69"/>
    </row>
    <row r="70" spans="1:51" x14ac:dyDescent="0.25">
      <c r="A70" t="s">
        <v>148</v>
      </c>
      <c r="B70" t="s">
        <v>21</v>
      </c>
      <c r="C70" t="s">
        <v>194</v>
      </c>
      <c r="D70" t="s">
        <v>163</v>
      </c>
      <c r="E70" s="4">
        <v>105.33695652173913</v>
      </c>
      <c r="F70" s="4">
        <v>428.16239130434792</v>
      </c>
      <c r="G70" s="4">
        <v>41.469565217391299</v>
      </c>
      <c r="H70" s="10">
        <v>9.685475898772658E-2</v>
      </c>
      <c r="I70" s="4">
        <v>408.26663043478271</v>
      </c>
      <c r="J70" s="4">
        <v>41.469565217391299</v>
      </c>
      <c r="K70" s="10">
        <v>0.1015747115389479</v>
      </c>
      <c r="L70" s="4">
        <v>110.93119565217388</v>
      </c>
      <c r="M70" s="4">
        <v>11.827173913043477</v>
      </c>
      <c r="N70" s="10">
        <v>0.10661720396603067</v>
      </c>
      <c r="O70" s="4">
        <v>91.035434782608675</v>
      </c>
      <c r="P70" s="4">
        <v>11.827173913043477</v>
      </c>
      <c r="Q70" s="8">
        <v>0.12991835477346378</v>
      </c>
      <c r="R70" s="4">
        <v>14.678369565217388</v>
      </c>
      <c r="S70" s="4">
        <v>0</v>
      </c>
      <c r="T70" s="10">
        <v>0</v>
      </c>
      <c r="U70" s="4">
        <v>5.2173913043478262</v>
      </c>
      <c r="V70" s="4">
        <v>0</v>
      </c>
      <c r="W70" s="10">
        <v>0</v>
      </c>
      <c r="X70" s="4">
        <v>32.863260869565231</v>
      </c>
      <c r="Y70" s="4">
        <v>3.2326086956521745</v>
      </c>
      <c r="Z70" s="10">
        <v>9.8365427231413408E-2</v>
      </c>
      <c r="AA70" s="4">
        <v>0</v>
      </c>
      <c r="AB70" s="4">
        <v>0</v>
      </c>
      <c r="AC70" s="10" t="s">
        <v>272</v>
      </c>
      <c r="AD70" s="4">
        <v>261.26652173913055</v>
      </c>
      <c r="AE70" s="4">
        <v>26.409782608695647</v>
      </c>
      <c r="AF70" s="10">
        <v>0.10108368432701566</v>
      </c>
      <c r="AG70" s="4">
        <v>23.101413043478264</v>
      </c>
      <c r="AH70" s="4">
        <v>0</v>
      </c>
      <c r="AI70" s="10">
        <v>0</v>
      </c>
      <c r="AJ70" s="4">
        <v>0</v>
      </c>
      <c r="AK70" s="4">
        <v>0</v>
      </c>
      <c r="AL70" s="10" t="s">
        <v>272</v>
      </c>
      <c r="AM70" s="1">
        <v>465075</v>
      </c>
      <c r="AN70" s="1">
        <v>8</v>
      </c>
      <c r="AX70"/>
      <c r="AY70"/>
    </row>
    <row r="71" spans="1:51" x14ac:dyDescent="0.25">
      <c r="A71" t="s">
        <v>148</v>
      </c>
      <c r="B71" t="s">
        <v>47</v>
      </c>
      <c r="C71" t="s">
        <v>180</v>
      </c>
      <c r="D71" t="s">
        <v>165</v>
      </c>
      <c r="E71" s="4">
        <v>73.858695652173907</v>
      </c>
      <c r="F71" s="4">
        <v>281.64608695652169</v>
      </c>
      <c r="G71" s="4">
        <v>38.604347826086965</v>
      </c>
      <c r="H71" s="10">
        <v>0.13706687084932376</v>
      </c>
      <c r="I71" s="4">
        <v>269.06956521739124</v>
      </c>
      <c r="J71" s="4">
        <v>38.604347826086965</v>
      </c>
      <c r="K71" s="10">
        <v>0.14347348350192296</v>
      </c>
      <c r="L71" s="4">
        <v>77.438695652173919</v>
      </c>
      <c r="M71" s="4">
        <v>4.2228260869565215</v>
      </c>
      <c r="N71" s="10">
        <v>5.4531214031856887E-2</v>
      </c>
      <c r="O71" s="4">
        <v>64.862173913043478</v>
      </c>
      <c r="P71" s="4">
        <v>4.2228260869565215</v>
      </c>
      <c r="Q71" s="8">
        <v>6.5104603071395525E-2</v>
      </c>
      <c r="R71" s="4">
        <v>5.1526086956521722</v>
      </c>
      <c r="S71" s="4">
        <v>0</v>
      </c>
      <c r="T71" s="10">
        <v>0</v>
      </c>
      <c r="U71" s="4">
        <v>7.4239130434782608</v>
      </c>
      <c r="V71" s="4">
        <v>0</v>
      </c>
      <c r="W71" s="10">
        <v>0</v>
      </c>
      <c r="X71" s="4">
        <v>28.678913043478261</v>
      </c>
      <c r="Y71" s="4">
        <v>1.258695652173913</v>
      </c>
      <c r="Z71" s="10">
        <v>4.3889238419380999E-2</v>
      </c>
      <c r="AA71" s="4">
        <v>0</v>
      </c>
      <c r="AB71" s="4">
        <v>0</v>
      </c>
      <c r="AC71" s="10" t="s">
        <v>272</v>
      </c>
      <c r="AD71" s="4">
        <v>122.81282608695646</v>
      </c>
      <c r="AE71" s="4">
        <v>33.122826086956529</v>
      </c>
      <c r="AF71" s="10">
        <v>0.26970168460665683</v>
      </c>
      <c r="AG71" s="4">
        <v>52.715652173913043</v>
      </c>
      <c r="AH71" s="4">
        <v>0</v>
      </c>
      <c r="AI71" s="10">
        <v>0</v>
      </c>
      <c r="AJ71" s="4">
        <v>0</v>
      </c>
      <c r="AK71" s="4">
        <v>0</v>
      </c>
      <c r="AL71" s="10" t="s">
        <v>272</v>
      </c>
      <c r="AM71" s="1">
        <v>465116</v>
      </c>
      <c r="AN71" s="1">
        <v>8</v>
      </c>
      <c r="AX71"/>
      <c r="AY71"/>
    </row>
    <row r="72" spans="1:51" x14ac:dyDescent="0.25">
      <c r="A72" t="s">
        <v>148</v>
      </c>
      <c r="B72" t="s">
        <v>74</v>
      </c>
      <c r="C72" t="s">
        <v>183</v>
      </c>
      <c r="D72" t="s">
        <v>163</v>
      </c>
      <c r="E72" s="4">
        <v>37.695652173913047</v>
      </c>
      <c r="F72" s="4">
        <v>159.97815217391303</v>
      </c>
      <c r="G72" s="4">
        <v>67.572826086956539</v>
      </c>
      <c r="H72" s="10">
        <v>0.42238783964386456</v>
      </c>
      <c r="I72" s="4">
        <v>145.55782608695651</v>
      </c>
      <c r="J72" s="4">
        <v>67.572826086956539</v>
      </c>
      <c r="K72" s="10">
        <v>0.4642335482984502</v>
      </c>
      <c r="L72" s="4">
        <v>47.386413043478264</v>
      </c>
      <c r="M72" s="4">
        <v>15.832608695652171</v>
      </c>
      <c r="N72" s="10">
        <v>0.3341170533655996</v>
      </c>
      <c r="O72" s="4">
        <v>37.560326086956522</v>
      </c>
      <c r="P72" s="4">
        <v>15.832608695652171</v>
      </c>
      <c r="Q72" s="8">
        <v>0.42152479344822091</v>
      </c>
      <c r="R72" s="4">
        <v>5.2173913043478262</v>
      </c>
      <c r="S72" s="4">
        <v>0</v>
      </c>
      <c r="T72" s="10">
        <v>0</v>
      </c>
      <c r="U72" s="4">
        <v>4.6086956521739131</v>
      </c>
      <c r="V72" s="4">
        <v>0</v>
      </c>
      <c r="W72" s="10">
        <v>0</v>
      </c>
      <c r="X72" s="4">
        <v>17.625217391304343</v>
      </c>
      <c r="Y72" s="4">
        <v>10.839130434782611</v>
      </c>
      <c r="Z72" s="10">
        <v>0.61497853865508934</v>
      </c>
      <c r="AA72" s="4">
        <v>4.5942391304347829</v>
      </c>
      <c r="AB72" s="4">
        <v>0</v>
      </c>
      <c r="AC72" s="10">
        <v>0</v>
      </c>
      <c r="AD72" s="4">
        <v>81.490108695652154</v>
      </c>
      <c r="AE72" s="4">
        <v>40.901086956521759</v>
      </c>
      <c r="AF72" s="10">
        <v>0.5019147429202534</v>
      </c>
      <c r="AG72" s="4">
        <v>8.8821739130434771</v>
      </c>
      <c r="AH72" s="4">
        <v>0</v>
      </c>
      <c r="AI72" s="10">
        <v>0</v>
      </c>
      <c r="AJ72" s="4">
        <v>0</v>
      </c>
      <c r="AK72" s="4">
        <v>0</v>
      </c>
      <c r="AL72" s="10" t="s">
        <v>272</v>
      </c>
      <c r="AM72" s="1">
        <v>465168</v>
      </c>
      <c r="AN72" s="1">
        <v>8</v>
      </c>
      <c r="AX72"/>
      <c r="AY72"/>
    </row>
    <row r="73" spans="1:51" x14ac:dyDescent="0.25">
      <c r="A73" t="s">
        <v>148</v>
      </c>
      <c r="B73" t="s">
        <v>60</v>
      </c>
      <c r="C73" t="s">
        <v>211</v>
      </c>
      <c r="D73" t="s">
        <v>172</v>
      </c>
      <c r="E73" s="4">
        <v>73.5</v>
      </c>
      <c r="F73" s="4">
        <v>284.86369565217387</v>
      </c>
      <c r="G73" s="4">
        <v>119.09239130434781</v>
      </c>
      <c r="H73" s="10">
        <v>0.41806798522252825</v>
      </c>
      <c r="I73" s="4">
        <v>266.43532608695648</v>
      </c>
      <c r="J73" s="4">
        <v>119.09239130434781</v>
      </c>
      <c r="K73" s="10">
        <v>0.44698423836439632</v>
      </c>
      <c r="L73" s="4">
        <v>83.03</v>
      </c>
      <c r="M73" s="4">
        <v>22.875000000000004</v>
      </c>
      <c r="N73" s="10">
        <v>0.27550283030230044</v>
      </c>
      <c r="O73" s="4">
        <v>64.601630434782606</v>
      </c>
      <c r="P73" s="4">
        <v>22.875000000000004</v>
      </c>
      <c r="Q73" s="8">
        <v>0.35409323024893374</v>
      </c>
      <c r="R73" s="4">
        <v>14.1675</v>
      </c>
      <c r="S73" s="4">
        <v>0</v>
      </c>
      <c r="T73" s="10">
        <v>0</v>
      </c>
      <c r="U73" s="4">
        <v>4.2608695652173916</v>
      </c>
      <c r="V73" s="4">
        <v>0</v>
      </c>
      <c r="W73" s="10">
        <v>0</v>
      </c>
      <c r="X73" s="4">
        <v>33.816413043478249</v>
      </c>
      <c r="Y73" s="4">
        <v>4.9021739130434785</v>
      </c>
      <c r="Z73" s="10">
        <v>0.14496433748726345</v>
      </c>
      <c r="AA73" s="4">
        <v>0</v>
      </c>
      <c r="AB73" s="4">
        <v>0</v>
      </c>
      <c r="AC73" s="10" t="s">
        <v>272</v>
      </c>
      <c r="AD73" s="4">
        <v>168.01728260869564</v>
      </c>
      <c r="AE73" s="4">
        <v>91.31521739130433</v>
      </c>
      <c r="AF73" s="10">
        <v>0.54348705069807124</v>
      </c>
      <c r="AG73" s="4">
        <v>0</v>
      </c>
      <c r="AH73" s="4">
        <v>0</v>
      </c>
      <c r="AI73" s="10" t="s">
        <v>272</v>
      </c>
      <c r="AJ73" s="4">
        <v>0</v>
      </c>
      <c r="AK73" s="4">
        <v>0</v>
      </c>
      <c r="AL73" s="10" t="s">
        <v>272</v>
      </c>
      <c r="AM73" s="1">
        <v>465147</v>
      </c>
      <c r="AN73" s="1">
        <v>8</v>
      </c>
      <c r="AX73"/>
      <c r="AY73"/>
    </row>
    <row r="74" spans="1:51" x14ac:dyDescent="0.25">
      <c r="A74" t="s">
        <v>148</v>
      </c>
      <c r="B74" t="s">
        <v>28</v>
      </c>
      <c r="C74" t="s">
        <v>198</v>
      </c>
      <c r="D74" t="s">
        <v>169</v>
      </c>
      <c r="E74" s="4">
        <v>96.413043478260875</v>
      </c>
      <c r="F74" s="4">
        <v>336.67913043478262</v>
      </c>
      <c r="G74" s="4">
        <v>26.235869565217381</v>
      </c>
      <c r="H74" s="10">
        <v>7.7925440556225606E-2</v>
      </c>
      <c r="I74" s="4">
        <v>305.05826086956523</v>
      </c>
      <c r="J74" s="4">
        <v>26.235869565217381</v>
      </c>
      <c r="K74" s="10">
        <v>8.6002816283133332E-2</v>
      </c>
      <c r="L74" s="4">
        <v>92.075760869565215</v>
      </c>
      <c r="M74" s="4">
        <v>7.8749999999999947</v>
      </c>
      <c r="N74" s="10">
        <v>8.5527395327807745E-2</v>
      </c>
      <c r="O74" s="4">
        <v>73.500108695652173</v>
      </c>
      <c r="P74" s="4">
        <v>7.8749999999999947</v>
      </c>
      <c r="Q74" s="8">
        <v>0.10714269869461884</v>
      </c>
      <c r="R74" s="4">
        <v>13.010434782608698</v>
      </c>
      <c r="S74" s="4">
        <v>0</v>
      </c>
      <c r="T74" s="10">
        <v>0</v>
      </c>
      <c r="U74" s="4">
        <v>5.5652173913043477</v>
      </c>
      <c r="V74" s="4">
        <v>0</v>
      </c>
      <c r="W74" s="10">
        <v>0</v>
      </c>
      <c r="X74" s="4">
        <v>26.997934782608681</v>
      </c>
      <c r="Y74" s="4">
        <v>0.34347826086956523</v>
      </c>
      <c r="Z74" s="10">
        <v>1.2722390198928266E-2</v>
      </c>
      <c r="AA74" s="4">
        <v>13.045217391304341</v>
      </c>
      <c r="AB74" s="4">
        <v>0</v>
      </c>
      <c r="AC74" s="10">
        <v>0</v>
      </c>
      <c r="AD74" s="4">
        <v>188.50728260869568</v>
      </c>
      <c r="AE74" s="4">
        <v>18.017391304347822</v>
      </c>
      <c r="AF74" s="10">
        <v>9.557928508124755E-2</v>
      </c>
      <c r="AG74" s="4">
        <v>16.052934782608691</v>
      </c>
      <c r="AH74" s="4">
        <v>0</v>
      </c>
      <c r="AI74" s="10">
        <v>0</v>
      </c>
      <c r="AJ74" s="4">
        <v>0</v>
      </c>
      <c r="AK74" s="4">
        <v>0</v>
      </c>
      <c r="AL74" s="10" t="s">
        <v>272</v>
      </c>
      <c r="AM74" s="1">
        <v>465089</v>
      </c>
      <c r="AN74" s="1">
        <v>8</v>
      </c>
      <c r="AX74"/>
      <c r="AY74"/>
    </row>
    <row r="75" spans="1:51" x14ac:dyDescent="0.25">
      <c r="A75" t="s">
        <v>148</v>
      </c>
      <c r="B75" t="s">
        <v>44</v>
      </c>
      <c r="C75" t="s">
        <v>207</v>
      </c>
      <c r="D75" t="s">
        <v>163</v>
      </c>
      <c r="E75" s="4">
        <v>91.858695652173907</v>
      </c>
      <c r="F75" s="4">
        <v>318.53858695652173</v>
      </c>
      <c r="G75" s="4">
        <v>89.688804347826078</v>
      </c>
      <c r="H75" s="10">
        <v>0.28156338986983692</v>
      </c>
      <c r="I75" s="4">
        <v>299.71989130434781</v>
      </c>
      <c r="J75" s="4">
        <v>87.088804347826084</v>
      </c>
      <c r="K75" s="10">
        <v>0.29056731593230345</v>
      </c>
      <c r="L75" s="4">
        <v>78.035108695652184</v>
      </c>
      <c r="M75" s="4">
        <v>22.446630434782609</v>
      </c>
      <c r="N75" s="10">
        <v>0.28764783967082819</v>
      </c>
      <c r="O75" s="4">
        <v>59.736413043478258</v>
      </c>
      <c r="P75" s="4">
        <v>20.366630434782611</v>
      </c>
      <c r="Q75" s="8">
        <v>0.34094163671928313</v>
      </c>
      <c r="R75" s="4">
        <v>12.646521739130442</v>
      </c>
      <c r="S75" s="4">
        <v>2.0799999999999996</v>
      </c>
      <c r="T75" s="10">
        <v>0.16447210093856349</v>
      </c>
      <c r="U75" s="4">
        <v>5.6521739130434785</v>
      </c>
      <c r="V75" s="4">
        <v>0</v>
      </c>
      <c r="W75" s="10">
        <v>0</v>
      </c>
      <c r="X75" s="4">
        <v>42.707934782608696</v>
      </c>
      <c r="Y75" s="4">
        <v>14.204239130434782</v>
      </c>
      <c r="Z75" s="10">
        <v>0.33259016627090476</v>
      </c>
      <c r="AA75" s="4">
        <v>0.51999999999999991</v>
      </c>
      <c r="AB75" s="4">
        <v>0.51999999999999991</v>
      </c>
      <c r="AC75" s="10">
        <v>1</v>
      </c>
      <c r="AD75" s="4">
        <v>145.26956521739129</v>
      </c>
      <c r="AE75" s="4">
        <v>52.517934782608691</v>
      </c>
      <c r="AF75" s="10">
        <v>0.36152056147491918</v>
      </c>
      <c r="AG75" s="4">
        <v>52.005978260869568</v>
      </c>
      <c r="AH75" s="4">
        <v>0</v>
      </c>
      <c r="AI75" s="10">
        <v>0</v>
      </c>
      <c r="AJ75" s="4">
        <v>0</v>
      </c>
      <c r="AK75" s="4">
        <v>0</v>
      </c>
      <c r="AL75" s="10" t="s">
        <v>272</v>
      </c>
      <c r="AM75" s="1">
        <v>465111</v>
      </c>
      <c r="AN75" s="1">
        <v>8</v>
      </c>
      <c r="AX75"/>
      <c r="AY75"/>
    </row>
    <row r="76" spans="1:51" x14ac:dyDescent="0.25">
      <c r="A76" t="s">
        <v>148</v>
      </c>
      <c r="B76" t="s">
        <v>58</v>
      </c>
      <c r="C76" t="s">
        <v>192</v>
      </c>
      <c r="D76" t="s">
        <v>155</v>
      </c>
      <c r="E76" s="4">
        <v>48.184782608695649</v>
      </c>
      <c r="F76" s="4">
        <v>183.60826086956521</v>
      </c>
      <c r="G76" s="4">
        <v>0</v>
      </c>
      <c r="H76" s="10">
        <v>0</v>
      </c>
      <c r="I76" s="4">
        <v>173.34739130434781</v>
      </c>
      <c r="J76" s="4">
        <v>0</v>
      </c>
      <c r="K76" s="10">
        <v>0</v>
      </c>
      <c r="L76" s="4">
        <v>35.292934782608697</v>
      </c>
      <c r="M76" s="4">
        <v>0</v>
      </c>
      <c r="N76" s="10">
        <v>0</v>
      </c>
      <c r="O76" s="4">
        <v>25.032065217391306</v>
      </c>
      <c r="P76" s="4">
        <v>0</v>
      </c>
      <c r="Q76" s="8">
        <v>0</v>
      </c>
      <c r="R76" s="4">
        <v>5.2173913043478262</v>
      </c>
      <c r="S76" s="4">
        <v>0</v>
      </c>
      <c r="T76" s="10">
        <v>0</v>
      </c>
      <c r="U76" s="4">
        <v>5.0434782608695654</v>
      </c>
      <c r="V76" s="4">
        <v>0</v>
      </c>
      <c r="W76" s="10">
        <v>0</v>
      </c>
      <c r="X76" s="4">
        <v>20.131630434782611</v>
      </c>
      <c r="Y76" s="4">
        <v>0</v>
      </c>
      <c r="Z76" s="10">
        <v>0</v>
      </c>
      <c r="AA76" s="4">
        <v>0</v>
      </c>
      <c r="AB76" s="4">
        <v>0</v>
      </c>
      <c r="AC76" s="10" t="s">
        <v>272</v>
      </c>
      <c r="AD76" s="4">
        <v>89.901739130434791</v>
      </c>
      <c r="AE76" s="4">
        <v>0</v>
      </c>
      <c r="AF76" s="10">
        <v>0</v>
      </c>
      <c r="AG76" s="4">
        <v>38.281956521739126</v>
      </c>
      <c r="AH76" s="4">
        <v>0</v>
      </c>
      <c r="AI76" s="10">
        <v>0</v>
      </c>
      <c r="AJ76" s="4">
        <v>0</v>
      </c>
      <c r="AK76" s="4">
        <v>0</v>
      </c>
      <c r="AL76" s="10" t="s">
        <v>272</v>
      </c>
      <c r="AM76" s="1">
        <v>465144</v>
      </c>
      <c r="AN76" s="1">
        <v>8</v>
      </c>
      <c r="AX76"/>
      <c r="AY76"/>
    </row>
    <row r="77" spans="1:51" x14ac:dyDescent="0.25">
      <c r="A77" t="s">
        <v>148</v>
      </c>
      <c r="B77" t="s">
        <v>92</v>
      </c>
      <c r="C77" t="s">
        <v>208</v>
      </c>
      <c r="D77" t="s">
        <v>158</v>
      </c>
      <c r="E77" s="4">
        <v>49.260869565217391</v>
      </c>
      <c r="F77" s="4">
        <v>409.96836956521736</v>
      </c>
      <c r="G77" s="4">
        <v>0</v>
      </c>
      <c r="H77" s="10">
        <v>0</v>
      </c>
      <c r="I77" s="4">
        <v>378.49597826086955</v>
      </c>
      <c r="J77" s="4">
        <v>0</v>
      </c>
      <c r="K77" s="10">
        <v>0</v>
      </c>
      <c r="L77" s="4">
        <v>186.08065217391305</v>
      </c>
      <c r="M77" s="4">
        <v>0</v>
      </c>
      <c r="N77" s="10">
        <v>0</v>
      </c>
      <c r="O77" s="4">
        <v>154.60826086956521</v>
      </c>
      <c r="P77" s="4">
        <v>0</v>
      </c>
      <c r="Q77" s="8">
        <v>0</v>
      </c>
      <c r="R77" s="4">
        <v>26.341956521739135</v>
      </c>
      <c r="S77" s="4">
        <v>0</v>
      </c>
      <c r="T77" s="10">
        <v>0</v>
      </c>
      <c r="U77" s="4">
        <v>5.1304347826086953</v>
      </c>
      <c r="V77" s="4">
        <v>0</v>
      </c>
      <c r="W77" s="10">
        <v>0</v>
      </c>
      <c r="X77" s="4">
        <v>23.108804347826091</v>
      </c>
      <c r="Y77" s="4">
        <v>0</v>
      </c>
      <c r="Z77" s="10">
        <v>0</v>
      </c>
      <c r="AA77" s="4">
        <v>0</v>
      </c>
      <c r="AB77" s="4">
        <v>0</v>
      </c>
      <c r="AC77" s="10" t="s">
        <v>272</v>
      </c>
      <c r="AD77" s="4">
        <v>187.24358695652174</v>
      </c>
      <c r="AE77" s="4">
        <v>0</v>
      </c>
      <c r="AF77" s="10">
        <v>0</v>
      </c>
      <c r="AG77" s="4">
        <v>13.535326086956522</v>
      </c>
      <c r="AH77" s="4">
        <v>0</v>
      </c>
      <c r="AI77" s="10">
        <v>0</v>
      </c>
      <c r="AJ77" s="4">
        <v>0</v>
      </c>
      <c r="AK77" s="4">
        <v>0</v>
      </c>
      <c r="AL77" s="10" t="s">
        <v>272</v>
      </c>
      <c r="AM77" s="1">
        <v>465187</v>
      </c>
      <c r="AN77" s="1">
        <v>8</v>
      </c>
      <c r="AX77"/>
      <c r="AY77"/>
    </row>
    <row r="78" spans="1:51" x14ac:dyDescent="0.25">
      <c r="A78" t="s">
        <v>148</v>
      </c>
      <c r="B78" t="s">
        <v>48</v>
      </c>
      <c r="C78" t="s">
        <v>189</v>
      </c>
      <c r="D78" t="s">
        <v>162</v>
      </c>
      <c r="E78" s="4">
        <v>86.293478260869563</v>
      </c>
      <c r="F78" s="4">
        <v>302.85652173913041</v>
      </c>
      <c r="G78" s="4">
        <v>78.64619565217393</v>
      </c>
      <c r="H78" s="10">
        <v>0.25968136727105684</v>
      </c>
      <c r="I78" s="4">
        <v>284.49597826086955</v>
      </c>
      <c r="J78" s="4">
        <v>75.905108695652189</v>
      </c>
      <c r="K78" s="10">
        <v>0.26680555964151714</v>
      </c>
      <c r="L78" s="4">
        <v>82.646521739130435</v>
      </c>
      <c r="M78" s="4">
        <v>23.02021739130435</v>
      </c>
      <c r="N78" s="10">
        <v>0.27853824827578955</v>
      </c>
      <c r="O78" s="4">
        <v>65.644565217391289</v>
      </c>
      <c r="P78" s="4">
        <v>20.799130434782612</v>
      </c>
      <c r="Q78" s="8">
        <v>0.31684466742834444</v>
      </c>
      <c r="R78" s="4">
        <v>12.940326086956526</v>
      </c>
      <c r="S78" s="4">
        <v>2.2210869565217397</v>
      </c>
      <c r="T78" s="10">
        <v>0.17164072540339853</v>
      </c>
      <c r="U78" s="4">
        <v>4.0616304347826091</v>
      </c>
      <c r="V78" s="4">
        <v>0</v>
      </c>
      <c r="W78" s="10">
        <v>0</v>
      </c>
      <c r="X78" s="4">
        <v>39.726413043478274</v>
      </c>
      <c r="Y78" s="4">
        <v>11.57641304347826</v>
      </c>
      <c r="Z78" s="10">
        <v>0.29140343052891643</v>
      </c>
      <c r="AA78" s="4">
        <v>1.358586956521739</v>
      </c>
      <c r="AB78" s="4">
        <v>0.52000000000000024</v>
      </c>
      <c r="AC78" s="10">
        <v>0.3827506200496042</v>
      </c>
      <c r="AD78" s="4">
        <v>146.95249999999996</v>
      </c>
      <c r="AE78" s="4">
        <v>43.529565217391308</v>
      </c>
      <c r="AF78" s="10">
        <v>0.29621520707297472</v>
      </c>
      <c r="AG78" s="4">
        <v>32.172499999999999</v>
      </c>
      <c r="AH78" s="4">
        <v>0</v>
      </c>
      <c r="AI78" s="10">
        <v>0</v>
      </c>
      <c r="AJ78" s="4">
        <v>0</v>
      </c>
      <c r="AK78" s="4">
        <v>0</v>
      </c>
      <c r="AL78" s="10" t="s">
        <v>272</v>
      </c>
      <c r="AM78" s="1">
        <v>465117</v>
      </c>
      <c r="AN78" s="1">
        <v>8</v>
      </c>
      <c r="AX78"/>
      <c r="AY78"/>
    </row>
    <row r="79" spans="1:51" x14ac:dyDescent="0.25">
      <c r="A79" t="s">
        <v>148</v>
      </c>
      <c r="B79" t="s">
        <v>85</v>
      </c>
      <c r="C79" t="s">
        <v>216</v>
      </c>
      <c r="D79" t="s">
        <v>155</v>
      </c>
      <c r="E79" s="4">
        <v>101.89130434782609</v>
      </c>
      <c r="F79" s="4">
        <v>557.37532608695653</v>
      </c>
      <c r="G79" s="4">
        <v>79.545869565217401</v>
      </c>
      <c r="H79" s="10">
        <v>0.14271508953162271</v>
      </c>
      <c r="I79" s="4">
        <v>496.58228260869549</v>
      </c>
      <c r="J79" s="4">
        <v>79.545869565217401</v>
      </c>
      <c r="K79" s="10">
        <v>0.16018668476720338</v>
      </c>
      <c r="L79" s="4">
        <v>169.24858695652176</v>
      </c>
      <c r="M79" s="4">
        <v>7.3531521739130428</v>
      </c>
      <c r="N79" s="10">
        <v>4.3445870397736279E-2</v>
      </c>
      <c r="O79" s="4">
        <v>114.14010869565219</v>
      </c>
      <c r="P79" s="4">
        <v>7.3531521739130428</v>
      </c>
      <c r="Q79" s="8">
        <v>6.4422158502755469E-2</v>
      </c>
      <c r="R79" s="4">
        <v>50.624782608695675</v>
      </c>
      <c r="S79" s="4">
        <v>0</v>
      </c>
      <c r="T79" s="10">
        <v>0</v>
      </c>
      <c r="U79" s="4">
        <v>4.4836956521739131</v>
      </c>
      <c r="V79" s="4">
        <v>0</v>
      </c>
      <c r="W79" s="10">
        <v>0</v>
      </c>
      <c r="X79" s="4">
        <v>58.06684782608697</v>
      </c>
      <c r="Y79" s="4">
        <v>18.055978260869562</v>
      </c>
      <c r="Z79" s="10">
        <v>0.31095158316408172</v>
      </c>
      <c r="AA79" s="4">
        <v>5.6845652173913033</v>
      </c>
      <c r="AB79" s="4">
        <v>0</v>
      </c>
      <c r="AC79" s="10">
        <v>0</v>
      </c>
      <c r="AD79" s="4">
        <v>323.53413043478247</v>
      </c>
      <c r="AE79" s="4">
        <v>54.136739130434805</v>
      </c>
      <c r="AF79" s="10">
        <v>0.16732929863592122</v>
      </c>
      <c r="AG79" s="4">
        <v>0.8411956521739129</v>
      </c>
      <c r="AH79" s="4">
        <v>0</v>
      </c>
      <c r="AI79" s="10">
        <v>0</v>
      </c>
      <c r="AJ79" s="4">
        <v>0</v>
      </c>
      <c r="AK79" s="4">
        <v>0</v>
      </c>
      <c r="AL79" s="10" t="s">
        <v>272</v>
      </c>
      <c r="AM79" s="1">
        <v>465180</v>
      </c>
      <c r="AN79" s="1">
        <v>8</v>
      </c>
      <c r="AX79"/>
      <c r="AY79"/>
    </row>
    <row r="80" spans="1:51" x14ac:dyDescent="0.25">
      <c r="A80" t="s">
        <v>148</v>
      </c>
      <c r="B80" t="s">
        <v>88</v>
      </c>
      <c r="C80" t="s">
        <v>217</v>
      </c>
      <c r="D80" t="s">
        <v>168</v>
      </c>
      <c r="E80" s="4">
        <v>26.380434782608695</v>
      </c>
      <c r="F80" s="4">
        <v>71.667065217391297</v>
      </c>
      <c r="G80" s="4">
        <v>0.70836956521739136</v>
      </c>
      <c r="H80" s="10">
        <v>9.8841715238186263E-3</v>
      </c>
      <c r="I80" s="4">
        <v>65.62358695652172</v>
      </c>
      <c r="J80" s="4">
        <v>0.70836956521739136</v>
      </c>
      <c r="K80" s="10">
        <v>1.0794435325315497E-2</v>
      </c>
      <c r="L80" s="4">
        <v>16.391413043478263</v>
      </c>
      <c r="M80" s="4">
        <v>0.13043478260869565</v>
      </c>
      <c r="N80" s="10">
        <v>7.9575069130841287E-3</v>
      </c>
      <c r="O80" s="4">
        <v>10.347934782608696</v>
      </c>
      <c r="P80" s="4">
        <v>0.13043478260869565</v>
      </c>
      <c r="Q80" s="8">
        <v>1.2604909612293987E-2</v>
      </c>
      <c r="R80" s="4">
        <v>0</v>
      </c>
      <c r="S80" s="4">
        <v>0</v>
      </c>
      <c r="T80" s="10" t="s">
        <v>272</v>
      </c>
      <c r="U80" s="4">
        <v>6.0434782608695654</v>
      </c>
      <c r="V80" s="4">
        <v>0</v>
      </c>
      <c r="W80" s="10">
        <v>0</v>
      </c>
      <c r="X80" s="4">
        <v>14.071739130434782</v>
      </c>
      <c r="Y80" s="4">
        <v>0</v>
      </c>
      <c r="Z80" s="10">
        <v>0</v>
      </c>
      <c r="AA80" s="4">
        <v>0</v>
      </c>
      <c r="AB80" s="4">
        <v>0</v>
      </c>
      <c r="AC80" s="10" t="s">
        <v>272</v>
      </c>
      <c r="AD80" s="4">
        <v>41.203913043478245</v>
      </c>
      <c r="AE80" s="4">
        <v>0.57793478260869569</v>
      </c>
      <c r="AF80" s="10">
        <v>1.4026211102786783E-2</v>
      </c>
      <c r="AG80" s="4">
        <v>0</v>
      </c>
      <c r="AH80" s="4">
        <v>0</v>
      </c>
      <c r="AI80" s="10" t="s">
        <v>272</v>
      </c>
      <c r="AJ80" s="4">
        <v>0</v>
      </c>
      <c r="AK80" s="4">
        <v>0</v>
      </c>
      <c r="AL80" s="10" t="s">
        <v>272</v>
      </c>
      <c r="AM80" s="1">
        <v>465183</v>
      </c>
      <c r="AN80" s="1">
        <v>8</v>
      </c>
      <c r="AX80"/>
      <c r="AY80"/>
    </row>
    <row r="81" spans="1:51" x14ac:dyDescent="0.25">
      <c r="A81" t="s">
        <v>148</v>
      </c>
      <c r="B81" t="s">
        <v>12</v>
      </c>
      <c r="C81" t="s">
        <v>188</v>
      </c>
      <c r="D81" t="s">
        <v>163</v>
      </c>
      <c r="E81" s="4">
        <v>51.793478260869563</v>
      </c>
      <c r="F81" s="4">
        <v>151.7069565217391</v>
      </c>
      <c r="G81" s="4">
        <v>43.744456521739139</v>
      </c>
      <c r="H81" s="10">
        <v>0.28834838905670557</v>
      </c>
      <c r="I81" s="4">
        <v>138.18130434782606</v>
      </c>
      <c r="J81" s="4">
        <v>41.14445652173913</v>
      </c>
      <c r="K81" s="10">
        <v>0.29775704257481511</v>
      </c>
      <c r="L81" s="4">
        <v>51.893043478260864</v>
      </c>
      <c r="M81" s="4">
        <v>15.287717391304353</v>
      </c>
      <c r="N81" s="10">
        <v>0.29460051611173499</v>
      </c>
      <c r="O81" s="4">
        <v>38.887391304347823</v>
      </c>
      <c r="P81" s="4">
        <v>13.20771739130435</v>
      </c>
      <c r="Q81" s="8">
        <v>0.33964009794165995</v>
      </c>
      <c r="R81" s="4">
        <v>13.00565217391304</v>
      </c>
      <c r="S81" s="4">
        <v>2.0800000000000032</v>
      </c>
      <c r="T81" s="10">
        <v>0.15993046501521108</v>
      </c>
      <c r="U81" s="4">
        <v>0</v>
      </c>
      <c r="V81" s="4">
        <v>0</v>
      </c>
      <c r="W81" s="10" t="s">
        <v>272</v>
      </c>
      <c r="X81" s="4">
        <v>14.588586956521739</v>
      </c>
      <c r="Y81" s="4">
        <v>4.433369565217391</v>
      </c>
      <c r="Z81" s="10">
        <v>0.30389300748798564</v>
      </c>
      <c r="AA81" s="4">
        <v>0.52000000000000079</v>
      </c>
      <c r="AB81" s="4">
        <v>0.52000000000000079</v>
      </c>
      <c r="AC81" s="10">
        <v>1</v>
      </c>
      <c r="AD81" s="4">
        <v>65.813913043478237</v>
      </c>
      <c r="AE81" s="4">
        <v>23.503369565217394</v>
      </c>
      <c r="AF81" s="10">
        <v>0.35711855561134176</v>
      </c>
      <c r="AG81" s="4">
        <v>18.891413043478259</v>
      </c>
      <c r="AH81" s="4">
        <v>0</v>
      </c>
      <c r="AI81" s="10">
        <v>0</v>
      </c>
      <c r="AJ81" s="4">
        <v>0</v>
      </c>
      <c r="AK81" s="4">
        <v>0</v>
      </c>
      <c r="AL81" s="10" t="s">
        <v>272</v>
      </c>
      <c r="AM81" s="1">
        <v>465049</v>
      </c>
      <c r="AN81" s="1">
        <v>8</v>
      </c>
      <c r="AX81"/>
      <c r="AY81"/>
    </row>
    <row r="82" spans="1:51" x14ac:dyDescent="0.25">
      <c r="A82" t="s">
        <v>148</v>
      </c>
      <c r="B82" t="s">
        <v>15</v>
      </c>
      <c r="C82" t="s">
        <v>192</v>
      </c>
      <c r="D82" t="s">
        <v>155</v>
      </c>
      <c r="E82" s="4">
        <v>63.717391304347828</v>
      </c>
      <c r="F82" s="4">
        <v>253.28989130434783</v>
      </c>
      <c r="G82" s="4">
        <v>0</v>
      </c>
      <c r="H82" s="10">
        <v>0</v>
      </c>
      <c r="I82" s="4">
        <v>230.00978260869567</v>
      </c>
      <c r="J82" s="4">
        <v>0</v>
      </c>
      <c r="K82" s="10">
        <v>0</v>
      </c>
      <c r="L82" s="4">
        <v>73.289891304347833</v>
      </c>
      <c r="M82" s="4">
        <v>0</v>
      </c>
      <c r="N82" s="10">
        <v>0</v>
      </c>
      <c r="O82" s="4">
        <v>55.512717391304356</v>
      </c>
      <c r="P82" s="4">
        <v>0</v>
      </c>
      <c r="Q82" s="8">
        <v>0</v>
      </c>
      <c r="R82" s="4">
        <v>10.733695652173912</v>
      </c>
      <c r="S82" s="4">
        <v>0</v>
      </c>
      <c r="T82" s="10">
        <v>0</v>
      </c>
      <c r="U82" s="4">
        <v>7.0434782608695654</v>
      </c>
      <c r="V82" s="4">
        <v>0</v>
      </c>
      <c r="W82" s="10">
        <v>0</v>
      </c>
      <c r="X82" s="4">
        <v>38.622608695652154</v>
      </c>
      <c r="Y82" s="4">
        <v>0</v>
      </c>
      <c r="Z82" s="10">
        <v>0</v>
      </c>
      <c r="AA82" s="4">
        <v>5.5029347826086958</v>
      </c>
      <c r="AB82" s="4">
        <v>0</v>
      </c>
      <c r="AC82" s="10">
        <v>0</v>
      </c>
      <c r="AD82" s="4">
        <v>98.290978260869608</v>
      </c>
      <c r="AE82" s="4">
        <v>0</v>
      </c>
      <c r="AF82" s="10">
        <v>0</v>
      </c>
      <c r="AG82" s="4">
        <v>37.583478260869562</v>
      </c>
      <c r="AH82" s="4">
        <v>0</v>
      </c>
      <c r="AI82" s="10">
        <v>0</v>
      </c>
      <c r="AJ82" s="4">
        <v>0</v>
      </c>
      <c r="AK82" s="4">
        <v>0</v>
      </c>
      <c r="AL82" s="10" t="s">
        <v>272</v>
      </c>
      <c r="AM82" s="1">
        <v>465064</v>
      </c>
      <c r="AN82" s="1">
        <v>8</v>
      </c>
      <c r="AX82"/>
      <c r="AY82"/>
    </row>
    <row r="83" spans="1:51" x14ac:dyDescent="0.25">
      <c r="A83" t="s">
        <v>148</v>
      </c>
      <c r="B83" t="s">
        <v>34</v>
      </c>
      <c r="C83" t="s">
        <v>188</v>
      </c>
      <c r="D83" t="s">
        <v>163</v>
      </c>
      <c r="E83" s="4">
        <v>166.19565217391303</v>
      </c>
      <c r="F83" s="4">
        <v>626.85358695652189</v>
      </c>
      <c r="G83" s="4">
        <v>0</v>
      </c>
      <c r="H83" s="10">
        <v>0</v>
      </c>
      <c r="I83" s="4">
        <v>581.43760869565233</v>
      </c>
      <c r="J83" s="4">
        <v>0</v>
      </c>
      <c r="K83" s="10">
        <v>0</v>
      </c>
      <c r="L83" s="4">
        <v>176.44869565217385</v>
      </c>
      <c r="M83" s="4">
        <v>0</v>
      </c>
      <c r="N83" s="10">
        <v>0</v>
      </c>
      <c r="O83" s="4">
        <v>138.77184782608691</v>
      </c>
      <c r="P83" s="4">
        <v>0</v>
      </c>
      <c r="Q83" s="8">
        <v>0</v>
      </c>
      <c r="R83" s="4">
        <v>31.937717391304346</v>
      </c>
      <c r="S83" s="4">
        <v>0</v>
      </c>
      <c r="T83" s="10">
        <v>0</v>
      </c>
      <c r="U83" s="4">
        <v>5.7391304347826084</v>
      </c>
      <c r="V83" s="4">
        <v>0</v>
      </c>
      <c r="W83" s="10">
        <v>0</v>
      </c>
      <c r="X83" s="4">
        <v>51.677173913043461</v>
      </c>
      <c r="Y83" s="4">
        <v>0</v>
      </c>
      <c r="Z83" s="10">
        <v>0</v>
      </c>
      <c r="AA83" s="4">
        <v>7.7391304347826084</v>
      </c>
      <c r="AB83" s="4">
        <v>0</v>
      </c>
      <c r="AC83" s="10">
        <v>0</v>
      </c>
      <c r="AD83" s="4">
        <v>349.88826086956539</v>
      </c>
      <c r="AE83" s="4">
        <v>0</v>
      </c>
      <c r="AF83" s="10">
        <v>0</v>
      </c>
      <c r="AG83" s="4">
        <v>41.100326086956514</v>
      </c>
      <c r="AH83" s="4">
        <v>0</v>
      </c>
      <c r="AI83" s="10">
        <v>0</v>
      </c>
      <c r="AJ83" s="4">
        <v>0</v>
      </c>
      <c r="AK83" s="4">
        <v>0</v>
      </c>
      <c r="AL83" s="10" t="s">
        <v>272</v>
      </c>
      <c r="AM83" s="1">
        <v>465095</v>
      </c>
      <c r="AN83" s="1">
        <v>8</v>
      </c>
      <c r="AX83"/>
      <c r="AY83"/>
    </row>
    <row r="84" spans="1:51" x14ac:dyDescent="0.25">
      <c r="A84" t="s">
        <v>148</v>
      </c>
      <c r="B84" t="s">
        <v>83</v>
      </c>
      <c r="C84" t="s">
        <v>202</v>
      </c>
      <c r="D84" t="s">
        <v>168</v>
      </c>
      <c r="E84" s="4">
        <v>72.695652173913047</v>
      </c>
      <c r="F84" s="4">
        <v>307.0564130434783</v>
      </c>
      <c r="G84" s="4">
        <v>0</v>
      </c>
      <c r="H84" s="10">
        <v>0</v>
      </c>
      <c r="I84" s="4">
        <v>273.65326086956532</v>
      </c>
      <c r="J84" s="4">
        <v>0</v>
      </c>
      <c r="K84" s="10">
        <v>0</v>
      </c>
      <c r="L84" s="4">
        <v>92.172608695652187</v>
      </c>
      <c r="M84" s="4">
        <v>0</v>
      </c>
      <c r="N84" s="10">
        <v>0</v>
      </c>
      <c r="O84" s="4">
        <v>58.76945652173913</v>
      </c>
      <c r="P84" s="4">
        <v>0</v>
      </c>
      <c r="Q84" s="8">
        <v>0</v>
      </c>
      <c r="R84" s="4">
        <v>28.031195652173917</v>
      </c>
      <c r="S84" s="4">
        <v>0</v>
      </c>
      <c r="T84" s="10">
        <v>0</v>
      </c>
      <c r="U84" s="4">
        <v>5.371956521739131</v>
      </c>
      <c r="V84" s="4">
        <v>0</v>
      </c>
      <c r="W84" s="10">
        <v>0</v>
      </c>
      <c r="X84" s="4">
        <v>39.927717391304348</v>
      </c>
      <c r="Y84" s="4">
        <v>0</v>
      </c>
      <c r="Z84" s="10">
        <v>0</v>
      </c>
      <c r="AA84" s="4">
        <v>0</v>
      </c>
      <c r="AB84" s="4">
        <v>0</v>
      </c>
      <c r="AC84" s="10" t="s">
        <v>272</v>
      </c>
      <c r="AD84" s="4">
        <v>142.46934782608702</v>
      </c>
      <c r="AE84" s="4">
        <v>0</v>
      </c>
      <c r="AF84" s="10">
        <v>0</v>
      </c>
      <c r="AG84" s="4">
        <v>32.486739130434785</v>
      </c>
      <c r="AH84" s="4">
        <v>0</v>
      </c>
      <c r="AI84" s="10">
        <v>0</v>
      </c>
      <c r="AJ84" s="4">
        <v>0</v>
      </c>
      <c r="AK84" s="4">
        <v>0</v>
      </c>
      <c r="AL84" s="10" t="s">
        <v>272</v>
      </c>
      <c r="AM84" s="1">
        <v>465178</v>
      </c>
      <c r="AN84" s="1">
        <v>8</v>
      </c>
      <c r="AX84"/>
      <c r="AY84"/>
    </row>
    <row r="85" spans="1:51" x14ac:dyDescent="0.25">
      <c r="A85" t="s">
        <v>148</v>
      </c>
      <c r="B85" t="s">
        <v>63</v>
      </c>
      <c r="C85" t="s">
        <v>210</v>
      </c>
      <c r="D85" t="s">
        <v>159</v>
      </c>
      <c r="E85" s="4">
        <v>37.304347826086953</v>
      </c>
      <c r="F85" s="4">
        <v>138.24934782608699</v>
      </c>
      <c r="G85" s="4">
        <v>0</v>
      </c>
      <c r="H85" s="10">
        <v>0</v>
      </c>
      <c r="I85" s="4">
        <v>123.92902173913045</v>
      </c>
      <c r="J85" s="4">
        <v>0</v>
      </c>
      <c r="K85" s="10">
        <v>0</v>
      </c>
      <c r="L85" s="4">
        <v>29.828369565217393</v>
      </c>
      <c r="M85" s="4">
        <v>0</v>
      </c>
      <c r="N85" s="10">
        <v>0</v>
      </c>
      <c r="O85" s="4">
        <v>19.809891304347826</v>
      </c>
      <c r="P85" s="4">
        <v>0</v>
      </c>
      <c r="Q85" s="8">
        <v>0</v>
      </c>
      <c r="R85" s="4">
        <v>5.1847826086956532</v>
      </c>
      <c r="S85" s="4">
        <v>0</v>
      </c>
      <c r="T85" s="10">
        <v>0</v>
      </c>
      <c r="U85" s="4">
        <v>4.8336956521739136</v>
      </c>
      <c r="V85" s="4">
        <v>0</v>
      </c>
      <c r="W85" s="10">
        <v>0</v>
      </c>
      <c r="X85" s="4">
        <v>26.715652173913046</v>
      </c>
      <c r="Y85" s="4">
        <v>0</v>
      </c>
      <c r="Z85" s="10">
        <v>0</v>
      </c>
      <c r="AA85" s="4">
        <v>4.3018478260869566</v>
      </c>
      <c r="AB85" s="4">
        <v>0</v>
      </c>
      <c r="AC85" s="10">
        <v>0</v>
      </c>
      <c r="AD85" s="4">
        <v>74.747717391304363</v>
      </c>
      <c r="AE85" s="4">
        <v>0</v>
      </c>
      <c r="AF85" s="10">
        <v>0</v>
      </c>
      <c r="AG85" s="4">
        <v>2.6557608695652175</v>
      </c>
      <c r="AH85" s="4">
        <v>0</v>
      </c>
      <c r="AI85" s="10">
        <v>0</v>
      </c>
      <c r="AJ85" s="4">
        <v>0</v>
      </c>
      <c r="AK85" s="4">
        <v>0</v>
      </c>
      <c r="AL85" s="10" t="s">
        <v>272</v>
      </c>
      <c r="AM85" s="1">
        <v>465153</v>
      </c>
      <c r="AN85" s="1">
        <v>8</v>
      </c>
      <c r="AX85"/>
      <c r="AY85"/>
    </row>
    <row r="86" spans="1:51" x14ac:dyDescent="0.25">
      <c r="A86" t="s">
        <v>148</v>
      </c>
      <c r="B86" t="s">
        <v>87</v>
      </c>
      <c r="C86" t="s">
        <v>193</v>
      </c>
      <c r="D86" t="s">
        <v>162</v>
      </c>
      <c r="E86" s="4">
        <v>39.119565217391305</v>
      </c>
      <c r="F86" s="4">
        <v>177.06978260869562</v>
      </c>
      <c r="G86" s="4">
        <v>0</v>
      </c>
      <c r="H86" s="10">
        <v>0</v>
      </c>
      <c r="I86" s="4">
        <v>156.6885869565217</v>
      </c>
      <c r="J86" s="4">
        <v>0</v>
      </c>
      <c r="K86" s="10">
        <v>0</v>
      </c>
      <c r="L86" s="4">
        <v>55.319021739130434</v>
      </c>
      <c r="M86" s="4">
        <v>0</v>
      </c>
      <c r="N86" s="10">
        <v>0</v>
      </c>
      <c r="O86" s="4">
        <v>39.426739130434783</v>
      </c>
      <c r="P86" s="4">
        <v>0</v>
      </c>
      <c r="Q86" s="8">
        <v>0</v>
      </c>
      <c r="R86" s="4">
        <v>11.107499999999998</v>
      </c>
      <c r="S86" s="4">
        <v>0</v>
      </c>
      <c r="T86" s="10">
        <v>0</v>
      </c>
      <c r="U86" s="4">
        <v>4.7847826086956511</v>
      </c>
      <c r="V86" s="4">
        <v>0</v>
      </c>
      <c r="W86" s="10">
        <v>0</v>
      </c>
      <c r="X86" s="4">
        <v>18.440760869565217</v>
      </c>
      <c r="Y86" s="4">
        <v>0</v>
      </c>
      <c r="Z86" s="10">
        <v>0</v>
      </c>
      <c r="AA86" s="4">
        <v>4.4889130434782611</v>
      </c>
      <c r="AB86" s="4">
        <v>0</v>
      </c>
      <c r="AC86" s="10">
        <v>0</v>
      </c>
      <c r="AD86" s="4">
        <v>89.428913043478232</v>
      </c>
      <c r="AE86" s="4">
        <v>0</v>
      </c>
      <c r="AF86" s="10">
        <v>0</v>
      </c>
      <c r="AG86" s="4">
        <v>9.3921739130434823</v>
      </c>
      <c r="AH86" s="4">
        <v>0</v>
      </c>
      <c r="AI86" s="10">
        <v>0</v>
      </c>
      <c r="AJ86" s="4">
        <v>0</v>
      </c>
      <c r="AK86" s="4">
        <v>0</v>
      </c>
      <c r="AL86" s="10" t="s">
        <v>272</v>
      </c>
      <c r="AM86" s="1">
        <v>465182</v>
      </c>
      <c r="AN86" s="1">
        <v>8</v>
      </c>
      <c r="AX86"/>
      <c r="AY86"/>
    </row>
    <row r="87" spans="1:51" x14ac:dyDescent="0.25">
      <c r="A87" t="s">
        <v>148</v>
      </c>
      <c r="B87" t="s">
        <v>73</v>
      </c>
      <c r="C87" t="s">
        <v>199</v>
      </c>
      <c r="D87" t="s">
        <v>168</v>
      </c>
      <c r="E87" s="4">
        <v>18.195652173913043</v>
      </c>
      <c r="F87" s="4">
        <v>83.672282608695681</v>
      </c>
      <c r="G87" s="4">
        <v>0</v>
      </c>
      <c r="H87" s="10">
        <v>0</v>
      </c>
      <c r="I87" s="4">
        <v>68.640326086956563</v>
      </c>
      <c r="J87" s="4">
        <v>0</v>
      </c>
      <c r="K87" s="10">
        <v>0</v>
      </c>
      <c r="L87" s="4">
        <v>30.968913043478263</v>
      </c>
      <c r="M87" s="4">
        <v>0</v>
      </c>
      <c r="N87" s="10">
        <v>0</v>
      </c>
      <c r="O87" s="4">
        <v>18.474673913043485</v>
      </c>
      <c r="P87" s="4">
        <v>0</v>
      </c>
      <c r="Q87" s="8">
        <v>0</v>
      </c>
      <c r="R87" s="4">
        <v>7.5490217391304322</v>
      </c>
      <c r="S87" s="4">
        <v>0</v>
      </c>
      <c r="T87" s="10">
        <v>0</v>
      </c>
      <c r="U87" s="4">
        <v>4.9452173913043476</v>
      </c>
      <c r="V87" s="4">
        <v>0</v>
      </c>
      <c r="W87" s="10">
        <v>0</v>
      </c>
      <c r="X87" s="4">
        <v>11.33010869565218</v>
      </c>
      <c r="Y87" s="4">
        <v>0</v>
      </c>
      <c r="Z87" s="10">
        <v>0</v>
      </c>
      <c r="AA87" s="4">
        <v>2.5377173913043474</v>
      </c>
      <c r="AB87" s="4">
        <v>0</v>
      </c>
      <c r="AC87" s="10">
        <v>0</v>
      </c>
      <c r="AD87" s="4">
        <v>34.799891304347838</v>
      </c>
      <c r="AE87" s="4">
        <v>0</v>
      </c>
      <c r="AF87" s="10">
        <v>0</v>
      </c>
      <c r="AG87" s="4">
        <v>4.0356521739130438</v>
      </c>
      <c r="AH87" s="4">
        <v>0</v>
      </c>
      <c r="AI87" s="10">
        <v>0</v>
      </c>
      <c r="AJ87" s="4">
        <v>0</v>
      </c>
      <c r="AK87" s="4">
        <v>0</v>
      </c>
      <c r="AL87" s="10" t="s">
        <v>272</v>
      </c>
      <c r="AM87" s="1">
        <v>465167</v>
      </c>
      <c r="AN87" s="1">
        <v>8</v>
      </c>
      <c r="AX87"/>
      <c r="AY87"/>
    </row>
    <row r="88" spans="1:51" x14ac:dyDescent="0.25">
      <c r="A88" t="s">
        <v>148</v>
      </c>
      <c r="B88" t="s">
        <v>79</v>
      </c>
      <c r="C88" t="s">
        <v>185</v>
      </c>
      <c r="D88" t="s">
        <v>156</v>
      </c>
      <c r="E88" s="4">
        <v>13.989130434782609</v>
      </c>
      <c r="F88" s="4">
        <v>73.839565217391311</v>
      </c>
      <c r="G88" s="4">
        <v>0</v>
      </c>
      <c r="H88" s="10">
        <v>0</v>
      </c>
      <c r="I88" s="4">
        <v>64.26173913043479</v>
      </c>
      <c r="J88" s="4">
        <v>0</v>
      </c>
      <c r="K88" s="10">
        <v>0</v>
      </c>
      <c r="L88" s="4">
        <v>30.790869565217402</v>
      </c>
      <c r="M88" s="4">
        <v>0</v>
      </c>
      <c r="N88" s="10">
        <v>0</v>
      </c>
      <c r="O88" s="4">
        <v>21.213043478260879</v>
      </c>
      <c r="P88" s="4">
        <v>0</v>
      </c>
      <c r="Q88" s="8">
        <v>0</v>
      </c>
      <c r="R88" s="4">
        <v>4.9059782608695661</v>
      </c>
      <c r="S88" s="4">
        <v>0</v>
      </c>
      <c r="T88" s="10">
        <v>0</v>
      </c>
      <c r="U88" s="4">
        <v>4.6718478260869558</v>
      </c>
      <c r="V88" s="4">
        <v>0</v>
      </c>
      <c r="W88" s="10">
        <v>0</v>
      </c>
      <c r="X88" s="4">
        <v>5.1466304347826091</v>
      </c>
      <c r="Y88" s="4">
        <v>0</v>
      </c>
      <c r="Z88" s="10">
        <v>0</v>
      </c>
      <c r="AA88" s="4">
        <v>0</v>
      </c>
      <c r="AB88" s="4">
        <v>0</v>
      </c>
      <c r="AC88" s="10" t="s">
        <v>272</v>
      </c>
      <c r="AD88" s="4">
        <v>37.902065217391304</v>
      </c>
      <c r="AE88" s="4">
        <v>0</v>
      </c>
      <c r="AF88" s="10">
        <v>0</v>
      </c>
      <c r="AG88" s="4">
        <v>0</v>
      </c>
      <c r="AH88" s="4">
        <v>0</v>
      </c>
      <c r="AI88" s="10" t="s">
        <v>272</v>
      </c>
      <c r="AJ88" s="4">
        <v>0</v>
      </c>
      <c r="AK88" s="4">
        <v>0</v>
      </c>
      <c r="AL88" s="10" t="s">
        <v>272</v>
      </c>
      <c r="AM88" s="1">
        <v>465173</v>
      </c>
      <c r="AN88" s="1">
        <v>8</v>
      </c>
      <c r="AX88"/>
      <c r="AY88"/>
    </row>
    <row r="89" spans="1:51" x14ac:dyDescent="0.25">
      <c r="A89" t="s">
        <v>148</v>
      </c>
      <c r="B89" t="s">
        <v>82</v>
      </c>
      <c r="C89" t="s">
        <v>215</v>
      </c>
      <c r="D89" t="s">
        <v>163</v>
      </c>
      <c r="E89" s="4">
        <v>19.489130434782609</v>
      </c>
      <c r="F89" s="4">
        <v>92.23434782608696</v>
      </c>
      <c r="G89" s="4">
        <v>0</v>
      </c>
      <c r="H89" s="10">
        <v>0</v>
      </c>
      <c r="I89" s="4">
        <v>76.347391304347823</v>
      </c>
      <c r="J89" s="4">
        <v>0</v>
      </c>
      <c r="K89" s="10">
        <v>0</v>
      </c>
      <c r="L89" s="4">
        <v>35.949347826086964</v>
      </c>
      <c r="M89" s="4">
        <v>0</v>
      </c>
      <c r="N89" s="10">
        <v>0</v>
      </c>
      <c r="O89" s="4">
        <v>20.06239130434783</v>
      </c>
      <c r="P89" s="4">
        <v>0</v>
      </c>
      <c r="Q89" s="8">
        <v>0</v>
      </c>
      <c r="R89" s="4">
        <v>11.800978260869567</v>
      </c>
      <c r="S89" s="4">
        <v>0</v>
      </c>
      <c r="T89" s="10">
        <v>0</v>
      </c>
      <c r="U89" s="4">
        <v>4.0859782608695658</v>
      </c>
      <c r="V89" s="4">
        <v>0</v>
      </c>
      <c r="W89" s="10">
        <v>0</v>
      </c>
      <c r="X89" s="4">
        <v>7.7404347826086948</v>
      </c>
      <c r="Y89" s="4">
        <v>0</v>
      </c>
      <c r="Z89" s="10">
        <v>0</v>
      </c>
      <c r="AA89" s="4">
        <v>0</v>
      </c>
      <c r="AB89" s="4">
        <v>0</v>
      </c>
      <c r="AC89" s="10" t="s">
        <v>272</v>
      </c>
      <c r="AD89" s="4">
        <v>43.867934782608693</v>
      </c>
      <c r="AE89" s="4">
        <v>0</v>
      </c>
      <c r="AF89" s="10">
        <v>0</v>
      </c>
      <c r="AG89" s="4">
        <v>4.6766304347826084</v>
      </c>
      <c r="AH89" s="4">
        <v>0</v>
      </c>
      <c r="AI89" s="10">
        <v>0</v>
      </c>
      <c r="AJ89" s="4">
        <v>0</v>
      </c>
      <c r="AK89" s="4">
        <v>0</v>
      </c>
      <c r="AL89" s="10" t="s">
        <v>272</v>
      </c>
      <c r="AM89" s="1">
        <v>465176</v>
      </c>
      <c r="AN89" s="1">
        <v>8</v>
      </c>
      <c r="AX89"/>
      <c r="AY89"/>
    </row>
    <row r="90" spans="1:51" x14ac:dyDescent="0.25">
      <c r="A90" t="s">
        <v>148</v>
      </c>
      <c r="B90" t="s">
        <v>54</v>
      </c>
      <c r="C90" t="s">
        <v>184</v>
      </c>
      <c r="D90" t="s">
        <v>168</v>
      </c>
      <c r="E90" s="4">
        <v>31.804347826086957</v>
      </c>
      <c r="F90" s="4">
        <v>129.18554347826085</v>
      </c>
      <c r="G90" s="4">
        <v>0</v>
      </c>
      <c r="H90" s="10">
        <v>0</v>
      </c>
      <c r="I90" s="4">
        <v>113.39032608695652</v>
      </c>
      <c r="J90" s="4">
        <v>0</v>
      </c>
      <c r="K90" s="10">
        <v>0</v>
      </c>
      <c r="L90" s="4">
        <v>44.970760869565218</v>
      </c>
      <c r="M90" s="4">
        <v>0</v>
      </c>
      <c r="N90" s="10">
        <v>0</v>
      </c>
      <c r="O90" s="4">
        <v>33.613913043478263</v>
      </c>
      <c r="P90" s="4">
        <v>0</v>
      </c>
      <c r="Q90" s="8">
        <v>0</v>
      </c>
      <c r="R90" s="4">
        <v>6.0289130434782621</v>
      </c>
      <c r="S90" s="4">
        <v>0</v>
      </c>
      <c r="T90" s="10">
        <v>0</v>
      </c>
      <c r="U90" s="4">
        <v>5.3279347826086951</v>
      </c>
      <c r="V90" s="4">
        <v>0</v>
      </c>
      <c r="W90" s="10">
        <v>0</v>
      </c>
      <c r="X90" s="4">
        <v>19.954456521739125</v>
      </c>
      <c r="Y90" s="4">
        <v>0</v>
      </c>
      <c r="Z90" s="10">
        <v>0</v>
      </c>
      <c r="AA90" s="4">
        <v>4.4383695652173927</v>
      </c>
      <c r="AB90" s="4">
        <v>0</v>
      </c>
      <c r="AC90" s="10">
        <v>0</v>
      </c>
      <c r="AD90" s="4">
        <v>54.164782608695653</v>
      </c>
      <c r="AE90" s="4">
        <v>0</v>
      </c>
      <c r="AF90" s="10">
        <v>0</v>
      </c>
      <c r="AG90" s="4">
        <v>5.6571739130434784</v>
      </c>
      <c r="AH90" s="4">
        <v>0</v>
      </c>
      <c r="AI90" s="10">
        <v>0</v>
      </c>
      <c r="AJ90" s="4">
        <v>0</v>
      </c>
      <c r="AK90" s="4">
        <v>0</v>
      </c>
      <c r="AL90" s="10" t="s">
        <v>272</v>
      </c>
      <c r="AM90" s="1">
        <v>465130</v>
      </c>
      <c r="AN90" s="1">
        <v>8</v>
      </c>
      <c r="AX90"/>
      <c r="AY90"/>
    </row>
    <row r="91" spans="1:51" x14ac:dyDescent="0.25">
      <c r="A91" t="s">
        <v>148</v>
      </c>
      <c r="B91" t="s">
        <v>22</v>
      </c>
      <c r="C91" t="s">
        <v>180</v>
      </c>
      <c r="D91" t="s">
        <v>165</v>
      </c>
      <c r="E91" s="4">
        <v>59.880434782608695</v>
      </c>
      <c r="F91" s="4">
        <v>222.02543478260864</v>
      </c>
      <c r="G91" s="4">
        <v>0</v>
      </c>
      <c r="H91" s="10">
        <v>0</v>
      </c>
      <c r="I91" s="4">
        <v>205.35195652173908</v>
      </c>
      <c r="J91" s="4">
        <v>0</v>
      </c>
      <c r="K91" s="10">
        <v>0</v>
      </c>
      <c r="L91" s="4">
        <v>68.516195652173906</v>
      </c>
      <c r="M91" s="4">
        <v>0</v>
      </c>
      <c r="N91" s="10">
        <v>0</v>
      </c>
      <c r="O91" s="4">
        <v>51.842717391304348</v>
      </c>
      <c r="P91" s="4">
        <v>0</v>
      </c>
      <c r="Q91" s="8">
        <v>0</v>
      </c>
      <c r="R91" s="4">
        <v>11.619130434782607</v>
      </c>
      <c r="S91" s="4">
        <v>0</v>
      </c>
      <c r="T91" s="10">
        <v>0</v>
      </c>
      <c r="U91" s="4">
        <v>5.0543478260869561</v>
      </c>
      <c r="V91" s="4">
        <v>0</v>
      </c>
      <c r="W91" s="10">
        <v>0</v>
      </c>
      <c r="X91" s="4">
        <v>21.417608695652167</v>
      </c>
      <c r="Y91" s="4">
        <v>0</v>
      </c>
      <c r="Z91" s="10">
        <v>0</v>
      </c>
      <c r="AA91" s="4">
        <v>0</v>
      </c>
      <c r="AB91" s="4">
        <v>0</v>
      </c>
      <c r="AC91" s="10" t="s">
        <v>272</v>
      </c>
      <c r="AD91" s="4">
        <v>97.007608695652138</v>
      </c>
      <c r="AE91" s="4">
        <v>0</v>
      </c>
      <c r="AF91" s="10">
        <v>0</v>
      </c>
      <c r="AG91" s="4">
        <v>35.084021739130428</v>
      </c>
      <c r="AH91" s="4">
        <v>0</v>
      </c>
      <c r="AI91" s="10">
        <v>0</v>
      </c>
      <c r="AJ91" s="4">
        <v>0</v>
      </c>
      <c r="AK91" s="4">
        <v>0</v>
      </c>
      <c r="AL91" s="10" t="s">
        <v>272</v>
      </c>
      <c r="AM91" s="1">
        <v>465079</v>
      </c>
      <c r="AN91" s="1">
        <v>8</v>
      </c>
      <c r="AX91"/>
      <c r="AY91"/>
    </row>
    <row r="92" spans="1:51" x14ac:dyDescent="0.25">
      <c r="A92" t="s">
        <v>148</v>
      </c>
      <c r="B92" t="s">
        <v>75</v>
      </c>
      <c r="C92" t="s">
        <v>186</v>
      </c>
      <c r="D92" t="s">
        <v>158</v>
      </c>
      <c r="E92" s="4">
        <v>25.945652173913043</v>
      </c>
      <c r="F92" s="4">
        <v>150.34478260869565</v>
      </c>
      <c r="G92" s="4">
        <v>0</v>
      </c>
      <c r="H92" s="10">
        <v>0</v>
      </c>
      <c r="I92" s="4">
        <v>130.97521739130434</v>
      </c>
      <c r="J92" s="4">
        <v>0</v>
      </c>
      <c r="K92" s="10">
        <v>0</v>
      </c>
      <c r="L92" s="4">
        <v>43.932500000000012</v>
      </c>
      <c r="M92" s="4">
        <v>0</v>
      </c>
      <c r="N92" s="10">
        <v>0</v>
      </c>
      <c r="O92" s="4">
        <v>31.019456521739141</v>
      </c>
      <c r="P92" s="4">
        <v>0</v>
      </c>
      <c r="Q92" s="8">
        <v>0</v>
      </c>
      <c r="R92" s="4">
        <v>6.4565217391304346</v>
      </c>
      <c r="S92" s="4">
        <v>0</v>
      </c>
      <c r="T92" s="10">
        <v>0</v>
      </c>
      <c r="U92" s="4">
        <v>6.4565217391304346</v>
      </c>
      <c r="V92" s="4">
        <v>0</v>
      </c>
      <c r="W92" s="10">
        <v>0</v>
      </c>
      <c r="X92" s="4">
        <v>18.697934782608694</v>
      </c>
      <c r="Y92" s="4">
        <v>0</v>
      </c>
      <c r="Z92" s="10">
        <v>0</v>
      </c>
      <c r="AA92" s="4">
        <v>6.4565217391304346</v>
      </c>
      <c r="AB92" s="4">
        <v>0</v>
      </c>
      <c r="AC92" s="10">
        <v>0</v>
      </c>
      <c r="AD92" s="4">
        <v>81.257826086956499</v>
      </c>
      <c r="AE92" s="4">
        <v>0</v>
      </c>
      <c r="AF92" s="10">
        <v>0</v>
      </c>
      <c r="AG92" s="4">
        <v>0</v>
      </c>
      <c r="AH92" s="4">
        <v>0</v>
      </c>
      <c r="AI92" s="10" t="s">
        <v>272</v>
      </c>
      <c r="AJ92" s="4">
        <v>0</v>
      </c>
      <c r="AK92" s="4">
        <v>0</v>
      </c>
      <c r="AL92" s="10" t="s">
        <v>272</v>
      </c>
      <c r="AM92" s="1">
        <v>465169</v>
      </c>
      <c r="AN92" s="1">
        <v>8</v>
      </c>
      <c r="AX92"/>
      <c r="AY92"/>
    </row>
    <row r="93" spans="1:51" x14ac:dyDescent="0.25">
      <c r="A93" t="s">
        <v>148</v>
      </c>
      <c r="B93" t="s">
        <v>46</v>
      </c>
      <c r="C93" t="s">
        <v>189</v>
      </c>
      <c r="D93" t="s">
        <v>162</v>
      </c>
      <c r="E93" s="4">
        <v>62.858695652173914</v>
      </c>
      <c r="F93" s="4">
        <v>203.70217391304345</v>
      </c>
      <c r="G93" s="4">
        <v>0.6594565217391305</v>
      </c>
      <c r="H93" s="10">
        <v>3.2373563279724242E-3</v>
      </c>
      <c r="I93" s="4">
        <v>182.40869565217389</v>
      </c>
      <c r="J93" s="4">
        <v>0.6594565217391305</v>
      </c>
      <c r="K93" s="10">
        <v>3.6152691042570444E-3</v>
      </c>
      <c r="L93" s="4">
        <v>79.438695652173891</v>
      </c>
      <c r="M93" s="4">
        <v>0</v>
      </c>
      <c r="N93" s="10">
        <v>0</v>
      </c>
      <c r="O93" s="4">
        <v>58.145217391304321</v>
      </c>
      <c r="P93" s="4">
        <v>0</v>
      </c>
      <c r="Q93" s="8">
        <v>0</v>
      </c>
      <c r="R93" s="4">
        <v>15.902173913043478</v>
      </c>
      <c r="S93" s="4">
        <v>0</v>
      </c>
      <c r="T93" s="10">
        <v>0</v>
      </c>
      <c r="U93" s="4">
        <v>5.3913043478260869</v>
      </c>
      <c r="V93" s="4">
        <v>0</v>
      </c>
      <c r="W93" s="10">
        <v>0</v>
      </c>
      <c r="X93" s="4">
        <v>14.572499999999996</v>
      </c>
      <c r="Y93" s="4">
        <v>0</v>
      </c>
      <c r="Z93" s="10">
        <v>0</v>
      </c>
      <c r="AA93" s="4">
        <v>0</v>
      </c>
      <c r="AB93" s="4">
        <v>0</v>
      </c>
      <c r="AC93" s="10" t="s">
        <v>272</v>
      </c>
      <c r="AD93" s="4">
        <v>95.653804347826082</v>
      </c>
      <c r="AE93" s="4">
        <v>0.6594565217391305</v>
      </c>
      <c r="AF93" s="10">
        <v>6.8942006670340856E-3</v>
      </c>
      <c r="AG93" s="4">
        <v>14.037173913043475</v>
      </c>
      <c r="AH93" s="4">
        <v>0</v>
      </c>
      <c r="AI93" s="10">
        <v>0</v>
      </c>
      <c r="AJ93" s="4">
        <v>0</v>
      </c>
      <c r="AK93" s="4">
        <v>0</v>
      </c>
      <c r="AL93" s="10" t="s">
        <v>272</v>
      </c>
      <c r="AM93" s="1">
        <v>465115</v>
      </c>
      <c r="AN93" s="1">
        <v>8</v>
      </c>
      <c r="AX93"/>
      <c r="AY93"/>
    </row>
    <row r="94" spans="1:51" x14ac:dyDescent="0.25">
      <c r="A94" t="s">
        <v>148</v>
      </c>
      <c r="B94" t="s">
        <v>24</v>
      </c>
      <c r="C94" t="s">
        <v>196</v>
      </c>
      <c r="D94" t="s">
        <v>166</v>
      </c>
      <c r="E94" s="4">
        <v>37.985915492957744</v>
      </c>
      <c r="F94" s="4">
        <v>183.03647887323947</v>
      </c>
      <c r="G94" s="4">
        <v>0</v>
      </c>
      <c r="H94" s="10">
        <v>0</v>
      </c>
      <c r="I94" s="4">
        <v>173.01985915492963</v>
      </c>
      <c r="J94" s="4">
        <v>0</v>
      </c>
      <c r="K94" s="10">
        <v>0</v>
      </c>
      <c r="L94" s="4">
        <v>43.97704225352112</v>
      </c>
      <c r="M94" s="4">
        <v>0</v>
      </c>
      <c r="N94" s="10">
        <v>0</v>
      </c>
      <c r="O94" s="4">
        <v>33.960422535211265</v>
      </c>
      <c r="P94" s="4">
        <v>0</v>
      </c>
      <c r="Q94" s="8">
        <v>0</v>
      </c>
      <c r="R94" s="4">
        <v>4.4954929577464791</v>
      </c>
      <c r="S94" s="4">
        <v>0</v>
      </c>
      <c r="T94" s="10">
        <v>0</v>
      </c>
      <c r="U94" s="4">
        <v>5.52112676056338</v>
      </c>
      <c r="V94" s="4">
        <v>0</v>
      </c>
      <c r="W94" s="10">
        <v>0</v>
      </c>
      <c r="X94" s="4">
        <v>33.869154929577462</v>
      </c>
      <c r="Y94" s="4">
        <v>0</v>
      </c>
      <c r="Z94" s="10">
        <v>0</v>
      </c>
      <c r="AA94" s="4">
        <v>0</v>
      </c>
      <c r="AB94" s="4">
        <v>0</v>
      </c>
      <c r="AC94" s="10" t="s">
        <v>272</v>
      </c>
      <c r="AD94" s="4">
        <v>99.0971830985916</v>
      </c>
      <c r="AE94" s="4">
        <v>0</v>
      </c>
      <c r="AF94" s="10">
        <v>0</v>
      </c>
      <c r="AG94" s="4">
        <v>6.093098591549297</v>
      </c>
      <c r="AH94" s="4">
        <v>0</v>
      </c>
      <c r="AI94" s="10">
        <v>0</v>
      </c>
      <c r="AJ94" s="4">
        <v>0</v>
      </c>
      <c r="AK94" s="4">
        <v>0</v>
      </c>
      <c r="AL94" s="10" t="s">
        <v>272</v>
      </c>
      <c r="AM94" s="1">
        <v>465084</v>
      </c>
      <c r="AN94" s="1">
        <v>8</v>
      </c>
      <c r="AX94"/>
      <c r="AY94"/>
    </row>
    <row r="95" spans="1:51" x14ac:dyDescent="0.25">
      <c r="A95" t="s">
        <v>148</v>
      </c>
      <c r="B95" t="s">
        <v>31</v>
      </c>
      <c r="C95" t="s">
        <v>201</v>
      </c>
      <c r="D95" t="s">
        <v>170</v>
      </c>
      <c r="E95" s="4">
        <v>35.902173913043477</v>
      </c>
      <c r="F95" s="4">
        <v>209.31021739130443</v>
      </c>
      <c r="G95" s="4">
        <v>0</v>
      </c>
      <c r="H95" s="10">
        <v>0</v>
      </c>
      <c r="I95" s="4">
        <v>199.09119565217401</v>
      </c>
      <c r="J95" s="4">
        <v>0</v>
      </c>
      <c r="K95" s="10">
        <v>0</v>
      </c>
      <c r="L95" s="4">
        <v>52.894347826086978</v>
      </c>
      <c r="M95" s="4">
        <v>0</v>
      </c>
      <c r="N95" s="10">
        <v>0</v>
      </c>
      <c r="O95" s="4">
        <v>42.675326086956538</v>
      </c>
      <c r="P95" s="4">
        <v>0</v>
      </c>
      <c r="Q95" s="8">
        <v>0</v>
      </c>
      <c r="R95" s="4">
        <v>4.6429347826086955</v>
      </c>
      <c r="S95" s="4">
        <v>0</v>
      </c>
      <c r="T95" s="10">
        <v>0</v>
      </c>
      <c r="U95" s="4">
        <v>5.5760869565217392</v>
      </c>
      <c r="V95" s="4">
        <v>0</v>
      </c>
      <c r="W95" s="10">
        <v>0</v>
      </c>
      <c r="X95" s="4">
        <v>30.606086956521747</v>
      </c>
      <c r="Y95" s="4">
        <v>0</v>
      </c>
      <c r="Z95" s="10">
        <v>0</v>
      </c>
      <c r="AA95" s="4">
        <v>0</v>
      </c>
      <c r="AB95" s="4">
        <v>0</v>
      </c>
      <c r="AC95" s="10" t="s">
        <v>272</v>
      </c>
      <c r="AD95" s="4">
        <v>125.80978260869571</v>
      </c>
      <c r="AE95" s="4">
        <v>0</v>
      </c>
      <c r="AF95" s="10">
        <v>0</v>
      </c>
      <c r="AG95" s="4">
        <v>0</v>
      </c>
      <c r="AH95" s="4">
        <v>0</v>
      </c>
      <c r="AI95" s="10" t="s">
        <v>272</v>
      </c>
      <c r="AJ95" s="4">
        <v>0</v>
      </c>
      <c r="AK95" s="4">
        <v>0</v>
      </c>
      <c r="AL95" s="10" t="s">
        <v>272</v>
      </c>
      <c r="AM95" s="1">
        <v>465092</v>
      </c>
      <c r="AN95" s="1">
        <v>8</v>
      </c>
      <c r="AX95"/>
      <c r="AY95"/>
    </row>
    <row r="96" spans="1:51" x14ac:dyDescent="0.25">
      <c r="A96" t="s">
        <v>148</v>
      </c>
      <c r="B96" t="s">
        <v>61</v>
      </c>
      <c r="C96" t="s">
        <v>188</v>
      </c>
      <c r="D96" t="s">
        <v>163</v>
      </c>
      <c r="E96" s="4">
        <v>69.423913043478265</v>
      </c>
      <c r="F96" s="4">
        <v>282.83934782608685</v>
      </c>
      <c r="G96" s="4">
        <v>98.388260869565229</v>
      </c>
      <c r="H96" s="10">
        <v>0.34785917032329783</v>
      </c>
      <c r="I96" s="4">
        <v>249.28576086956517</v>
      </c>
      <c r="J96" s="4">
        <v>98.388260869565229</v>
      </c>
      <c r="K96" s="10">
        <v>0.39468062887492933</v>
      </c>
      <c r="L96" s="4">
        <v>89.839130434782589</v>
      </c>
      <c r="M96" s="4">
        <v>13.162282608695648</v>
      </c>
      <c r="N96" s="10">
        <v>0.14650946135604703</v>
      </c>
      <c r="O96" s="4">
        <v>62.75326086956521</v>
      </c>
      <c r="P96" s="4">
        <v>13.162282608695648</v>
      </c>
      <c r="Q96" s="8">
        <v>0.20974659207039298</v>
      </c>
      <c r="R96" s="4">
        <v>21.949999999999992</v>
      </c>
      <c r="S96" s="4">
        <v>0</v>
      </c>
      <c r="T96" s="10">
        <v>0</v>
      </c>
      <c r="U96" s="4">
        <v>5.1358695652173916</v>
      </c>
      <c r="V96" s="4">
        <v>0</v>
      </c>
      <c r="W96" s="10">
        <v>0</v>
      </c>
      <c r="X96" s="4">
        <v>26.365760869565214</v>
      </c>
      <c r="Y96" s="4">
        <v>6.2042391304347824</v>
      </c>
      <c r="Z96" s="10">
        <v>0.23531424566611014</v>
      </c>
      <c r="AA96" s="4">
        <v>6.4677173913043475</v>
      </c>
      <c r="AB96" s="4">
        <v>0</v>
      </c>
      <c r="AC96" s="10">
        <v>0</v>
      </c>
      <c r="AD96" s="4">
        <v>160.16673913043473</v>
      </c>
      <c r="AE96" s="4">
        <v>79.021739130434796</v>
      </c>
      <c r="AF96" s="10">
        <v>0.49337171724575091</v>
      </c>
      <c r="AG96" s="4">
        <v>0</v>
      </c>
      <c r="AH96" s="4">
        <v>0</v>
      </c>
      <c r="AI96" s="10" t="s">
        <v>272</v>
      </c>
      <c r="AJ96" s="4">
        <v>0</v>
      </c>
      <c r="AK96" s="4">
        <v>0</v>
      </c>
      <c r="AL96" s="10" t="s">
        <v>272</v>
      </c>
      <c r="AM96" s="1">
        <v>465150</v>
      </c>
      <c r="AN96" s="1">
        <v>8</v>
      </c>
      <c r="AX96"/>
      <c r="AY96"/>
    </row>
    <row r="97" spans="1:51" x14ac:dyDescent="0.25">
      <c r="A97" t="s">
        <v>148</v>
      </c>
      <c r="B97" t="s">
        <v>32</v>
      </c>
      <c r="C97" t="s">
        <v>190</v>
      </c>
      <c r="D97" t="s">
        <v>164</v>
      </c>
      <c r="E97" s="4">
        <v>32.739130434782609</v>
      </c>
      <c r="F97" s="4">
        <v>125.94891304347826</v>
      </c>
      <c r="G97" s="4">
        <v>41.60510869565217</v>
      </c>
      <c r="H97" s="10">
        <v>0.33033320963468621</v>
      </c>
      <c r="I97" s="4">
        <v>105.15880434782608</v>
      </c>
      <c r="J97" s="4">
        <v>41.60510869565217</v>
      </c>
      <c r="K97" s="10">
        <v>0.39564075451103453</v>
      </c>
      <c r="L97" s="4">
        <v>43.283913043478258</v>
      </c>
      <c r="M97" s="4">
        <v>1.6982608695652175</v>
      </c>
      <c r="N97" s="10">
        <v>3.9235382158247373E-2</v>
      </c>
      <c r="O97" s="4">
        <v>22.493804347826085</v>
      </c>
      <c r="P97" s="4">
        <v>1.6982608695652175</v>
      </c>
      <c r="Q97" s="8">
        <v>7.5499050463171027E-2</v>
      </c>
      <c r="R97" s="4">
        <v>16.137934782608692</v>
      </c>
      <c r="S97" s="4">
        <v>0</v>
      </c>
      <c r="T97" s="10">
        <v>0</v>
      </c>
      <c r="U97" s="4">
        <v>4.6521739130434785</v>
      </c>
      <c r="V97" s="4">
        <v>0</v>
      </c>
      <c r="W97" s="10">
        <v>0</v>
      </c>
      <c r="X97" s="4">
        <v>15.90413043478261</v>
      </c>
      <c r="Y97" s="4">
        <v>6.3834782608695653</v>
      </c>
      <c r="Z97" s="10">
        <v>0.40137235336732319</v>
      </c>
      <c r="AA97" s="4">
        <v>0</v>
      </c>
      <c r="AB97" s="4">
        <v>0</v>
      </c>
      <c r="AC97" s="10" t="s">
        <v>272</v>
      </c>
      <c r="AD97" s="4">
        <v>57.628043478260864</v>
      </c>
      <c r="AE97" s="4">
        <v>33.523369565217386</v>
      </c>
      <c r="AF97" s="10">
        <v>0.58171972431900232</v>
      </c>
      <c r="AG97" s="4">
        <v>9.1328260869565216</v>
      </c>
      <c r="AH97" s="4">
        <v>0</v>
      </c>
      <c r="AI97" s="10">
        <v>0</v>
      </c>
      <c r="AJ97" s="4">
        <v>0</v>
      </c>
      <c r="AK97" s="4">
        <v>0</v>
      </c>
      <c r="AL97" s="10" t="s">
        <v>272</v>
      </c>
      <c r="AM97" s="1">
        <v>465093</v>
      </c>
      <c r="AN97" s="1">
        <v>8</v>
      </c>
      <c r="AX97"/>
      <c r="AY97"/>
    </row>
    <row r="98" spans="1:51" x14ac:dyDescent="0.25">
      <c r="A98" t="s">
        <v>148</v>
      </c>
      <c r="B98" t="s">
        <v>20</v>
      </c>
      <c r="C98" t="s">
        <v>188</v>
      </c>
      <c r="D98" t="s">
        <v>163</v>
      </c>
      <c r="E98" s="4">
        <v>54.467391304347828</v>
      </c>
      <c r="F98" s="4">
        <v>202.48402173913053</v>
      </c>
      <c r="G98" s="4">
        <v>88.217717391304333</v>
      </c>
      <c r="H98" s="10">
        <v>0.43567742596973541</v>
      </c>
      <c r="I98" s="4">
        <v>180.52652173913052</v>
      </c>
      <c r="J98" s="4">
        <v>88.217717391304333</v>
      </c>
      <c r="K98" s="10">
        <v>0.48866901406754609</v>
      </c>
      <c r="L98" s="4">
        <v>46.248804347826088</v>
      </c>
      <c r="M98" s="4">
        <v>9.2822826086956542</v>
      </c>
      <c r="N98" s="10">
        <v>0.200703190916804</v>
      </c>
      <c r="O98" s="4">
        <v>24.291304347826085</v>
      </c>
      <c r="P98" s="4">
        <v>9.2822826086956542</v>
      </c>
      <c r="Q98" s="8">
        <v>0.38212367997136221</v>
      </c>
      <c r="R98" s="4">
        <v>16.984673913043476</v>
      </c>
      <c r="S98" s="4">
        <v>0</v>
      </c>
      <c r="T98" s="10">
        <v>0</v>
      </c>
      <c r="U98" s="4">
        <v>4.9728260869565215</v>
      </c>
      <c r="V98" s="4">
        <v>0</v>
      </c>
      <c r="W98" s="10">
        <v>0</v>
      </c>
      <c r="X98" s="4">
        <v>24.432717391304344</v>
      </c>
      <c r="Y98" s="4">
        <v>3.7122826086956517</v>
      </c>
      <c r="Z98" s="10">
        <v>0.15193899840288994</v>
      </c>
      <c r="AA98" s="4">
        <v>0</v>
      </c>
      <c r="AB98" s="4">
        <v>0</v>
      </c>
      <c r="AC98" s="10" t="s">
        <v>272</v>
      </c>
      <c r="AD98" s="4">
        <v>130.21902173913051</v>
      </c>
      <c r="AE98" s="4">
        <v>74.962282608695631</v>
      </c>
      <c r="AF98" s="10">
        <v>0.57566307600489097</v>
      </c>
      <c r="AG98" s="4">
        <v>1.3226086956521734</v>
      </c>
      <c r="AH98" s="4">
        <v>0</v>
      </c>
      <c r="AI98" s="10">
        <v>0</v>
      </c>
      <c r="AJ98" s="4">
        <v>0.2608695652173913</v>
      </c>
      <c r="AK98" s="4">
        <v>0.2608695652173913</v>
      </c>
      <c r="AL98" s="10">
        <v>1</v>
      </c>
      <c r="AM98" s="1">
        <v>465074</v>
      </c>
      <c r="AN98" s="1">
        <v>8</v>
      </c>
      <c r="AX98"/>
      <c r="AY98"/>
    </row>
    <row r="99" spans="1:51" x14ac:dyDescent="0.25">
      <c r="A99" t="s">
        <v>148</v>
      </c>
      <c r="B99" t="s">
        <v>33</v>
      </c>
      <c r="C99" t="s">
        <v>188</v>
      </c>
      <c r="D99" t="s">
        <v>163</v>
      </c>
      <c r="E99" s="4">
        <v>105.04347826086956</v>
      </c>
      <c r="F99" s="4">
        <v>445.56478260869568</v>
      </c>
      <c r="G99" s="4">
        <v>187.60891304347825</v>
      </c>
      <c r="H99" s="10">
        <v>0.42105866613843296</v>
      </c>
      <c r="I99" s="4">
        <v>400.50543478260869</v>
      </c>
      <c r="J99" s="4">
        <v>187.60891304347825</v>
      </c>
      <c r="K99" s="10">
        <v>0.46843038009037491</v>
      </c>
      <c r="L99" s="4">
        <v>144.31206521739134</v>
      </c>
      <c r="M99" s="4">
        <v>41.427934782608702</v>
      </c>
      <c r="N99" s="10">
        <v>0.28707187247443078</v>
      </c>
      <c r="O99" s="4">
        <v>106.00521739130438</v>
      </c>
      <c r="P99" s="4">
        <v>41.427934782608702</v>
      </c>
      <c r="Q99" s="8">
        <v>0.39081033747313498</v>
      </c>
      <c r="R99" s="4">
        <v>32.703260869565213</v>
      </c>
      <c r="S99" s="4">
        <v>0</v>
      </c>
      <c r="T99" s="10">
        <v>0</v>
      </c>
      <c r="U99" s="4">
        <v>5.6035869565217391</v>
      </c>
      <c r="V99" s="4">
        <v>0</v>
      </c>
      <c r="W99" s="10">
        <v>0</v>
      </c>
      <c r="X99" s="4">
        <v>67.883695652173884</v>
      </c>
      <c r="Y99" s="4">
        <v>31.370108695652171</v>
      </c>
      <c r="Z99" s="10">
        <v>0.46211551086417002</v>
      </c>
      <c r="AA99" s="4">
        <v>6.7524999999999986</v>
      </c>
      <c r="AB99" s="4">
        <v>0</v>
      </c>
      <c r="AC99" s="10">
        <v>0</v>
      </c>
      <c r="AD99" s="4">
        <v>223.45750000000001</v>
      </c>
      <c r="AE99" s="4">
        <v>114.81086956521737</v>
      </c>
      <c r="AF99" s="10">
        <v>0.51379286694435122</v>
      </c>
      <c r="AG99" s="4">
        <v>3.1590217391304352</v>
      </c>
      <c r="AH99" s="4">
        <v>0</v>
      </c>
      <c r="AI99" s="10">
        <v>0</v>
      </c>
      <c r="AJ99" s="4">
        <v>0</v>
      </c>
      <c r="AK99" s="4">
        <v>0</v>
      </c>
      <c r="AL99" s="10" t="s">
        <v>272</v>
      </c>
      <c r="AM99" s="1">
        <v>465094</v>
      </c>
      <c r="AN99" s="1">
        <v>8</v>
      </c>
      <c r="AX99"/>
      <c r="AY99"/>
    </row>
    <row r="100" spans="1:51" x14ac:dyDescent="0.25">
      <c r="AY100"/>
    </row>
    <row r="101" spans="1:51" x14ac:dyDescent="0.25">
      <c r="AY101"/>
    </row>
    <row r="102" spans="1:51" x14ac:dyDescent="0.25">
      <c r="F102" s="4"/>
      <c r="G102" s="4"/>
      <c r="AY102"/>
    </row>
    <row r="103" spans="1:51" x14ac:dyDescent="0.25">
      <c r="AY103"/>
    </row>
    <row r="104" spans="1:51" x14ac:dyDescent="0.25">
      <c r="AY104"/>
    </row>
    <row r="105" spans="1:51" x14ac:dyDescent="0.25">
      <c r="AY105"/>
    </row>
    <row r="106" spans="1:51" x14ac:dyDescent="0.25">
      <c r="AY106"/>
    </row>
    <row r="107" spans="1:51" x14ac:dyDescent="0.25">
      <c r="AY107"/>
    </row>
    <row r="108" spans="1:51" x14ac:dyDescent="0.25">
      <c r="AY108"/>
    </row>
    <row r="109" spans="1:51" x14ac:dyDescent="0.25">
      <c r="AY109"/>
    </row>
    <row r="110" spans="1:51" x14ac:dyDescent="0.25">
      <c r="AY110"/>
    </row>
    <row r="111" spans="1:51" x14ac:dyDescent="0.25">
      <c r="AY111"/>
    </row>
    <row r="112" spans="1:51" x14ac:dyDescent="0.25">
      <c r="AY112"/>
    </row>
    <row r="113" spans="51:51" x14ac:dyDescent="0.25">
      <c r="AY113"/>
    </row>
    <row r="114" spans="51:51" x14ac:dyDescent="0.25">
      <c r="AY114"/>
    </row>
    <row r="115" spans="51:51" x14ac:dyDescent="0.25">
      <c r="AY115"/>
    </row>
    <row r="116" spans="51:51" x14ac:dyDescent="0.25">
      <c r="AY116"/>
    </row>
    <row r="117" spans="51:51" x14ac:dyDescent="0.25">
      <c r="AY117"/>
    </row>
    <row r="118" spans="51:51" x14ac:dyDescent="0.25">
      <c r="AY118"/>
    </row>
    <row r="119" spans="51:51" x14ac:dyDescent="0.25">
      <c r="AY119"/>
    </row>
    <row r="120" spans="51:51" x14ac:dyDescent="0.25">
      <c r="AY120"/>
    </row>
    <row r="121" spans="51:51" x14ac:dyDescent="0.25">
      <c r="AY121"/>
    </row>
    <row r="122" spans="51:51" x14ac:dyDescent="0.25">
      <c r="AY122"/>
    </row>
    <row r="123" spans="51:51" x14ac:dyDescent="0.25">
      <c r="AY123"/>
    </row>
    <row r="124" spans="51:51" x14ac:dyDescent="0.25">
      <c r="AY124"/>
    </row>
    <row r="125" spans="51:51" x14ac:dyDescent="0.25">
      <c r="AY125"/>
    </row>
    <row r="126" spans="51:51" x14ac:dyDescent="0.25">
      <c r="AY126"/>
    </row>
    <row r="127" spans="51:51" x14ac:dyDescent="0.25">
      <c r="AY127"/>
    </row>
    <row r="128" spans="51:51" x14ac:dyDescent="0.25">
      <c r="AY128"/>
    </row>
    <row r="129" spans="51:51" x14ac:dyDescent="0.25">
      <c r="AY129"/>
    </row>
    <row r="130" spans="51:51" x14ac:dyDescent="0.25">
      <c r="AY130"/>
    </row>
    <row r="131" spans="51:51" x14ac:dyDescent="0.25">
      <c r="AY131"/>
    </row>
    <row r="132" spans="51:51" x14ac:dyDescent="0.25">
      <c r="AY132"/>
    </row>
    <row r="133" spans="51:51" x14ac:dyDescent="0.25">
      <c r="AY133"/>
    </row>
    <row r="134" spans="51:51" x14ac:dyDescent="0.25">
      <c r="AY134"/>
    </row>
    <row r="135" spans="51:51" x14ac:dyDescent="0.25">
      <c r="AY135"/>
    </row>
    <row r="136" spans="51:51" x14ac:dyDescent="0.25">
      <c r="AY136"/>
    </row>
    <row r="137" spans="51:51" x14ac:dyDescent="0.25">
      <c r="AY137"/>
    </row>
    <row r="138" spans="51:51" x14ac:dyDescent="0.25">
      <c r="AY138"/>
    </row>
    <row r="139" spans="51:51" x14ac:dyDescent="0.25">
      <c r="AY139"/>
    </row>
    <row r="140" spans="51:51" x14ac:dyDescent="0.25">
      <c r="AY140"/>
    </row>
    <row r="141" spans="51:51" x14ac:dyDescent="0.25">
      <c r="AY141"/>
    </row>
    <row r="142" spans="51:51" x14ac:dyDescent="0.25">
      <c r="AY142"/>
    </row>
    <row r="143" spans="51:51" x14ac:dyDescent="0.25">
      <c r="AY143"/>
    </row>
    <row r="144" spans="51:51" x14ac:dyDescent="0.25">
      <c r="AY144"/>
    </row>
    <row r="145" spans="51:51" x14ac:dyDescent="0.25">
      <c r="AY145"/>
    </row>
    <row r="146" spans="51:51" x14ac:dyDescent="0.25">
      <c r="AY146"/>
    </row>
    <row r="147" spans="51:51" x14ac:dyDescent="0.25">
      <c r="AY147"/>
    </row>
    <row r="148" spans="51:51" x14ac:dyDescent="0.25">
      <c r="AY148"/>
    </row>
    <row r="149" spans="51:51" x14ac:dyDescent="0.25">
      <c r="AY149"/>
    </row>
    <row r="150" spans="51:51" x14ac:dyDescent="0.25">
      <c r="AY150"/>
    </row>
    <row r="151" spans="51:51" x14ac:dyDescent="0.25">
      <c r="AY151"/>
    </row>
    <row r="152" spans="51:51" x14ac:dyDescent="0.25">
      <c r="AY152"/>
    </row>
    <row r="153" spans="51:51" x14ac:dyDescent="0.25">
      <c r="AY153"/>
    </row>
    <row r="154" spans="51:51" x14ac:dyDescent="0.25">
      <c r="AY154"/>
    </row>
    <row r="155" spans="51:51" x14ac:dyDescent="0.25">
      <c r="AY155"/>
    </row>
    <row r="156" spans="51:51" x14ac:dyDescent="0.25">
      <c r="AY156"/>
    </row>
    <row r="157" spans="51:51" x14ac:dyDescent="0.25">
      <c r="AY157"/>
    </row>
    <row r="158" spans="51:51" x14ac:dyDescent="0.25">
      <c r="AY158"/>
    </row>
    <row r="159" spans="51:51" x14ac:dyDescent="0.25">
      <c r="AY159"/>
    </row>
    <row r="160" spans="51:51" x14ac:dyDescent="0.25">
      <c r="AY160"/>
    </row>
    <row r="161" spans="51:51" x14ac:dyDescent="0.25">
      <c r="AY161"/>
    </row>
    <row r="162" spans="51:51" x14ac:dyDescent="0.25">
      <c r="AY162"/>
    </row>
    <row r="163" spans="51:51" x14ac:dyDescent="0.25">
      <c r="AY163"/>
    </row>
    <row r="164" spans="51:51" x14ac:dyDescent="0.25">
      <c r="AY164"/>
    </row>
    <row r="165" spans="51:51" x14ac:dyDescent="0.25">
      <c r="AY165"/>
    </row>
    <row r="166" spans="51:51" x14ac:dyDescent="0.25">
      <c r="AY166"/>
    </row>
    <row r="167" spans="51:51" x14ac:dyDescent="0.25">
      <c r="AY167"/>
    </row>
    <row r="168" spans="51:51" x14ac:dyDescent="0.25">
      <c r="AY168"/>
    </row>
    <row r="169" spans="51:51" x14ac:dyDescent="0.25">
      <c r="AY169"/>
    </row>
    <row r="170" spans="51:51" x14ac:dyDescent="0.25">
      <c r="AY170"/>
    </row>
    <row r="171" spans="51:51" x14ac:dyDescent="0.25">
      <c r="AY171"/>
    </row>
    <row r="172" spans="51:51" x14ac:dyDescent="0.25">
      <c r="AY172"/>
    </row>
    <row r="173" spans="51:51" x14ac:dyDescent="0.25">
      <c r="AY173"/>
    </row>
    <row r="174" spans="51:51" x14ac:dyDescent="0.25">
      <c r="AY174"/>
    </row>
    <row r="175" spans="51:51" x14ac:dyDescent="0.25">
      <c r="AY175"/>
    </row>
    <row r="176" spans="51:51" x14ac:dyDescent="0.25">
      <c r="AY176"/>
    </row>
    <row r="177" spans="51:51" x14ac:dyDescent="0.25">
      <c r="AY177"/>
    </row>
    <row r="178" spans="51:51" x14ac:dyDescent="0.25">
      <c r="AY178"/>
    </row>
    <row r="179" spans="51:51" x14ac:dyDescent="0.25">
      <c r="AY179"/>
    </row>
    <row r="180" spans="51:51" x14ac:dyDescent="0.25">
      <c r="AY180"/>
    </row>
    <row r="181" spans="51:51" x14ac:dyDescent="0.25">
      <c r="AY181"/>
    </row>
    <row r="182" spans="51:51" x14ac:dyDescent="0.25">
      <c r="AY182"/>
    </row>
    <row r="183" spans="51:51" x14ac:dyDescent="0.25">
      <c r="AY183"/>
    </row>
    <row r="184" spans="51:51" x14ac:dyDescent="0.25">
      <c r="AY184"/>
    </row>
    <row r="185" spans="51:51" x14ac:dyDescent="0.25">
      <c r="AY185"/>
    </row>
    <row r="186" spans="51:51" x14ac:dyDescent="0.25">
      <c r="AY186"/>
    </row>
    <row r="187" spans="51:51" x14ac:dyDescent="0.25">
      <c r="AY187"/>
    </row>
    <row r="188" spans="51:51" x14ac:dyDescent="0.25">
      <c r="AY188"/>
    </row>
    <row r="189" spans="51:51" x14ac:dyDescent="0.25">
      <c r="AY189"/>
    </row>
    <row r="190" spans="51:51" x14ac:dyDescent="0.25">
      <c r="AY190"/>
    </row>
    <row r="191" spans="51:51" x14ac:dyDescent="0.25">
      <c r="AY191"/>
    </row>
    <row r="192" spans="51:51" x14ac:dyDescent="0.25">
      <c r="AY192"/>
    </row>
    <row r="193" spans="51:51" x14ac:dyDescent="0.25">
      <c r="AY193"/>
    </row>
    <row r="194" spans="51:51" x14ac:dyDescent="0.25">
      <c r="AY194"/>
    </row>
    <row r="195" spans="51:51" x14ac:dyDescent="0.25">
      <c r="AY195"/>
    </row>
    <row r="196" spans="51:51" x14ac:dyDescent="0.25">
      <c r="AY196"/>
    </row>
    <row r="197" spans="51:51" x14ac:dyDescent="0.25">
      <c r="AY197"/>
    </row>
    <row r="198" spans="51:51" x14ac:dyDescent="0.25">
      <c r="AY198"/>
    </row>
    <row r="199" spans="51:51" x14ac:dyDescent="0.25">
      <c r="AY199"/>
    </row>
    <row r="200" spans="51:51" x14ac:dyDescent="0.25">
      <c r="AY200"/>
    </row>
    <row r="201" spans="51:51" x14ac:dyDescent="0.25">
      <c r="AY201"/>
    </row>
    <row r="202" spans="51:51" x14ac:dyDescent="0.25">
      <c r="AY202"/>
    </row>
    <row r="203" spans="51:51" x14ac:dyDescent="0.25">
      <c r="AY203"/>
    </row>
    <row r="204" spans="51:51" x14ac:dyDescent="0.25">
      <c r="AY204"/>
    </row>
    <row r="205" spans="51:51" x14ac:dyDescent="0.25">
      <c r="AY205"/>
    </row>
    <row r="206" spans="51:51" x14ac:dyDescent="0.25">
      <c r="AY206"/>
    </row>
    <row r="207" spans="51:51" x14ac:dyDescent="0.25">
      <c r="AY207"/>
    </row>
    <row r="208" spans="51:51" x14ac:dyDescent="0.25">
      <c r="AY208"/>
    </row>
    <row r="209" spans="51:51" x14ac:dyDescent="0.25">
      <c r="AY209"/>
    </row>
    <row r="210" spans="51:51" x14ac:dyDescent="0.25">
      <c r="AY210"/>
    </row>
    <row r="211" spans="51:51" x14ac:dyDescent="0.25">
      <c r="AY211"/>
    </row>
    <row r="212" spans="51:51" x14ac:dyDescent="0.25">
      <c r="AY212"/>
    </row>
    <row r="213" spans="51:51" x14ac:dyDescent="0.25">
      <c r="AY213"/>
    </row>
    <row r="214" spans="51:51" x14ac:dyDescent="0.25">
      <c r="AY214"/>
    </row>
    <row r="215" spans="51:51" x14ac:dyDescent="0.25">
      <c r="AY215"/>
    </row>
    <row r="216" spans="51:51" x14ac:dyDescent="0.25">
      <c r="AY216"/>
    </row>
    <row r="217" spans="51:51" x14ac:dyDescent="0.25">
      <c r="AY217"/>
    </row>
    <row r="218" spans="51:51" x14ac:dyDescent="0.25">
      <c r="AY218"/>
    </row>
    <row r="219" spans="51:51" x14ac:dyDescent="0.25">
      <c r="AY219"/>
    </row>
    <row r="220" spans="51:51" x14ac:dyDescent="0.25">
      <c r="AY220"/>
    </row>
    <row r="221" spans="51:51" x14ac:dyDescent="0.25">
      <c r="AY221"/>
    </row>
    <row r="222" spans="51:51" x14ac:dyDescent="0.25">
      <c r="AY222"/>
    </row>
    <row r="223" spans="51:51" x14ac:dyDescent="0.25">
      <c r="AY223"/>
    </row>
    <row r="224" spans="51:51" x14ac:dyDescent="0.25">
      <c r="AY224"/>
    </row>
    <row r="225" spans="51:51" x14ac:dyDescent="0.25">
      <c r="AY225"/>
    </row>
    <row r="226" spans="51:51" x14ac:dyDescent="0.25">
      <c r="AY226"/>
    </row>
    <row r="227" spans="51:51" x14ac:dyDescent="0.25">
      <c r="AY227"/>
    </row>
    <row r="228" spans="51:51" x14ac:dyDescent="0.25">
      <c r="AY228"/>
    </row>
    <row r="229" spans="51:51" x14ac:dyDescent="0.25">
      <c r="AY229"/>
    </row>
    <row r="230" spans="51:51" x14ac:dyDescent="0.25">
      <c r="AY230"/>
    </row>
    <row r="231" spans="51:51" x14ac:dyDescent="0.25">
      <c r="AY231"/>
    </row>
    <row r="232" spans="51:51" x14ac:dyDescent="0.25">
      <c r="AY232"/>
    </row>
    <row r="233" spans="51:51" x14ac:dyDescent="0.25">
      <c r="AY233"/>
    </row>
    <row r="234" spans="51:51" x14ac:dyDescent="0.25">
      <c r="AY234"/>
    </row>
    <row r="235" spans="51:51" x14ac:dyDescent="0.25">
      <c r="AY235"/>
    </row>
    <row r="236" spans="51:51" x14ac:dyDescent="0.25">
      <c r="AY236"/>
    </row>
    <row r="237" spans="51:51" x14ac:dyDescent="0.25">
      <c r="AY237"/>
    </row>
    <row r="238" spans="51:51" x14ac:dyDescent="0.25">
      <c r="AY238"/>
    </row>
    <row r="239" spans="51:51" x14ac:dyDescent="0.25">
      <c r="AY239"/>
    </row>
    <row r="240" spans="51:51" x14ac:dyDescent="0.25">
      <c r="AY240"/>
    </row>
    <row r="241" spans="51:51" x14ac:dyDescent="0.25">
      <c r="AY241"/>
    </row>
    <row r="242" spans="51:51" x14ac:dyDescent="0.25">
      <c r="AY242"/>
    </row>
    <row r="243" spans="51:51" x14ac:dyDescent="0.25">
      <c r="AY243"/>
    </row>
    <row r="244" spans="51:51" x14ac:dyDescent="0.25">
      <c r="AY244"/>
    </row>
    <row r="245" spans="51:51" x14ac:dyDescent="0.25">
      <c r="AY245"/>
    </row>
    <row r="246" spans="51:51" x14ac:dyDescent="0.25">
      <c r="AY246"/>
    </row>
    <row r="247" spans="51:51" x14ac:dyDescent="0.25">
      <c r="AY247"/>
    </row>
    <row r="248" spans="51:51" x14ac:dyDescent="0.25">
      <c r="AY248"/>
    </row>
    <row r="249" spans="51:51" x14ac:dyDescent="0.25">
      <c r="AY249"/>
    </row>
    <row r="250" spans="51:51" x14ac:dyDescent="0.25">
      <c r="AY250"/>
    </row>
    <row r="251" spans="51:51" x14ac:dyDescent="0.25">
      <c r="AY251"/>
    </row>
    <row r="252" spans="51:51" x14ac:dyDescent="0.25">
      <c r="AY252"/>
    </row>
    <row r="253" spans="51:51" x14ac:dyDescent="0.25">
      <c r="AY253"/>
    </row>
    <row r="254" spans="51:51" x14ac:dyDescent="0.25">
      <c r="AY254"/>
    </row>
    <row r="255" spans="51:51" x14ac:dyDescent="0.25">
      <c r="AY255"/>
    </row>
    <row r="256" spans="51:51" x14ac:dyDescent="0.25">
      <c r="AY256"/>
    </row>
    <row r="257" spans="51:51" x14ac:dyDescent="0.25">
      <c r="AY257"/>
    </row>
    <row r="258" spans="51:51" x14ac:dyDescent="0.25">
      <c r="AY258"/>
    </row>
    <row r="259" spans="51:51" x14ac:dyDescent="0.25">
      <c r="AY259"/>
    </row>
    <row r="260" spans="51:51" x14ac:dyDescent="0.25">
      <c r="AY260"/>
    </row>
    <row r="261" spans="51:51" x14ac:dyDescent="0.25">
      <c r="AY261"/>
    </row>
    <row r="262" spans="51:51" x14ac:dyDescent="0.25">
      <c r="AY262"/>
    </row>
    <row r="263" spans="51:51" x14ac:dyDescent="0.25">
      <c r="AY263"/>
    </row>
    <row r="264" spans="51:51" x14ac:dyDescent="0.25">
      <c r="AY264"/>
    </row>
    <row r="265" spans="51:51" x14ac:dyDescent="0.25">
      <c r="AY265"/>
    </row>
    <row r="266" spans="51:51" x14ac:dyDescent="0.25">
      <c r="AY266"/>
    </row>
    <row r="267" spans="51:51" x14ac:dyDescent="0.25">
      <c r="AY267"/>
    </row>
    <row r="268" spans="51:51" x14ac:dyDescent="0.25">
      <c r="AY268"/>
    </row>
    <row r="269" spans="51:51" x14ac:dyDescent="0.25">
      <c r="AY269"/>
    </row>
    <row r="270" spans="51:51" x14ac:dyDescent="0.25">
      <c r="AY270"/>
    </row>
    <row r="271" spans="51:51" x14ac:dyDescent="0.25">
      <c r="AY271"/>
    </row>
    <row r="272" spans="51:51" x14ac:dyDescent="0.25">
      <c r="AY272"/>
    </row>
    <row r="273" spans="51:51" x14ac:dyDescent="0.25">
      <c r="AY273"/>
    </row>
    <row r="274" spans="51:51" x14ac:dyDescent="0.25">
      <c r="AY274"/>
    </row>
    <row r="275" spans="51:51" x14ac:dyDescent="0.25">
      <c r="AY275"/>
    </row>
    <row r="276" spans="51:51" x14ac:dyDescent="0.25">
      <c r="AY276"/>
    </row>
    <row r="277" spans="51:51" x14ac:dyDescent="0.25">
      <c r="AY277"/>
    </row>
    <row r="278" spans="51:51" x14ac:dyDescent="0.25">
      <c r="AY278"/>
    </row>
    <row r="279" spans="51:51" x14ac:dyDescent="0.25">
      <c r="AY279"/>
    </row>
    <row r="280" spans="51:51" x14ac:dyDescent="0.25">
      <c r="AY280"/>
    </row>
    <row r="281" spans="51:51" x14ac:dyDescent="0.25">
      <c r="AY281"/>
    </row>
    <row r="282" spans="51:51" x14ac:dyDescent="0.25">
      <c r="AY282"/>
    </row>
    <row r="283" spans="51:51" x14ac:dyDescent="0.25">
      <c r="AY283"/>
    </row>
    <row r="290" spans="51:51" x14ac:dyDescent="0.25">
      <c r="AY290"/>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B7CF-E878-480C-A671-38BC819BE854}">
  <dimension ref="A1:AI99"/>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3" width="8.7109375" hidden="1" customWidth="1" outlineLevel="1"/>
    <col min="24" max="24" width="11.28515625" hidden="1" customWidth="1" outlineLevel="1"/>
    <col min="25" max="25" width="11.42578125" hidden="1" customWidth="1" outlineLevel="1"/>
    <col min="26" max="26" width="12.5703125" customWidth="1" collapsed="1"/>
    <col min="27" max="34" width="12.5703125" customWidth="1"/>
    <col min="35" max="35" width="12.5703125" style="6" customWidth="1"/>
    <col min="36" max="36" width="11.85546875" customWidth="1"/>
    <col min="38" max="38" width="12.5703125" customWidth="1"/>
    <col min="40" max="48" width="12.5703125" customWidth="1"/>
    <col min="49" max="49" width="18.5703125" customWidth="1"/>
    <col min="51" max="51" width="22.140625" customWidth="1"/>
  </cols>
  <sheetData>
    <row r="1" spans="1:35" s="2" customFormat="1" ht="189.95" customHeight="1" x14ac:dyDescent="0.25">
      <c r="A1" s="2" t="s">
        <v>224</v>
      </c>
      <c r="B1" s="2" t="s">
        <v>226</v>
      </c>
      <c r="C1" s="2" t="s">
        <v>227</v>
      </c>
      <c r="D1" s="2" t="s">
        <v>228</v>
      </c>
      <c r="E1" s="2" t="s">
        <v>229</v>
      </c>
      <c r="F1" s="2" t="s">
        <v>314</v>
      </c>
      <c r="G1" s="2" t="s">
        <v>315</v>
      </c>
      <c r="H1" s="2" t="s">
        <v>316</v>
      </c>
      <c r="I1" s="2" t="s">
        <v>317</v>
      </c>
      <c r="J1" s="2" t="s">
        <v>318</v>
      </c>
      <c r="K1" s="2" t="s">
        <v>319</v>
      </c>
      <c r="L1" s="2" t="s">
        <v>320</v>
      </c>
      <c r="M1" s="2" t="s">
        <v>321</v>
      </c>
      <c r="N1" s="2" t="s">
        <v>322</v>
      </c>
      <c r="O1" s="2" t="s">
        <v>323</v>
      </c>
      <c r="P1" s="2" t="s">
        <v>324</v>
      </c>
      <c r="Q1" s="2" t="s">
        <v>325</v>
      </c>
      <c r="R1" s="2" t="s">
        <v>326</v>
      </c>
      <c r="S1" s="2" t="s">
        <v>327</v>
      </c>
      <c r="T1" s="2" t="s">
        <v>328</v>
      </c>
      <c r="U1" s="2" t="s">
        <v>329</v>
      </c>
      <c r="V1" s="2" t="s">
        <v>330</v>
      </c>
      <c r="W1" s="2" t="s">
        <v>331</v>
      </c>
      <c r="X1" s="2" t="s">
        <v>332</v>
      </c>
      <c r="Y1" s="2" t="s">
        <v>333</v>
      </c>
      <c r="Z1" s="2" t="s">
        <v>334</v>
      </c>
      <c r="AA1" s="2" t="s">
        <v>335</v>
      </c>
      <c r="AB1" s="2" t="s">
        <v>336</v>
      </c>
      <c r="AC1" s="2" t="s">
        <v>337</v>
      </c>
      <c r="AD1" s="2" t="s">
        <v>338</v>
      </c>
      <c r="AE1" s="2" t="s">
        <v>339</v>
      </c>
      <c r="AF1" s="2" t="s">
        <v>340</v>
      </c>
      <c r="AG1" s="2" t="s">
        <v>341</v>
      </c>
      <c r="AH1" s="2" t="s">
        <v>256</v>
      </c>
      <c r="AI1" s="3" t="s">
        <v>342</v>
      </c>
    </row>
    <row r="2" spans="1:35" x14ac:dyDescent="0.25">
      <c r="A2" t="s">
        <v>148</v>
      </c>
      <c r="B2" t="s">
        <v>94</v>
      </c>
      <c r="C2" t="s">
        <v>177</v>
      </c>
      <c r="D2" t="s">
        <v>168</v>
      </c>
      <c r="E2" s="6">
        <v>14.717391304347826</v>
      </c>
      <c r="F2" s="6">
        <v>11.594347826086958</v>
      </c>
      <c r="G2" s="6">
        <v>0</v>
      </c>
      <c r="H2" s="6">
        <v>0</v>
      </c>
      <c r="I2" s="6">
        <v>0</v>
      </c>
      <c r="J2" s="6">
        <v>0</v>
      </c>
      <c r="K2" s="6">
        <v>0</v>
      </c>
      <c r="L2" s="6">
        <v>1.0342391304347824</v>
      </c>
      <c r="M2" s="6">
        <v>0</v>
      </c>
      <c r="N2" s="6">
        <v>0</v>
      </c>
      <c r="O2" s="6">
        <f>SUM(NonNurse[[#This Row],[Qualified Social Work Staff Hours]],NonNurse[[#This Row],[Other Social Work Staff Hours]])/NonNurse[[#This Row],[MDS Census]]</f>
        <v>0</v>
      </c>
      <c r="P2" s="6">
        <v>0</v>
      </c>
      <c r="Q2" s="6">
        <v>0</v>
      </c>
      <c r="R2" s="6">
        <f>SUM(NonNurse[[#This Row],[Qualified Activities Professional Hours]],NonNurse[[#This Row],[Other Activities Professional Hours]])/NonNurse[[#This Row],[MDS Census]]</f>
        <v>0</v>
      </c>
      <c r="S2" s="6">
        <v>5.4144565217391305</v>
      </c>
      <c r="T2" s="6">
        <v>3.5759782608695652</v>
      </c>
      <c r="U2" s="6">
        <v>0</v>
      </c>
      <c r="V2" s="6">
        <f>SUM(NonNurse[[#This Row],[Occupational Therapist Hours]],NonNurse[[#This Row],[OT Assistant Hours]],NonNurse[[#This Row],[OT Aide Hours]])/NonNurse[[#This Row],[MDS Census]]</f>
        <v>0.61087149187592316</v>
      </c>
      <c r="W2" s="6">
        <v>11.710652173913042</v>
      </c>
      <c r="X2" s="6">
        <v>3.8043478260869568E-2</v>
      </c>
      <c r="Y2" s="6">
        <v>5.4130434782608692</v>
      </c>
      <c r="Z2" s="6">
        <f>SUM(NonNurse[[#This Row],[Physical Therapist (PT) Hours]],NonNurse[[#This Row],[PT Assistant Hours]],NonNurse[[#This Row],[PT Aide Hours]])/NonNurse[[#This Row],[MDS Census]]</f>
        <v>1.1660856720827177</v>
      </c>
      <c r="AA2" s="6">
        <v>0</v>
      </c>
      <c r="AB2" s="6">
        <v>0</v>
      </c>
      <c r="AC2" s="6">
        <v>0</v>
      </c>
      <c r="AD2" s="6">
        <v>0</v>
      </c>
      <c r="AE2" s="6">
        <v>0</v>
      </c>
      <c r="AF2" s="6">
        <v>0</v>
      </c>
      <c r="AG2" s="6">
        <v>0</v>
      </c>
      <c r="AH2" s="1">
        <v>465189</v>
      </c>
      <c r="AI2">
        <v>8</v>
      </c>
    </row>
    <row r="3" spans="1:35" x14ac:dyDescent="0.25">
      <c r="A3" t="s">
        <v>148</v>
      </c>
      <c r="B3" t="s">
        <v>95</v>
      </c>
      <c r="C3" t="s">
        <v>192</v>
      </c>
      <c r="D3" t="s">
        <v>155</v>
      </c>
      <c r="E3" s="6">
        <v>32.010869565217391</v>
      </c>
      <c r="F3" s="6">
        <v>5.7391304347826084</v>
      </c>
      <c r="G3" s="6">
        <v>1.3398913043478262</v>
      </c>
      <c r="H3" s="6">
        <v>0</v>
      </c>
      <c r="I3" s="6">
        <v>0</v>
      </c>
      <c r="J3" s="6">
        <v>0</v>
      </c>
      <c r="K3" s="6">
        <v>0</v>
      </c>
      <c r="L3" s="6">
        <v>3.1205434782608692</v>
      </c>
      <c r="M3" s="6">
        <v>0.32902173913043481</v>
      </c>
      <c r="N3" s="6">
        <v>0</v>
      </c>
      <c r="O3" s="6">
        <f>SUM(NonNurse[[#This Row],[Qualified Social Work Staff Hours]],NonNurse[[#This Row],[Other Social Work Staff Hours]])/NonNurse[[#This Row],[MDS Census]]</f>
        <v>1.0278438030560272E-2</v>
      </c>
      <c r="P3" s="6">
        <v>4.6565217391304339</v>
      </c>
      <c r="Q3" s="6">
        <v>0</v>
      </c>
      <c r="R3" s="6">
        <f>SUM(NonNurse[[#This Row],[Qualified Activities Professional Hours]],NonNurse[[#This Row],[Other Activities Professional Hours]])/NonNurse[[#This Row],[MDS Census]]</f>
        <v>0.14546689303904922</v>
      </c>
      <c r="S3" s="6">
        <v>7.7711956521739136</v>
      </c>
      <c r="T3" s="6">
        <v>7.74717391304348</v>
      </c>
      <c r="U3" s="6">
        <v>0</v>
      </c>
      <c r="V3" s="6">
        <f>SUM(NonNurse[[#This Row],[Occupational Therapist Hours]],NonNurse[[#This Row],[OT Assistant Hours]],NonNurse[[#This Row],[OT Aide Hours]])/NonNurse[[#This Row],[MDS Census]]</f>
        <v>0.48478438030560284</v>
      </c>
      <c r="W3" s="6">
        <v>10.373586956521738</v>
      </c>
      <c r="X3" s="6">
        <v>17.24228260869565</v>
      </c>
      <c r="Y3" s="6">
        <v>0</v>
      </c>
      <c r="Z3" s="6">
        <f>SUM(NonNurse[[#This Row],[Physical Therapist (PT) Hours]],NonNurse[[#This Row],[PT Assistant Hours]],NonNurse[[#This Row],[PT Aide Hours]])/NonNurse[[#This Row],[MDS Census]]</f>
        <v>0.86270288624787761</v>
      </c>
      <c r="AA3" s="6">
        <v>0</v>
      </c>
      <c r="AB3" s="6">
        <v>0</v>
      </c>
      <c r="AC3" s="6">
        <v>0</v>
      </c>
      <c r="AD3" s="6">
        <v>0</v>
      </c>
      <c r="AE3" s="6">
        <v>0</v>
      </c>
      <c r="AF3" s="6">
        <v>0</v>
      </c>
      <c r="AG3" s="6">
        <v>0</v>
      </c>
      <c r="AH3" s="1">
        <v>465190</v>
      </c>
      <c r="AI3">
        <v>8</v>
      </c>
    </row>
    <row r="4" spans="1:35" x14ac:dyDescent="0.25">
      <c r="A4" t="s">
        <v>148</v>
      </c>
      <c r="B4" t="s">
        <v>96</v>
      </c>
      <c r="C4" t="s">
        <v>194</v>
      </c>
      <c r="D4" t="s">
        <v>163</v>
      </c>
      <c r="E4" s="6">
        <v>34.891304347826086</v>
      </c>
      <c r="F4" s="6">
        <v>4.7391304347826084</v>
      </c>
      <c r="G4" s="6">
        <v>0.36956521739130432</v>
      </c>
      <c r="H4" s="6">
        <v>0.11413043478260869</v>
      </c>
      <c r="I4" s="6">
        <v>0.28260869565217389</v>
      </c>
      <c r="J4" s="6">
        <v>0</v>
      </c>
      <c r="K4" s="6">
        <v>0</v>
      </c>
      <c r="L4" s="6">
        <v>0.82782608695652171</v>
      </c>
      <c r="M4" s="6">
        <v>4.7238043478260865</v>
      </c>
      <c r="N4" s="6">
        <v>0</v>
      </c>
      <c r="O4" s="6">
        <f>SUM(NonNurse[[#This Row],[Qualified Social Work Staff Hours]],NonNurse[[#This Row],[Other Social Work Staff Hours]])/NonNurse[[#This Row],[MDS Census]]</f>
        <v>0.13538629283489095</v>
      </c>
      <c r="P4" s="6">
        <v>7.8369565217391302E-2</v>
      </c>
      <c r="Q4" s="6">
        <v>4.5119565217391306</v>
      </c>
      <c r="R4" s="6">
        <f>SUM(NonNurse[[#This Row],[Qualified Activities Professional Hours]],NonNurse[[#This Row],[Other Activities Professional Hours]])/NonNurse[[#This Row],[MDS Census]]</f>
        <v>0.13156074766355141</v>
      </c>
      <c r="S4" s="6">
        <v>1.5976086956521736</v>
      </c>
      <c r="T4" s="6">
        <v>0.36576086956521736</v>
      </c>
      <c r="U4" s="6">
        <v>0</v>
      </c>
      <c r="V4" s="6">
        <f>SUM(NonNurse[[#This Row],[Occupational Therapist Hours]],NonNurse[[#This Row],[OT Assistant Hours]],NonNurse[[#This Row],[OT Aide Hours]])/NonNurse[[#This Row],[MDS Census]]</f>
        <v>5.6271028037383167E-2</v>
      </c>
      <c r="W4" s="6">
        <v>0.39576086956521733</v>
      </c>
      <c r="X4" s="6">
        <v>1.7773913043478269</v>
      </c>
      <c r="Y4" s="6">
        <v>0</v>
      </c>
      <c r="Z4" s="6">
        <f>SUM(NonNurse[[#This Row],[Physical Therapist (PT) Hours]],NonNurse[[#This Row],[PT Assistant Hours]],NonNurse[[#This Row],[PT Aide Hours]])/NonNurse[[#This Row],[MDS Census]]</f>
        <v>6.2283489096573233E-2</v>
      </c>
      <c r="AA4" s="6">
        <v>0</v>
      </c>
      <c r="AB4" s="6">
        <v>0</v>
      </c>
      <c r="AC4" s="6">
        <v>0</v>
      </c>
      <c r="AD4" s="6">
        <v>0</v>
      </c>
      <c r="AE4" s="6">
        <v>0</v>
      </c>
      <c r="AF4" s="6">
        <v>0</v>
      </c>
      <c r="AG4" s="6">
        <v>0</v>
      </c>
      <c r="AH4" s="1">
        <v>465191</v>
      </c>
      <c r="AI4">
        <v>8</v>
      </c>
    </row>
    <row r="5" spans="1:35" x14ac:dyDescent="0.25">
      <c r="A5" t="s">
        <v>148</v>
      </c>
      <c r="B5" t="s">
        <v>76</v>
      </c>
      <c r="C5" t="s">
        <v>199</v>
      </c>
      <c r="D5" t="s">
        <v>168</v>
      </c>
      <c r="E5" s="6">
        <v>22.097826086956523</v>
      </c>
      <c r="F5" s="6">
        <v>5.7391304347826084</v>
      </c>
      <c r="G5" s="6">
        <v>0</v>
      </c>
      <c r="H5" s="6">
        <v>0</v>
      </c>
      <c r="I5" s="6">
        <v>0</v>
      </c>
      <c r="J5" s="6">
        <v>0</v>
      </c>
      <c r="K5" s="6">
        <v>0</v>
      </c>
      <c r="L5" s="6">
        <v>0.63565217391304352</v>
      </c>
      <c r="M5" s="6">
        <v>0</v>
      </c>
      <c r="N5" s="6">
        <v>0</v>
      </c>
      <c r="O5" s="6">
        <f>SUM(NonNurse[[#This Row],[Qualified Social Work Staff Hours]],NonNurse[[#This Row],[Other Social Work Staff Hours]])/NonNurse[[#This Row],[MDS Census]]</f>
        <v>0</v>
      </c>
      <c r="P5" s="6">
        <v>0</v>
      </c>
      <c r="Q5" s="6">
        <v>0.10869565217391304</v>
      </c>
      <c r="R5" s="6">
        <f>SUM(NonNurse[[#This Row],[Qualified Activities Professional Hours]],NonNurse[[#This Row],[Other Activities Professional Hours]])/NonNurse[[#This Row],[MDS Census]]</f>
        <v>4.9188391539596648E-3</v>
      </c>
      <c r="S5" s="6">
        <v>5.874891304347825</v>
      </c>
      <c r="T5" s="6">
        <v>6.1278260869565244</v>
      </c>
      <c r="U5" s="6">
        <v>0</v>
      </c>
      <c r="V5" s="6">
        <f>SUM(NonNurse[[#This Row],[Occupational Therapist Hours]],NonNurse[[#This Row],[OT Assistant Hours]],NonNurse[[#This Row],[OT Aide Hours]])/NonNurse[[#This Row],[MDS Census]]</f>
        <v>0.54316281357599605</v>
      </c>
      <c r="W5" s="6">
        <v>12.264021739130444</v>
      </c>
      <c r="X5" s="6">
        <v>6.2589130434782598</v>
      </c>
      <c r="Y5" s="6">
        <v>6.3043478260869561</v>
      </c>
      <c r="Z5" s="6">
        <f>SUM(NonNurse[[#This Row],[Physical Therapist (PT) Hours]],NonNurse[[#This Row],[PT Assistant Hours]],NonNurse[[#This Row],[PT Aide Hours]])/NonNurse[[#This Row],[MDS Census]]</f>
        <v>1.1235169699950815</v>
      </c>
      <c r="AA5" s="6">
        <v>0</v>
      </c>
      <c r="AB5" s="6">
        <v>0</v>
      </c>
      <c r="AC5" s="6">
        <v>0</v>
      </c>
      <c r="AD5" s="6">
        <v>0</v>
      </c>
      <c r="AE5" s="6">
        <v>0</v>
      </c>
      <c r="AF5" s="6">
        <v>0</v>
      </c>
      <c r="AG5" s="6">
        <v>0</v>
      </c>
      <c r="AH5" s="1">
        <v>465170</v>
      </c>
      <c r="AI5">
        <v>8</v>
      </c>
    </row>
    <row r="6" spans="1:35" x14ac:dyDescent="0.25">
      <c r="A6" t="s">
        <v>148</v>
      </c>
      <c r="B6" t="s">
        <v>68</v>
      </c>
      <c r="C6" t="s">
        <v>181</v>
      </c>
      <c r="D6" t="s">
        <v>163</v>
      </c>
      <c r="E6" s="6">
        <v>36.010869565217391</v>
      </c>
      <c r="F6" s="6">
        <v>5.6521739130434785</v>
      </c>
      <c r="G6" s="6">
        <v>0</v>
      </c>
      <c r="H6" s="6">
        <v>0</v>
      </c>
      <c r="I6" s="6">
        <v>0</v>
      </c>
      <c r="J6" s="6">
        <v>0</v>
      </c>
      <c r="K6" s="6">
        <v>0</v>
      </c>
      <c r="L6" s="6">
        <v>2.6598913043478261</v>
      </c>
      <c r="M6" s="6">
        <v>0</v>
      </c>
      <c r="N6" s="6">
        <v>0</v>
      </c>
      <c r="O6" s="6">
        <f>SUM(NonNurse[[#This Row],[Qualified Social Work Staff Hours]],NonNurse[[#This Row],[Other Social Work Staff Hours]])/NonNurse[[#This Row],[MDS Census]]</f>
        <v>0</v>
      </c>
      <c r="P6" s="6">
        <v>0</v>
      </c>
      <c r="Q6" s="6">
        <v>0</v>
      </c>
      <c r="R6" s="6">
        <f>SUM(NonNurse[[#This Row],[Qualified Activities Professional Hours]],NonNurse[[#This Row],[Other Activities Professional Hours]])/NonNurse[[#This Row],[MDS Census]]</f>
        <v>0</v>
      </c>
      <c r="S6" s="6">
        <v>12.552934782608691</v>
      </c>
      <c r="T6" s="6">
        <v>14.1625</v>
      </c>
      <c r="U6" s="6">
        <v>0</v>
      </c>
      <c r="V6" s="6">
        <f>SUM(NonNurse[[#This Row],[Occupational Therapist Hours]],NonNurse[[#This Row],[OT Assistant Hours]],NonNurse[[#This Row],[OT Aide Hours]])/NonNurse[[#This Row],[MDS Census]]</f>
        <v>0.74187141563537562</v>
      </c>
      <c r="W6" s="6">
        <v>14.681847826086951</v>
      </c>
      <c r="X6" s="6">
        <v>12.474673913043478</v>
      </c>
      <c r="Y6" s="6">
        <v>3.7173913043478262</v>
      </c>
      <c r="Z6" s="6">
        <f>SUM(NonNurse[[#This Row],[Physical Therapist (PT) Hours]],NonNurse[[#This Row],[PT Assistant Hours]],NonNurse[[#This Row],[PT Aide Hours]])/NonNurse[[#This Row],[MDS Census]]</f>
        <v>0.85734983398732245</v>
      </c>
      <c r="AA6" s="6">
        <v>0</v>
      </c>
      <c r="AB6" s="6">
        <v>0</v>
      </c>
      <c r="AC6" s="6">
        <v>0</v>
      </c>
      <c r="AD6" s="6">
        <v>5.7391304347826084</v>
      </c>
      <c r="AE6" s="6">
        <v>0</v>
      </c>
      <c r="AF6" s="6">
        <v>0</v>
      </c>
      <c r="AG6" s="6">
        <v>0</v>
      </c>
      <c r="AH6" s="1">
        <v>465159</v>
      </c>
      <c r="AI6">
        <v>8</v>
      </c>
    </row>
    <row r="7" spans="1:35" x14ac:dyDescent="0.25">
      <c r="A7" t="s">
        <v>148</v>
      </c>
      <c r="B7" t="s">
        <v>72</v>
      </c>
      <c r="C7" t="s">
        <v>181</v>
      </c>
      <c r="D7" t="s">
        <v>163</v>
      </c>
      <c r="E7" s="6">
        <v>32.826086956521742</v>
      </c>
      <c r="F7" s="6">
        <v>5.7391304347826084</v>
      </c>
      <c r="G7" s="6">
        <v>1.1304347826086956</v>
      </c>
      <c r="H7" s="6">
        <v>0</v>
      </c>
      <c r="I7" s="6">
        <v>0</v>
      </c>
      <c r="J7" s="6">
        <v>0</v>
      </c>
      <c r="K7" s="6">
        <v>0</v>
      </c>
      <c r="L7" s="6">
        <v>2.2593478260869575</v>
      </c>
      <c r="M7" s="6">
        <v>0</v>
      </c>
      <c r="N7" s="6">
        <v>0</v>
      </c>
      <c r="O7" s="6">
        <f>SUM(NonNurse[[#This Row],[Qualified Social Work Staff Hours]],NonNurse[[#This Row],[Other Social Work Staff Hours]])/NonNurse[[#This Row],[MDS Census]]</f>
        <v>0</v>
      </c>
      <c r="P7" s="6">
        <v>0</v>
      </c>
      <c r="Q7" s="6">
        <v>0</v>
      </c>
      <c r="R7" s="6">
        <f>SUM(NonNurse[[#This Row],[Qualified Activities Professional Hours]],NonNurse[[#This Row],[Other Activities Professional Hours]])/NonNurse[[#This Row],[MDS Census]]</f>
        <v>0</v>
      </c>
      <c r="S7" s="6">
        <v>11.521521739130435</v>
      </c>
      <c r="T7" s="6">
        <v>15.085108695652178</v>
      </c>
      <c r="U7" s="6">
        <v>0</v>
      </c>
      <c r="V7" s="6">
        <f>SUM(NonNurse[[#This Row],[Occupational Therapist Hours]],NonNurse[[#This Row],[OT Assistant Hours]],NonNurse[[#This Row],[OT Aide Hours]])/NonNurse[[#This Row],[MDS Census]]</f>
        <v>0.81053311258278149</v>
      </c>
      <c r="W7" s="6">
        <v>10.935108695652172</v>
      </c>
      <c r="X7" s="6">
        <v>11.445652173913047</v>
      </c>
      <c r="Y7" s="6">
        <v>6.0543478260869561</v>
      </c>
      <c r="Z7" s="6">
        <f>SUM(NonNurse[[#This Row],[Physical Therapist (PT) Hours]],NonNurse[[#This Row],[PT Assistant Hours]],NonNurse[[#This Row],[PT Aide Hours]])/NonNurse[[#This Row],[MDS Census]]</f>
        <v>0.86623509933774834</v>
      </c>
      <c r="AA7" s="6">
        <v>0</v>
      </c>
      <c r="AB7" s="6">
        <v>0</v>
      </c>
      <c r="AC7" s="6">
        <v>0</v>
      </c>
      <c r="AD7" s="6">
        <v>0</v>
      </c>
      <c r="AE7" s="6">
        <v>0</v>
      </c>
      <c r="AF7" s="6">
        <v>0</v>
      </c>
      <c r="AG7" s="6">
        <v>0</v>
      </c>
      <c r="AH7" s="1">
        <v>465166</v>
      </c>
      <c r="AI7">
        <v>8</v>
      </c>
    </row>
    <row r="8" spans="1:35" x14ac:dyDescent="0.25">
      <c r="A8" t="s">
        <v>148</v>
      </c>
      <c r="B8" t="s">
        <v>65</v>
      </c>
      <c r="C8" t="s">
        <v>208</v>
      </c>
      <c r="D8" t="s">
        <v>158</v>
      </c>
      <c r="E8" s="6">
        <v>64.565217391304344</v>
      </c>
      <c r="F8" s="6">
        <v>24.405434782608697</v>
      </c>
      <c r="G8" s="6">
        <v>0</v>
      </c>
      <c r="H8" s="6">
        <v>0.42119565217391314</v>
      </c>
      <c r="I8" s="6">
        <v>1.3369565217391304</v>
      </c>
      <c r="J8" s="6">
        <v>0</v>
      </c>
      <c r="K8" s="6">
        <v>0</v>
      </c>
      <c r="L8" s="6">
        <v>6.1769565217391298</v>
      </c>
      <c r="M8" s="6">
        <v>9.5164130434782592</v>
      </c>
      <c r="N8" s="6">
        <v>0</v>
      </c>
      <c r="O8" s="6">
        <f>SUM(NonNurse[[#This Row],[Qualified Social Work Staff Hours]],NonNurse[[#This Row],[Other Social Work Staff Hours]])/NonNurse[[#This Row],[MDS Census]]</f>
        <v>0.14739225589225588</v>
      </c>
      <c r="P8" s="6">
        <v>0</v>
      </c>
      <c r="Q8" s="6">
        <v>13.827173913043479</v>
      </c>
      <c r="R8" s="6">
        <f>SUM(NonNurse[[#This Row],[Qualified Activities Professional Hours]],NonNurse[[#This Row],[Other Activities Professional Hours]])/NonNurse[[#This Row],[MDS Census]]</f>
        <v>0.21415824915824919</v>
      </c>
      <c r="S8" s="6">
        <v>6.5056521739130462</v>
      </c>
      <c r="T8" s="6">
        <v>10.637608695652174</v>
      </c>
      <c r="U8" s="6">
        <v>0</v>
      </c>
      <c r="V8" s="6">
        <f>SUM(NonNurse[[#This Row],[Occupational Therapist Hours]],NonNurse[[#This Row],[OT Assistant Hours]],NonNurse[[#This Row],[OT Aide Hours]])/NonNurse[[#This Row],[MDS Census]]</f>
        <v>0.2655185185185186</v>
      </c>
      <c r="W8" s="6">
        <v>5.2585869565217394</v>
      </c>
      <c r="X8" s="6">
        <v>7.4934782608695647</v>
      </c>
      <c r="Y8" s="6">
        <v>0</v>
      </c>
      <c r="Z8" s="6">
        <f>SUM(NonNurse[[#This Row],[Physical Therapist (PT) Hours]],NonNurse[[#This Row],[PT Assistant Hours]],NonNurse[[#This Row],[PT Aide Hours]])/NonNurse[[#This Row],[MDS Census]]</f>
        <v>0.19750673400673402</v>
      </c>
      <c r="AA8" s="6">
        <v>0</v>
      </c>
      <c r="AB8" s="6">
        <v>0</v>
      </c>
      <c r="AC8" s="6">
        <v>0</v>
      </c>
      <c r="AD8" s="6">
        <v>0</v>
      </c>
      <c r="AE8" s="6">
        <v>0</v>
      </c>
      <c r="AF8" s="6">
        <v>0</v>
      </c>
      <c r="AG8" s="6">
        <v>0</v>
      </c>
      <c r="AH8" s="1">
        <v>465156</v>
      </c>
      <c r="AI8">
        <v>8</v>
      </c>
    </row>
    <row r="9" spans="1:35" x14ac:dyDescent="0.25">
      <c r="A9" t="s">
        <v>148</v>
      </c>
      <c r="B9" t="s">
        <v>59</v>
      </c>
      <c r="C9" t="s">
        <v>188</v>
      </c>
      <c r="D9" t="s">
        <v>163</v>
      </c>
      <c r="E9" s="6">
        <v>104.72826086956522</v>
      </c>
      <c r="F9" s="6">
        <v>21.173586956521739</v>
      </c>
      <c r="G9" s="6">
        <v>0</v>
      </c>
      <c r="H9" s="6">
        <v>0.57065217391304357</v>
      </c>
      <c r="I9" s="6">
        <v>1.2826086956521738</v>
      </c>
      <c r="J9" s="6">
        <v>0</v>
      </c>
      <c r="K9" s="6">
        <v>0</v>
      </c>
      <c r="L9" s="6">
        <v>2.4639130434782608</v>
      </c>
      <c r="M9" s="6">
        <v>6.0465217391304344</v>
      </c>
      <c r="N9" s="6">
        <v>13.15260869565218</v>
      </c>
      <c r="O9" s="6">
        <f>SUM(NonNurse[[#This Row],[Qualified Social Work Staff Hours]],NonNurse[[#This Row],[Other Social Work Staff Hours]])/NonNurse[[#This Row],[MDS Census]]</f>
        <v>0.18332330046704726</v>
      </c>
      <c r="P9" s="6">
        <v>0</v>
      </c>
      <c r="Q9" s="6">
        <v>18.398695652173913</v>
      </c>
      <c r="R9" s="6">
        <f>SUM(NonNurse[[#This Row],[Qualified Activities Professional Hours]],NonNurse[[#This Row],[Other Activities Professional Hours]])/NonNurse[[#This Row],[MDS Census]]</f>
        <v>0.17568033212247017</v>
      </c>
      <c r="S9" s="6">
        <v>3.9203260869565217</v>
      </c>
      <c r="T9" s="6">
        <v>8.677391304347827</v>
      </c>
      <c r="U9" s="6">
        <v>0</v>
      </c>
      <c r="V9" s="6">
        <f>SUM(NonNurse[[#This Row],[Occupational Therapist Hours]],NonNurse[[#This Row],[OT Assistant Hours]],NonNurse[[#This Row],[OT Aide Hours]])/NonNurse[[#This Row],[MDS Census]]</f>
        <v>0.12028956927867152</v>
      </c>
      <c r="W9" s="6">
        <v>11.154782608695649</v>
      </c>
      <c r="X9" s="6">
        <v>5.0158695652173924</v>
      </c>
      <c r="Y9" s="6">
        <v>0</v>
      </c>
      <c r="Z9" s="6">
        <f>SUM(NonNurse[[#This Row],[Physical Therapist (PT) Hours]],NonNurse[[#This Row],[PT Assistant Hours]],NonNurse[[#This Row],[PT Aide Hours]])/NonNurse[[#This Row],[MDS Census]]</f>
        <v>0.15440581214322779</v>
      </c>
      <c r="AA9" s="6">
        <v>0</v>
      </c>
      <c r="AB9" s="6">
        <v>0</v>
      </c>
      <c r="AC9" s="6">
        <v>0</v>
      </c>
      <c r="AD9" s="6">
        <v>0</v>
      </c>
      <c r="AE9" s="6">
        <v>0</v>
      </c>
      <c r="AF9" s="6">
        <v>0</v>
      </c>
      <c r="AG9" s="6">
        <v>0</v>
      </c>
      <c r="AH9" s="1">
        <v>465146</v>
      </c>
      <c r="AI9">
        <v>8</v>
      </c>
    </row>
    <row r="10" spans="1:35" x14ac:dyDescent="0.25">
      <c r="A10" t="s">
        <v>148</v>
      </c>
      <c r="B10" t="s">
        <v>16</v>
      </c>
      <c r="C10" t="s">
        <v>188</v>
      </c>
      <c r="D10" t="s">
        <v>163</v>
      </c>
      <c r="E10" s="6">
        <v>88.858695652173907</v>
      </c>
      <c r="F10" s="6">
        <v>29.165543478260879</v>
      </c>
      <c r="G10" s="6">
        <v>0</v>
      </c>
      <c r="H10" s="6">
        <v>0.47032608695652184</v>
      </c>
      <c r="I10" s="6">
        <v>1.6521739130434783</v>
      </c>
      <c r="J10" s="6">
        <v>0</v>
      </c>
      <c r="K10" s="6">
        <v>0</v>
      </c>
      <c r="L10" s="6">
        <v>2.1082608695652176</v>
      </c>
      <c r="M10" s="6">
        <v>4.7729347826086954</v>
      </c>
      <c r="N10" s="6">
        <v>5.8370652173913058</v>
      </c>
      <c r="O10" s="6">
        <f>SUM(NonNurse[[#This Row],[Qualified Social Work Staff Hours]],NonNurse[[#This Row],[Other Social Work Staff Hours]])/NonNurse[[#This Row],[MDS Census]]</f>
        <v>0.11940305810397556</v>
      </c>
      <c r="P10" s="6">
        <v>0</v>
      </c>
      <c r="Q10" s="6">
        <v>9.9599999999999973</v>
      </c>
      <c r="R10" s="6">
        <f>SUM(NonNurse[[#This Row],[Qualified Activities Professional Hours]],NonNurse[[#This Row],[Other Activities Professional Hours]])/NonNurse[[#This Row],[MDS Census]]</f>
        <v>0.11208807339449539</v>
      </c>
      <c r="S10" s="6">
        <v>4.6549999999999994</v>
      </c>
      <c r="T10" s="6">
        <v>6.5324999999999998</v>
      </c>
      <c r="U10" s="6">
        <v>0</v>
      </c>
      <c r="V10" s="6">
        <f>SUM(NonNurse[[#This Row],[Occupational Therapist Hours]],NonNurse[[#This Row],[OT Assistant Hours]],NonNurse[[#This Row],[OT Aide Hours]])/NonNurse[[#This Row],[MDS Census]]</f>
        <v>0.12590214067278288</v>
      </c>
      <c r="W10" s="6">
        <v>8.8959782608695654</v>
      </c>
      <c r="X10" s="6">
        <v>0.20695652173913043</v>
      </c>
      <c r="Y10" s="6">
        <v>0</v>
      </c>
      <c r="Z10" s="6">
        <f>SUM(NonNurse[[#This Row],[Physical Therapist (PT) Hours]],NonNurse[[#This Row],[PT Assistant Hours]],NonNurse[[#This Row],[PT Aide Hours]])/NonNurse[[#This Row],[MDS Census]]</f>
        <v>0.10244281345565749</v>
      </c>
      <c r="AA10" s="6">
        <v>0</v>
      </c>
      <c r="AB10" s="6">
        <v>0</v>
      </c>
      <c r="AC10" s="6">
        <v>0</v>
      </c>
      <c r="AD10" s="6">
        <v>0</v>
      </c>
      <c r="AE10" s="6">
        <v>0</v>
      </c>
      <c r="AF10" s="6">
        <v>0</v>
      </c>
      <c r="AG10" s="6">
        <v>0</v>
      </c>
      <c r="AH10" s="1">
        <v>465066</v>
      </c>
      <c r="AI10">
        <v>8</v>
      </c>
    </row>
    <row r="11" spans="1:35" x14ac:dyDescent="0.25">
      <c r="A11" t="s">
        <v>148</v>
      </c>
      <c r="B11" t="s">
        <v>62</v>
      </c>
      <c r="C11" t="s">
        <v>192</v>
      </c>
      <c r="D11" t="s">
        <v>155</v>
      </c>
      <c r="E11" s="6">
        <v>54.858695652173914</v>
      </c>
      <c r="F11" s="6">
        <v>5.8804347826086953</v>
      </c>
      <c r="G11" s="6">
        <v>0.16304347826086957</v>
      </c>
      <c r="H11" s="6">
        <v>0.21195652173913043</v>
      </c>
      <c r="I11" s="6">
        <v>7.3043478260869561</v>
      </c>
      <c r="J11" s="6">
        <v>0</v>
      </c>
      <c r="K11" s="6">
        <v>0</v>
      </c>
      <c r="L11" s="6">
        <v>0.26815217391304347</v>
      </c>
      <c r="M11" s="6">
        <v>0</v>
      </c>
      <c r="N11" s="6">
        <v>3.8298913043478269</v>
      </c>
      <c r="O11" s="6">
        <f>SUM(NonNurse[[#This Row],[Qualified Social Work Staff Hours]],NonNurse[[#This Row],[Other Social Work Staff Hours]])/NonNurse[[#This Row],[MDS Census]]</f>
        <v>6.9813750743015671E-2</v>
      </c>
      <c r="P11" s="6">
        <v>0.11054347826086956</v>
      </c>
      <c r="Q11" s="6">
        <v>3.5561956521739133</v>
      </c>
      <c r="R11" s="6">
        <f>SUM(NonNurse[[#This Row],[Qualified Activities Professional Hours]],NonNurse[[#This Row],[Other Activities Professional Hours]])/NonNurse[[#This Row],[MDS Census]]</f>
        <v>6.6839706756489009E-2</v>
      </c>
      <c r="S11" s="6">
        <v>1.9342391304347826</v>
      </c>
      <c r="T11" s="6">
        <v>0.24586956521739131</v>
      </c>
      <c r="U11" s="6">
        <v>0</v>
      </c>
      <c r="V11" s="6">
        <f>SUM(NonNurse[[#This Row],[Occupational Therapist Hours]],NonNurse[[#This Row],[OT Assistant Hours]],NonNurse[[#This Row],[OT Aide Hours]])/NonNurse[[#This Row],[MDS Census]]</f>
        <v>3.9740439865266493E-2</v>
      </c>
      <c r="W11" s="6">
        <v>1.355978260869565</v>
      </c>
      <c r="X11" s="6">
        <v>7.7283695652173909</v>
      </c>
      <c r="Y11" s="6">
        <v>0</v>
      </c>
      <c r="Z11" s="6">
        <f>SUM(NonNurse[[#This Row],[Physical Therapist (PT) Hours]],NonNurse[[#This Row],[PT Assistant Hours]],NonNurse[[#This Row],[PT Aide Hours]])/NonNurse[[#This Row],[MDS Census]]</f>
        <v>0.1655954032098276</v>
      </c>
      <c r="AA11" s="6">
        <v>0</v>
      </c>
      <c r="AB11" s="6">
        <v>0</v>
      </c>
      <c r="AC11" s="6">
        <v>0</v>
      </c>
      <c r="AD11" s="6">
        <v>0</v>
      </c>
      <c r="AE11" s="6">
        <v>0</v>
      </c>
      <c r="AF11" s="6">
        <v>0</v>
      </c>
      <c r="AG11" s="6">
        <v>0</v>
      </c>
      <c r="AH11" s="1">
        <v>465152</v>
      </c>
      <c r="AI11">
        <v>8</v>
      </c>
    </row>
    <row r="12" spans="1:35" x14ac:dyDescent="0.25">
      <c r="A12" t="s">
        <v>148</v>
      </c>
      <c r="B12" t="s">
        <v>35</v>
      </c>
      <c r="C12" t="s">
        <v>188</v>
      </c>
      <c r="D12" t="s">
        <v>163</v>
      </c>
      <c r="E12" s="6">
        <v>61.597826086956523</v>
      </c>
      <c r="F12" s="6">
        <v>20.559239130434783</v>
      </c>
      <c r="G12" s="6">
        <v>0</v>
      </c>
      <c r="H12" s="6">
        <v>0.32978260869565207</v>
      </c>
      <c r="I12" s="6">
        <v>0.72826086956521741</v>
      </c>
      <c r="J12" s="6">
        <v>0</v>
      </c>
      <c r="K12" s="6">
        <v>0</v>
      </c>
      <c r="L12" s="6">
        <v>2.6086956521739126</v>
      </c>
      <c r="M12" s="6">
        <v>5.7302173913043477</v>
      </c>
      <c r="N12" s="6">
        <v>4.0900000000000007</v>
      </c>
      <c r="O12" s="6">
        <f>SUM(NonNurse[[#This Row],[Qualified Social Work Staff Hours]],NonNurse[[#This Row],[Other Social Work Staff Hours]])/NonNurse[[#This Row],[MDS Census]]</f>
        <v>0.15942473972119287</v>
      </c>
      <c r="P12" s="6">
        <v>5.6421739130434778</v>
      </c>
      <c r="Q12" s="6">
        <v>6.7701086956521754</v>
      </c>
      <c r="R12" s="6">
        <f>SUM(NonNurse[[#This Row],[Qualified Activities Professional Hours]],NonNurse[[#This Row],[Other Activities Professional Hours]])/NonNurse[[#This Row],[MDS Census]]</f>
        <v>0.2015052055761426</v>
      </c>
      <c r="S12" s="6">
        <v>1.1023913043478262</v>
      </c>
      <c r="T12" s="6">
        <v>4.7989130434782608</v>
      </c>
      <c r="U12" s="6">
        <v>0</v>
      </c>
      <c r="V12" s="6">
        <f>SUM(NonNurse[[#This Row],[Occupational Therapist Hours]],NonNurse[[#This Row],[OT Assistant Hours]],NonNurse[[#This Row],[OT Aide Hours]])/NonNurse[[#This Row],[MDS Census]]</f>
        <v>9.5803776248455971E-2</v>
      </c>
      <c r="W12" s="6">
        <v>1.7574999999999996</v>
      </c>
      <c r="X12" s="6">
        <v>1.3480434782608695</v>
      </c>
      <c r="Y12" s="6">
        <v>0</v>
      </c>
      <c r="Z12" s="6">
        <f>SUM(NonNurse[[#This Row],[Physical Therapist (PT) Hours]],NonNurse[[#This Row],[PT Assistant Hours]],NonNurse[[#This Row],[PT Aide Hours]])/NonNurse[[#This Row],[MDS Census]]</f>
        <v>5.0416446091406379E-2</v>
      </c>
      <c r="AA12" s="6">
        <v>0</v>
      </c>
      <c r="AB12" s="6">
        <v>0</v>
      </c>
      <c r="AC12" s="6">
        <v>0</v>
      </c>
      <c r="AD12" s="6">
        <v>0</v>
      </c>
      <c r="AE12" s="6">
        <v>0</v>
      </c>
      <c r="AF12" s="6">
        <v>0</v>
      </c>
      <c r="AG12" s="6">
        <v>0</v>
      </c>
      <c r="AH12" s="1">
        <v>465096</v>
      </c>
      <c r="AI12">
        <v>8</v>
      </c>
    </row>
    <row r="13" spans="1:35" x14ac:dyDescent="0.25">
      <c r="A13" t="s">
        <v>148</v>
      </c>
      <c r="B13" t="s">
        <v>101</v>
      </c>
      <c r="C13" t="s">
        <v>222</v>
      </c>
      <c r="D13" t="s">
        <v>175</v>
      </c>
      <c r="E13" s="6">
        <v>31.586956521739129</v>
      </c>
      <c r="F13" s="6">
        <v>0</v>
      </c>
      <c r="G13" s="6">
        <v>0</v>
      </c>
      <c r="H13" s="6">
        <v>0</v>
      </c>
      <c r="I13" s="6">
        <v>0</v>
      </c>
      <c r="J13" s="6">
        <v>0</v>
      </c>
      <c r="K13" s="6">
        <v>0</v>
      </c>
      <c r="L13" s="6">
        <v>0</v>
      </c>
      <c r="M13" s="6">
        <v>2.8695652173913042</v>
      </c>
      <c r="N13" s="6">
        <v>0</v>
      </c>
      <c r="O13" s="6">
        <f>SUM(NonNurse[[#This Row],[Qualified Social Work Staff Hours]],NonNurse[[#This Row],[Other Social Work Staff Hours]])/NonNurse[[#This Row],[MDS Census]]</f>
        <v>9.0846524432209225E-2</v>
      </c>
      <c r="P13" s="6">
        <v>4.6268478260869577</v>
      </c>
      <c r="Q13" s="6">
        <v>0</v>
      </c>
      <c r="R13" s="6">
        <f>SUM(NonNurse[[#This Row],[Qualified Activities Professional Hours]],NonNurse[[#This Row],[Other Activities Professional Hours]])/NonNurse[[#This Row],[MDS Census]]</f>
        <v>0.14647969717825193</v>
      </c>
      <c r="S13" s="6">
        <v>0</v>
      </c>
      <c r="T13" s="6">
        <v>0</v>
      </c>
      <c r="U13" s="6">
        <v>0</v>
      </c>
      <c r="V13" s="6">
        <f>SUM(NonNurse[[#This Row],[Occupational Therapist Hours]],NonNurse[[#This Row],[OT Assistant Hours]],NonNurse[[#This Row],[OT Aide Hours]])/NonNurse[[#This Row],[MDS Census]]</f>
        <v>0</v>
      </c>
      <c r="W13" s="6">
        <v>0</v>
      </c>
      <c r="X13" s="6">
        <v>0</v>
      </c>
      <c r="Y13" s="6">
        <v>0</v>
      </c>
      <c r="Z13" s="6">
        <f>SUM(NonNurse[[#This Row],[Physical Therapist (PT) Hours]],NonNurse[[#This Row],[PT Assistant Hours]],NonNurse[[#This Row],[PT Aide Hours]])/NonNurse[[#This Row],[MDS Census]]</f>
        <v>0</v>
      </c>
      <c r="AA13" s="6">
        <v>0</v>
      </c>
      <c r="AB13" s="6">
        <v>0</v>
      </c>
      <c r="AC13" s="6">
        <v>0</v>
      </c>
      <c r="AD13" s="6">
        <v>0</v>
      </c>
      <c r="AE13" s="6">
        <v>0</v>
      </c>
      <c r="AF13" s="6">
        <v>0</v>
      </c>
      <c r="AG13" s="6">
        <v>0</v>
      </c>
      <c r="AH13" t="s">
        <v>3</v>
      </c>
      <c r="AI13">
        <v>8</v>
      </c>
    </row>
    <row r="14" spans="1:35" x14ac:dyDescent="0.25">
      <c r="A14" t="s">
        <v>148</v>
      </c>
      <c r="B14" t="s">
        <v>29</v>
      </c>
      <c r="C14" t="s">
        <v>199</v>
      </c>
      <c r="D14" t="s">
        <v>168</v>
      </c>
      <c r="E14" s="6">
        <v>42.456521739130437</v>
      </c>
      <c r="F14" s="6">
        <v>5.7391304347826084</v>
      </c>
      <c r="G14" s="6">
        <v>0</v>
      </c>
      <c r="H14" s="6">
        <v>0</v>
      </c>
      <c r="I14" s="6">
        <v>6.8260869565217392</v>
      </c>
      <c r="J14" s="6">
        <v>0</v>
      </c>
      <c r="K14" s="6">
        <v>0</v>
      </c>
      <c r="L14" s="6">
        <v>0.6327173913043479</v>
      </c>
      <c r="M14" s="6">
        <v>0.14673913043478262</v>
      </c>
      <c r="N14" s="6">
        <v>4.774782608695654</v>
      </c>
      <c r="O14" s="6">
        <f>SUM(NonNurse[[#This Row],[Qualified Social Work Staff Hours]],NonNurse[[#This Row],[Other Social Work Staff Hours]])/NonNurse[[#This Row],[MDS Census]]</f>
        <v>0.11591909882232465</v>
      </c>
      <c r="P14" s="6">
        <v>0</v>
      </c>
      <c r="Q14" s="6">
        <v>5.2906521739130437</v>
      </c>
      <c r="R14" s="6">
        <f>SUM(NonNurse[[#This Row],[Qualified Activities Professional Hours]],NonNurse[[#This Row],[Other Activities Professional Hours]])/NonNurse[[#This Row],[MDS Census]]</f>
        <v>0.12461341525857654</v>
      </c>
      <c r="S14" s="6">
        <v>0.70858695652173931</v>
      </c>
      <c r="T14" s="6">
        <v>6.7148913043478249</v>
      </c>
      <c r="U14" s="6">
        <v>0</v>
      </c>
      <c r="V14" s="6">
        <f>SUM(NonNurse[[#This Row],[Occupational Therapist Hours]],NonNurse[[#This Row],[OT Assistant Hours]],NonNurse[[#This Row],[OT Aide Hours]])/NonNurse[[#This Row],[MDS Census]]</f>
        <v>0.17484895033282127</v>
      </c>
      <c r="W14" s="6">
        <v>5.8476086956521742</v>
      </c>
      <c r="X14" s="6">
        <v>3.1767391304347825</v>
      </c>
      <c r="Y14" s="6">
        <v>0</v>
      </c>
      <c r="Z14" s="6">
        <f>SUM(NonNurse[[#This Row],[Physical Therapist (PT) Hours]],NonNurse[[#This Row],[PT Assistant Hours]],NonNurse[[#This Row],[PT Aide Hours]])/NonNurse[[#This Row],[MDS Census]]</f>
        <v>0.21255504352278543</v>
      </c>
      <c r="AA14" s="6">
        <v>0</v>
      </c>
      <c r="AB14" s="6">
        <v>7.6086956521739135E-2</v>
      </c>
      <c r="AC14" s="6">
        <v>0</v>
      </c>
      <c r="AD14" s="6">
        <v>18.839891304347827</v>
      </c>
      <c r="AE14" s="6">
        <v>0</v>
      </c>
      <c r="AF14" s="6">
        <v>0</v>
      </c>
      <c r="AG14" s="6">
        <v>0</v>
      </c>
      <c r="AH14" s="1">
        <v>465090</v>
      </c>
      <c r="AI14">
        <v>8</v>
      </c>
    </row>
    <row r="15" spans="1:35" x14ac:dyDescent="0.25">
      <c r="A15" t="s">
        <v>148</v>
      </c>
      <c r="B15" t="s">
        <v>89</v>
      </c>
      <c r="C15" t="s">
        <v>218</v>
      </c>
      <c r="D15" t="s">
        <v>163</v>
      </c>
      <c r="E15" s="6">
        <v>72.967391304347828</v>
      </c>
      <c r="F15" s="6">
        <v>5.7391304347826084</v>
      </c>
      <c r="G15" s="6">
        <v>0</v>
      </c>
      <c r="H15" s="6">
        <v>0</v>
      </c>
      <c r="I15" s="6">
        <v>1.5108695652173914</v>
      </c>
      <c r="J15" s="6">
        <v>0</v>
      </c>
      <c r="K15" s="6">
        <v>0</v>
      </c>
      <c r="L15" s="6">
        <v>2.8773913043478263</v>
      </c>
      <c r="M15" s="6">
        <v>0.27445652173913043</v>
      </c>
      <c r="N15" s="6">
        <v>4.9329347826086964</v>
      </c>
      <c r="O15" s="6">
        <f>SUM(NonNurse[[#This Row],[Qualified Social Work Staff Hours]],NonNurse[[#This Row],[Other Social Work Staff Hours]])/NonNurse[[#This Row],[MDS Census]]</f>
        <v>7.136600625651722E-2</v>
      </c>
      <c r="P15" s="6">
        <v>3.6381521739130434</v>
      </c>
      <c r="Q15" s="6">
        <v>7.6468478260869572</v>
      </c>
      <c r="R15" s="6">
        <f>SUM(NonNurse[[#This Row],[Qualified Activities Professional Hours]],NonNurse[[#This Row],[Other Activities Professional Hours]])/NonNurse[[#This Row],[MDS Census]]</f>
        <v>0.15465812602413229</v>
      </c>
      <c r="S15" s="6">
        <v>9.0701086956521735</v>
      </c>
      <c r="T15" s="6">
        <v>9.5282608695652158</v>
      </c>
      <c r="U15" s="6">
        <v>0</v>
      </c>
      <c r="V15" s="6">
        <f>SUM(NonNurse[[#This Row],[Occupational Therapist Hours]],NonNurse[[#This Row],[OT Assistant Hours]],NonNurse[[#This Row],[OT Aide Hours]])/NonNurse[[#This Row],[MDS Census]]</f>
        <v>0.25488604200804404</v>
      </c>
      <c r="W15" s="6">
        <v>3.9242391304347821</v>
      </c>
      <c r="X15" s="6">
        <v>9.6833695652173883</v>
      </c>
      <c r="Y15" s="6">
        <v>0</v>
      </c>
      <c r="Z15" s="6">
        <f>SUM(NonNurse[[#This Row],[Physical Therapist (PT) Hours]],NonNurse[[#This Row],[PT Assistant Hours]],NonNurse[[#This Row],[PT Aide Hours]])/NonNurse[[#This Row],[MDS Census]]</f>
        <v>0.18648890213019512</v>
      </c>
      <c r="AA15" s="6">
        <v>0</v>
      </c>
      <c r="AB15" s="6">
        <v>0.15217391304347827</v>
      </c>
      <c r="AC15" s="6">
        <v>0</v>
      </c>
      <c r="AD15" s="6">
        <v>49.461739130434786</v>
      </c>
      <c r="AE15" s="6">
        <v>0</v>
      </c>
      <c r="AF15" s="6">
        <v>0</v>
      </c>
      <c r="AG15" s="6">
        <v>0</v>
      </c>
      <c r="AH15" s="1">
        <v>465184</v>
      </c>
      <c r="AI15">
        <v>8</v>
      </c>
    </row>
    <row r="16" spans="1:35" x14ac:dyDescent="0.25">
      <c r="A16" t="s">
        <v>148</v>
      </c>
      <c r="B16" t="s">
        <v>57</v>
      </c>
      <c r="C16" t="s">
        <v>210</v>
      </c>
      <c r="D16" t="s">
        <v>159</v>
      </c>
      <c r="E16" s="6">
        <v>69.043478260869563</v>
      </c>
      <c r="F16" s="6">
        <v>5.6521739130434785</v>
      </c>
      <c r="G16" s="6">
        <v>0.55434782608695654</v>
      </c>
      <c r="H16" s="6">
        <v>0.3877173913043479</v>
      </c>
      <c r="I16" s="6">
        <v>0.36956521739130432</v>
      </c>
      <c r="J16" s="6">
        <v>0</v>
      </c>
      <c r="K16" s="6">
        <v>0</v>
      </c>
      <c r="L16" s="6">
        <v>4.6564130434782598</v>
      </c>
      <c r="M16" s="6">
        <v>2.1739130434782608E-2</v>
      </c>
      <c r="N16" s="6">
        <v>6.0776086956521738</v>
      </c>
      <c r="O16" s="6">
        <f>SUM(NonNurse[[#This Row],[Qualified Social Work Staff Hours]],NonNurse[[#This Row],[Other Social Work Staff Hours]])/NonNurse[[#This Row],[MDS Census]]</f>
        <v>8.8340680100755659E-2</v>
      </c>
      <c r="P16" s="6">
        <v>4.4056521739130412</v>
      </c>
      <c r="Q16" s="6">
        <v>5.682391304347826</v>
      </c>
      <c r="R16" s="6">
        <f>SUM(NonNurse[[#This Row],[Qualified Activities Professional Hours]],NonNurse[[#This Row],[Other Activities Professional Hours]])/NonNurse[[#This Row],[MDS Census]]</f>
        <v>0.14611146095717883</v>
      </c>
      <c r="S16" s="6">
        <v>3.934782608695651</v>
      </c>
      <c r="T16" s="6">
        <v>4.5268478260869554</v>
      </c>
      <c r="U16" s="6">
        <v>0</v>
      </c>
      <c r="V16" s="6">
        <f>SUM(NonNurse[[#This Row],[Occupational Therapist Hours]],NonNurse[[#This Row],[OT Assistant Hours]],NonNurse[[#This Row],[OT Aide Hours]])/NonNurse[[#This Row],[MDS Census]]</f>
        <v>0.12255510075566747</v>
      </c>
      <c r="W16" s="6">
        <v>9.4420652173913027</v>
      </c>
      <c r="X16" s="6">
        <v>9.8070652173913047</v>
      </c>
      <c r="Y16" s="6">
        <v>0</v>
      </c>
      <c r="Z16" s="6">
        <f>SUM(NonNurse[[#This Row],[Physical Therapist (PT) Hours]],NonNurse[[#This Row],[PT Assistant Hours]],NonNurse[[#This Row],[PT Aide Hours]])/NonNurse[[#This Row],[MDS Census]]</f>
        <v>0.27879722921914357</v>
      </c>
      <c r="AA16" s="6">
        <v>0</v>
      </c>
      <c r="AB16" s="6">
        <v>6.5217391304347824E-2</v>
      </c>
      <c r="AC16" s="6">
        <v>0</v>
      </c>
      <c r="AD16" s="6">
        <v>0</v>
      </c>
      <c r="AE16" s="6">
        <v>0</v>
      </c>
      <c r="AF16" s="6">
        <v>0</v>
      </c>
      <c r="AG16" s="6">
        <v>0</v>
      </c>
      <c r="AH16" s="1">
        <v>465143</v>
      </c>
      <c r="AI16">
        <v>8</v>
      </c>
    </row>
    <row r="17" spans="1:35" x14ac:dyDescent="0.25">
      <c r="A17" t="s">
        <v>148</v>
      </c>
      <c r="B17" t="s">
        <v>19</v>
      </c>
      <c r="C17" t="s">
        <v>188</v>
      </c>
      <c r="D17" t="s">
        <v>163</v>
      </c>
      <c r="E17" s="6">
        <v>35.619565217391305</v>
      </c>
      <c r="F17" s="6">
        <v>5.6521739130434785</v>
      </c>
      <c r="G17" s="6">
        <v>0.74543478260869567</v>
      </c>
      <c r="H17" s="6">
        <v>0.125</v>
      </c>
      <c r="I17" s="6">
        <v>1.1086956521739131</v>
      </c>
      <c r="J17" s="6">
        <v>0</v>
      </c>
      <c r="K17" s="6">
        <v>0</v>
      </c>
      <c r="L17" s="6">
        <v>5.8547826086956523</v>
      </c>
      <c r="M17" s="6">
        <v>0</v>
      </c>
      <c r="N17" s="6">
        <v>1.0610869565217391</v>
      </c>
      <c r="O17" s="6">
        <f>SUM(NonNurse[[#This Row],[Qualified Social Work Staff Hours]],NonNurse[[#This Row],[Other Social Work Staff Hours]])/NonNurse[[#This Row],[MDS Census]]</f>
        <v>2.9789441562404637E-2</v>
      </c>
      <c r="P17" s="6">
        <v>5.5964130434782611</v>
      </c>
      <c r="Q17" s="6">
        <v>0</v>
      </c>
      <c r="R17" s="6">
        <f>SUM(NonNurse[[#This Row],[Qualified Activities Professional Hours]],NonNurse[[#This Row],[Other Activities Professional Hours]])/NonNurse[[#This Row],[MDS Census]]</f>
        <v>0.15711626487641137</v>
      </c>
      <c r="S17" s="6">
        <v>3.4876086956521739</v>
      </c>
      <c r="T17" s="6">
        <v>4.3122826086956527</v>
      </c>
      <c r="U17" s="6">
        <v>0</v>
      </c>
      <c r="V17" s="6">
        <f>SUM(NonNurse[[#This Row],[Occupational Therapist Hours]],NonNurse[[#This Row],[OT Assistant Hours]],NonNurse[[#This Row],[OT Aide Hours]])/NonNurse[[#This Row],[MDS Census]]</f>
        <v>0.21897772352761674</v>
      </c>
      <c r="W17" s="6">
        <v>9.0645652173913067</v>
      </c>
      <c r="X17" s="6">
        <v>4.7567391304347835</v>
      </c>
      <c r="Y17" s="6">
        <v>0</v>
      </c>
      <c r="Z17" s="6">
        <f>SUM(NonNurse[[#This Row],[Physical Therapist (PT) Hours]],NonNurse[[#This Row],[PT Assistant Hours]],NonNurse[[#This Row],[PT Aide Hours]])/NonNurse[[#This Row],[MDS Census]]</f>
        <v>0.38802563320109862</v>
      </c>
      <c r="AA17" s="6">
        <v>0</v>
      </c>
      <c r="AB17" s="6">
        <v>0</v>
      </c>
      <c r="AC17" s="6">
        <v>0</v>
      </c>
      <c r="AD17" s="6">
        <v>0</v>
      </c>
      <c r="AE17" s="6">
        <v>0</v>
      </c>
      <c r="AF17" s="6">
        <v>0</v>
      </c>
      <c r="AG17" s="6">
        <v>0</v>
      </c>
      <c r="AH17" s="1">
        <v>465072</v>
      </c>
      <c r="AI17">
        <v>8</v>
      </c>
    </row>
    <row r="18" spans="1:35" x14ac:dyDescent="0.25">
      <c r="A18" t="s">
        <v>148</v>
      </c>
      <c r="B18" t="s">
        <v>42</v>
      </c>
      <c r="C18" t="s">
        <v>206</v>
      </c>
      <c r="D18" t="s">
        <v>163</v>
      </c>
      <c r="E18" s="6">
        <v>89.391304347826093</v>
      </c>
      <c r="F18" s="6">
        <v>5.4782608695652177</v>
      </c>
      <c r="G18" s="6">
        <v>0.65260869565217383</v>
      </c>
      <c r="H18" s="6">
        <v>0.32065217391304346</v>
      </c>
      <c r="I18" s="6">
        <v>1.076086956521739</v>
      </c>
      <c r="J18" s="6">
        <v>0</v>
      </c>
      <c r="K18" s="6">
        <v>0</v>
      </c>
      <c r="L18" s="6">
        <v>9.8852173913043515</v>
      </c>
      <c r="M18" s="6">
        <v>0</v>
      </c>
      <c r="N18" s="6">
        <v>9.6421739130434769</v>
      </c>
      <c r="O18" s="6">
        <f>SUM(NonNurse[[#This Row],[Qualified Social Work Staff Hours]],NonNurse[[#This Row],[Other Social Work Staff Hours]])/NonNurse[[#This Row],[MDS Census]]</f>
        <v>0.10786478599221788</v>
      </c>
      <c r="P18" s="6">
        <v>10.352282608695651</v>
      </c>
      <c r="Q18" s="6">
        <v>5.3202173913043485</v>
      </c>
      <c r="R18" s="6">
        <f>SUM(NonNurse[[#This Row],[Qualified Activities Professional Hours]],NonNurse[[#This Row],[Other Activities Professional Hours]])/NonNurse[[#This Row],[MDS Census]]</f>
        <v>0.17532465953307391</v>
      </c>
      <c r="S18" s="6">
        <v>5.7440217391304325</v>
      </c>
      <c r="T18" s="6">
        <v>4.2795652173913048</v>
      </c>
      <c r="U18" s="6">
        <v>0</v>
      </c>
      <c r="V18" s="6">
        <f>SUM(NonNurse[[#This Row],[Occupational Therapist Hours]],NonNurse[[#This Row],[OT Assistant Hours]],NonNurse[[#This Row],[OT Aide Hours]])/NonNurse[[#This Row],[MDS Census]]</f>
        <v>0.11213156614785988</v>
      </c>
      <c r="W18" s="6">
        <v>10.682608695652176</v>
      </c>
      <c r="X18" s="6">
        <v>7.9626086956521709</v>
      </c>
      <c r="Y18" s="6">
        <v>3.4347826086956523</v>
      </c>
      <c r="Z18" s="6">
        <f>SUM(NonNurse[[#This Row],[Physical Therapist (PT) Hours]],NonNurse[[#This Row],[PT Assistant Hours]],NonNurse[[#This Row],[PT Aide Hours]])/NonNurse[[#This Row],[MDS Census]]</f>
        <v>0.24700389105058362</v>
      </c>
      <c r="AA18" s="6">
        <v>0</v>
      </c>
      <c r="AB18" s="6">
        <v>0</v>
      </c>
      <c r="AC18" s="6">
        <v>0</v>
      </c>
      <c r="AD18" s="6">
        <v>0</v>
      </c>
      <c r="AE18" s="6">
        <v>0</v>
      </c>
      <c r="AF18" s="6">
        <v>0</v>
      </c>
      <c r="AG18" s="6">
        <v>0</v>
      </c>
      <c r="AH18" s="1">
        <v>465108</v>
      </c>
      <c r="AI18">
        <v>8</v>
      </c>
    </row>
    <row r="19" spans="1:35" x14ac:dyDescent="0.25">
      <c r="A19" t="s">
        <v>148</v>
      </c>
      <c r="B19" t="s">
        <v>69</v>
      </c>
      <c r="C19" t="s">
        <v>192</v>
      </c>
      <c r="D19" t="s">
        <v>155</v>
      </c>
      <c r="E19" s="6">
        <v>28.597826086956523</v>
      </c>
      <c r="F19" s="6">
        <v>0</v>
      </c>
      <c r="G19" s="6">
        <v>0.38043478260869568</v>
      </c>
      <c r="H19" s="6">
        <v>0</v>
      </c>
      <c r="I19" s="6">
        <v>1.4021739130434783</v>
      </c>
      <c r="J19" s="6">
        <v>0</v>
      </c>
      <c r="K19" s="6">
        <v>0</v>
      </c>
      <c r="L19" s="6">
        <v>4.008043478260868</v>
      </c>
      <c r="M19" s="6">
        <v>0</v>
      </c>
      <c r="N19" s="6">
        <v>14.664565217391303</v>
      </c>
      <c r="O19" s="6">
        <f>SUM(NonNurse[[#This Row],[Qualified Social Work Staff Hours]],NonNurse[[#This Row],[Other Social Work Staff Hours]])/NonNurse[[#This Row],[MDS Census]]</f>
        <v>0.51278601292284298</v>
      </c>
      <c r="P19" s="6">
        <v>5.2027173913043461</v>
      </c>
      <c r="Q19" s="6">
        <v>0</v>
      </c>
      <c r="R19" s="6">
        <f>SUM(NonNurse[[#This Row],[Qualified Activities Professional Hours]],NonNurse[[#This Row],[Other Activities Professional Hours]])/NonNurse[[#This Row],[MDS Census]]</f>
        <v>0.18192702394526789</v>
      </c>
      <c r="S19" s="6">
        <v>13.173695652173915</v>
      </c>
      <c r="T19" s="6">
        <v>0.77673913043478249</v>
      </c>
      <c r="U19" s="6">
        <v>0</v>
      </c>
      <c r="V19" s="6">
        <f>SUM(NonNurse[[#This Row],[Occupational Therapist Hours]],NonNurse[[#This Row],[OT Assistant Hours]],NonNurse[[#This Row],[OT Aide Hours]])/NonNurse[[#This Row],[MDS Census]]</f>
        <v>0.48781451919422275</v>
      </c>
      <c r="W19" s="6">
        <v>8.4686956521739134</v>
      </c>
      <c r="X19" s="6">
        <v>15.580543478260868</v>
      </c>
      <c r="Y19" s="6">
        <v>6.4347826086956523</v>
      </c>
      <c r="Z19" s="6">
        <f>SUM(NonNurse[[#This Row],[Physical Therapist (PT) Hours]],NonNurse[[#This Row],[PT Assistant Hours]],NonNurse[[#This Row],[PT Aide Hours]])/NonNurse[[#This Row],[MDS Census]]</f>
        <v>1.065955910300266</v>
      </c>
      <c r="AA19" s="6">
        <v>0</v>
      </c>
      <c r="AB19" s="6">
        <v>6.5217391304347824E-2</v>
      </c>
      <c r="AC19" s="6">
        <v>0</v>
      </c>
      <c r="AD19" s="6">
        <v>0</v>
      </c>
      <c r="AE19" s="6">
        <v>0</v>
      </c>
      <c r="AF19" s="6">
        <v>0</v>
      </c>
      <c r="AG19" s="6">
        <v>0</v>
      </c>
      <c r="AH19" s="1">
        <v>465160</v>
      </c>
      <c r="AI19">
        <v>8</v>
      </c>
    </row>
    <row r="20" spans="1:35" x14ac:dyDescent="0.25">
      <c r="A20" t="s">
        <v>148</v>
      </c>
      <c r="B20" t="s">
        <v>23</v>
      </c>
      <c r="C20" t="s">
        <v>189</v>
      </c>
      <c r="D20" t="s">
        <v>162</v>
      </c>
      <c r="E20" s="6">
        <v>55.891304347826086</v>
      </c>
      <c r="F20" s="6">
        <v>3.6205434782608692</v>
      </c>
      <c r="G20" s="6">
        <v>1.1067391304347827</v>
      </c>
      <c r="H20" s="6">
        <v>0.21195652173913043</v>
      </c>
      <c r="I20" s="6">
        <v>0.78260869565217395</v>
      </c>
      <c r="J20" s="6">
        <v>0</v>
      </c>
      <c r="K20" s="6">
        <v>0</v>
      </c>
      <c r="L20" s="6">
        <v>1.6226086956521739</v>
      </c>
      <c r="M20" s="6">
        <v>0.32097826086956521</v>
      </c>
      <c r="N20" s="6">
        <v>5.6559782608695652</v>
      </c>
      <c r="O20" s="6">
        <f>SUM(NonNurse[[#This Row],[Qualified Social Work Staff Hours]],NonNurse[[#This Row],[Other Social Work Staff Hours]])/NonNurse[[#This Row],[MDS Census]]</f>
        <v>0.10693893426682224</v>
      </c>
      <c r="P20" s="6">
        <v>0.10413043478260869</v>
      </c>
      <c r="Q20" s="6">
        <v>0</v>
      </c>
      <c r="R20" s="6">
        <f>SUM(NonNurse[[#This Row],[Qualified Activities Professional Hours]],NonNurse[[#This Row],[Other Activities Professional Hours]])/NonNurse[[#This Row],[MDS Census]]</f>
        <v>1.8630882924931932E-3</v>
      </c>
      <c r="S20" s="6">
        <v>0.71836956521739148</v>
      </c>
      <c r="T20" s="6">
        <v>5.7294565217391309</v>
      </c>
      <c r="U20" s="6">
        <v>0</v>
      </c>
      <c r="V20" s="6">
        <f>SUM(NonNurse[[#This Row],[Occupational Therapist Hours]],NonNurse[[#This Row],[OT Assistant Hours]],NonNurse[[#This Row],[OT Aide Hours]])/NonNurse[[#This Row],[MDS Census]]</f>
        <v>0.11536367172306496</v>
      </c>
      <c r="W20" s="6">
        <v>0.68173913043478263</v>
      </c>
      <c r="X20" s="6">
        <v>2.8972826086956522</v>
      </c>
      <c r="Y20" s="6">
        <v>0</v>
      </c>
      <c r="Z20" s="6">
        <f>SUM(NonNurse[[#This Row],[Physical Therapist (PT) Hours]],NonNurse[[#This Row],[PT Assistant Hours]],NonNurse[[#This Row],[PT Aide Hours]])/NonNurse[[#This Row],[MDS Census]]</f>
        <v>6.4035394788020228E-2</v>
      </c>
      <c r="AA20" s="6">
        <v>0</v>
      </c>
      <c r="AB20" s="6">
        <v>0</v>
      </c>
      <c r="AC20" s="6">
        <v>0</v>
      </c>
      <c r="AD20" s="6">
        <v>0</v>
      </c>
      <c r="AE20" s="6">
        <v>0</v>
      </c>
      <c r="AF20" s="6">
        <v>0</v>
      </c>
      <c r="AG20" s="6">
        <v>0</v>
      </c>
      <c r="AH20" s="1">
        <v>465083</v>
      </c>
      <c r="AI20">
        <v>8</v>
      </c>
    </row>
    <row r="21" spans="1:35" x14ac:dyDescent="0.25">
      <c r="A21" t="s">
        <v>148</v>
      </c>
      <c r="B21" t="s">
        <v>30</v>
      </c>
      <c r="C21" t="s">
        <v>200</v>
      </c>
      <c r="D21" t="s">
        <v>163</v>
      </c>
      <c r="E21" s="6">
        <v>54.119565217391305</v>
      </c>
      <c r="F21" s="6">
        <v>5.7391304347826084</v>
      </c>
      <c r="G21" s="6">
        <v>0.17749999999999999</v>
      </c>
      <c r="H21" s="6">
        <v>0</v>
      </c>
      <c r="I21" s="6">
        <v>0.35869565217391303</v>
      </c>
      <c r="J21" s="6">
        <v>0</v>
      </c>
      <c r="K21" s="6">
        <v>0</v>
      </c>
      <c r="L21" s="6">
        <v>9.6436956521739088</v>
      </c>
      <c r="M21" s="6">
        <v>0</v>
      </c>
      <c r="N21" s="6">
        <v>12.397391304347828</v>
      </c>
      <c r="O21" s="6">
        <f>SUM(NonNurse[[#This Row],[Qualified Social Work Staff Hours]],NonNurse[[#This Row],[Other Social Work Staff Hours]])/NonNurse[[#This Row],[MDS Census]]</f>
        <v>0.22907411126732277</v>
      </c>
      <c r="P21" s="6">
        <v>0</v>
      </c>
      <c r="Q21" s="6">
        <v>11.437934782608693</v>
      </c>
      <c r="R21" s="6">
        <f>SUM(NonNurse[[#This Row],[Qualified Activities Professional Hours]],NonNurse[[#This Row],[Other Activities Professional Hours]])/NonNurse[[#This Row],[MDS Census]]</f>
        <v>0.21134565173729658</v>
      </c>
      <c r="S21" s="6">
        <v>1.3427173913043478</v>
      </c>
      <c r="T21" s="6">
        <v>10.812282608695654</v>
      </c>
      <c r="U21" s="6">
        <v>0</v>
      </c>
      <c r="V21" s="6">
        <f>SUM(NonNurse[[#This Row],[Occupational Therapist Hours]],NonNurse[[#This Row],[OT Assistant Hours]],NonNurse[[#This Row],[OT Aide Hours]])/NonNurse[[#This Row],[MDS Census]]</f>
        <v>0.22459530026109661</v>
      </c>
      <c r="W21" s="6">
        <v>5.7843478260869574</v>
      </c>
      <c r="X21" s="6">
        <v>10.059891304347829</v>
      </c>
      <c r="Y21" s="6">
        <v>4.7391304347826084</v>
      </c>
      <c r="Z21" s="6">
        <f>SUM(NonNurse[[#This Row],[Physical Therapist (PT) Hours]],NonNurse[[#This Row],[PT Assistant Hours]],NonNurse[[#This Row],[PT Aide Hours]])/NonNurse[[#This Row],[MDS Census]]</f>
        <v>0.38033139184575226</v>
      </c>
      <c r="AA21" s="6">
        <v>0</v>
      </c>
      <c r="AB21" s="6">
        <v>0</v>
      </c>
      <c r="AC21" s="6">
        <v>0</v>
      </c>
      <c r="AD21" s="6">
        <v>1.4891304347826088E-2</v>
      </c>
      <c r="AE21" s="6">
        <v>0</v>
      </c>
      <c r="AF21" s="6">
        <v>0</v>
      </c>
      <c r="AG21" s="6">
        <v>0</v>
      </c>
      <c r="AH21" s="1">
        <v>465091</v>
      </c>
      <c r="AI21">
        <v>8</v>
      </c>
    </row>
    <row r="22" spans="1:35" x14ac:dyDescent="0.25">
      <c r="A22" t="s">
        <v>148</v>
      </c>
      <c r="B22" t="s">
        <v>25</v>
      </c>
      <c r="C22" t="s">
        <v>197</v>
      </c>
      <c r="D22" t="s">
        <v>167</v>
      </c>
      <c r="E22" s="6">
        <v>29.652173913043477</v>
      </c>
      <c r="F22" s="6">
        <v>18.59641304347825</v>
      </c>
      <c r="G22" s="6">
        <v>0</v>
      </c>
      <c r="H22" s="6">
        <v>0</v>
      </c>
      <c r="I22" s="6">
        <v>28.619565217391305</v>
      </c>
      <c r="J22" s="6">
        <v>0</v>
      </c>
      <c r="K22" s="6">
        <v>0</v>
      </c>
      <c r="L22" s="6">
        <v>0</v>
      </c>
      <c r="M22" s="6">
        <v>0</v>
      </c>
      <c r="N22" s="6">
        <v>0.23641304347826086</v>
      </c>
      <c r="O22" s="6">
        <f>SUM(NonNurse[[#This Row],[Qualified Social Work Staff Hours]],NonNurse[[#This Row],[Other Social Work Staff Hours]])/NonNurse[[#This Row],[MDS Census]]</f>
        <v>7.972873900293255E-3</v>
      </c>
      <c r="P22" s="6">
        <v>0</v>
      </c>
      <c r="Q22" s="6">
        <v>4.2023913043478265</v>
      </c>
      <c r="R22" s="6">
        <f>SUM(NonNurse[[#This Row],[Qualified Activities Professional Hours]],NonNurse[[#This Row],[Other Activities Professional Hours]])/NonNurse[[#This Row],[MDS Census]]</f>
        <v>0.14172287390029328</v>
      </c>
      <c r="S22" s="6">
        <v>0.55326086956521736</v>
      </c>
      <c r="T22" s="6">
        <v>2.597282608695652</v>
      </c>
      <c r="U22" s="6">
        <v>0</v>
      </c>
      <c r="V22" s="6">
        <f>SUM(NonNurse[[#This Row],[Occupational Therapist Hours]],NonNurse[[#This Row],[OT Assistant Hours]],NonNurse[[#This Row],[OT Aide Hours]])/NonNurse[[#This Row],[MDS Census]]</f>
        <v>0.10625</v>
      </c>
      <c r="W22" s="6">
        <v>4.635326086956522</v>
      </c>
      <c r="X22" s="6">
        <v>1.9004347826086954</v>
      </c>
      <c r="Y22" s="6">
        <v>0</v>
      </c>
      <c r="Z22" s="6">
        <f>SUM(NonNurse[[#This Row],[Physical Therapist (PT) Hours]],NonNurse[[#This Row],[PT Assistant Hours]],NonNurse[[#This Row],[PT Aide Hours]])/NonNurse[[#This Row],[MDS Census]]</f>
        <v>0.22041422287390031</v>
      </c>
      <c r="AA22" s="6">
        <v>0</v>
      </c>
      <c r="AB22" s="6">
        <v>0</v>
      </c>
      <c r="AC22" s="6">
        <v>0</v>
      </c>
      <c r="AD22" s="6">
        <v>0</v>
      </c>
      <c r="AE22" s="6">
        <v>0</v>
      </c>
      <c r="AF22" s="6">
        <v>0</v>
      </c>
      <c r="AG22" s="6">
        <v>0</v>
      </c>
      <c r="AH22" s="1">
        <v>465085</v>
      </c>
      <c r="AI22">
        <v>8</v>
      </c>
    </row>
    <row r="23" spans="1:35" x14ac:dyDescent="0.25">
      <c r="A23" t="s">
        <v>148</v>
      </c>
      <c r="B23" t="s">
        <v>80</v>
      </c>
      <c r="C23" t="s">
        <v>213</v>
      </c>
      <c r="D23" t="s">
        <v>158</v>
      </c>
      <c r="E23" s="6">
        <v>32.554347826086953</v>
      </c>
      <c r="F23" s="6">
        <v>5.0326086956521738</v>
      </c>
      <c r="G23" s="6">
        <v>1.4130434782608696</v>
      </c>
      <c r="H23" s="6">
        <v>9.7826086956521743E-2</v>
      </c>
      <c r="I23" s="6">
        <v>0</v>
      </c>
      <c r="J23" s="6">
        <v>0</v>
      </c>
      <c r="K23" s="6">
        <v>0</v>
      </c>
      <c r="L23" s="6">
        <v>4.2482608695652173</v>
      </c>
      <c r="M23" s="6">
        <v>4.9481521739130443</v>
      </c>
      <c r="N23" s="6">
        <v>0</v>
      </c>
      <c r="O23" s="6">
        <f>SUM(NonNurse[[#This Row],[Qualified Social Work Staff Hours]],NonNurse[[#This Row],[Other Social Work Staff Hours]])/NonNurse[[#This Row],[MDS Census]]</f>
        <v>0.15199666110183643</v>
      </c>
      <c r="P23" s="6">
        <v>0</v>
      </c>
      <c r="Q23" s="6">
        <v>4.0660869565217395</v>
      </c>
      <c r="R23" s="6">
        <f>SUM(NonNurse[[#This Row],[Qualified Activities Professional Hours]],NonNurse[[#This Row],[Other Activities Professional Hours]])/NonNurse[[#This Row],[MDS Census]]</f>
        <v>0.12490150250417364</v>
      </c>
      <c r="S23" s="6">
        <v>11.056304347826085</v>
      </c>
      <c r="T23" s="6">
        <v>8.5033695652173904</v>
      </c>
      <c r="U23" s="6">
        <v>0</v>
      </c>
      <c r="V23" s="6">
        <f>SUM(NonNurse[[#This Row],[Occupational Therapist Hours]],NonNurse[[#This Row],[OT Assistant Hours]],NonNurse[[#This Row],[OT Aide Hours]])/NonNurse[[#This Row],[MDS Census]]</f>
        <v>0.60083138564273786</v>
      </c>
      <c r="W23" s="6">
        <v>6.8931521739130446</v>
      </c>
      <c r="X23" s="6">
        <v>13.806956521739128</v>
      </c>
      <c r="Y23" s="6">
        <v>0</v>
      </c>
      <c r="Z23" s="6">
        <f>SUM(NonNurse[[#This Row],[Physical Therapist (PT) Hours]],NonNurse[[#This Row],[PT Assistant Hours]],NonNurse[[#This Row],[PT Aide Hours]])/NonNurse[[#This Row],[MDS Census]]</f>
        <v>0.63586310517529221</v>
      </c>
      <c r="AA23" s="6">
        <v>0</v>
      </c>
      <c r="AB23" s="6">
        <v>0.19565217391304349</v>
      </c>
      <c r="AC23" s="6">
        <v>0</v>
      </c>
      <c r="AD23" s="6">
        <v>0</v>
      </c>
      <c r="AE23" s="6">
        <v>0</v>
      </c>
      <c r="AF23" s="6">
        <v>0</v>
      </c>
      <c r="AG23" s="6">
        <v>0</v>
      </c>
      <c r="AH23" s="1">
        <v>465174</v>
      </c>
      <c r="AI23">
        <v>8</v>
      </c>
    </row>
    <row r="24" spans="1:35" x14ac:dyDescent="0.25">
      <c r="A24" t="s">
        <v>148</v>
      </c>
      <c r="B24" t="s">
        <v>13</v>
      </c>
      <c r="C24" t="s">
        <v>191</v>
      </c>
      <c r="D24" t="s">
        <v>161</v>
      </c>
      <c r="E24" s="6">
        <v>42.065217391304351</v>
      </c>
      <c r="F24" s="6">
        <v>5.7391304347826084</v>
      </c>
      <c r="G24" s="6">
        <v>0</v>
      </c>
      <c r="H24" s="6">
        <v>0</v>
      </c>
      <c r="I24" s="6">
        <v>1.0869565217391304</v>
      </c>
      <c r="J24" s="6">
        <v>0</v>
      </c>
      <c r="K24" s="6">
        <v>0</v>
      </c>
      <c r="L24" s="6">
        <v>0</v>
      </c>
      <c r="M24" s="6">
        <v>0</v>
      </c>
      <c r="N24" s="6">
        <v>5.0806521739130437</v>
      </c>
      <c r="O24" s="6">
        <f>SUM(NonNurse[[#This Row],[Qualified Social Work Staff Hours]],NonNurse[[#This Row],[Other Social Work Staff Hours]])/NonNurse[[#This Row],[MDS Census]]</f>
        <v>0.12078036175710594</v>
      </c>
      <c r="P24" s="6">
        <v>5.2946739130434777</v>
      </c>
      <c r="Q24" s="6">
        <v>0</v>
      </c>
      <c r="R24" s="6">
        <f>SUM(NonNurse[[#This Row],[Qualified Activities Professional Hours]],NonNurse[[#This Row],[Other Activities Professional Hours]])/NonNurse[[#This Row],[MDS Census]]</f>
        <v>0.12586821705426354</v>
      </c>
      <c r="S24" s="6">
        <v>5.7391304347826084</v>
      </c>
      <c r="T24" s="6">
        <v>0</v>
      </c>
      <c r="U24" s="6">
        <v>0</v>
      </c>
      <c r="V24" s="6">
        <f>SUM(NonNurse[[#This Row],[Occupational Therapist Hours]],NonNurse[[#This Row],[OT Assistant Hours]],NonNurse[[#This Row],[OT Aide Hours]])/NonNurse[[#This Row],[MDS Census]]</f>
        <v>0.13643410852713175</v>
      </c>
      <c r="W24" s="6">
        <v>4.9534782608695656</v>
      </c>
      <c r="X24" s="6">
        <v>0.11815217391304349</v>
      </c>
      <c r="Y24" s="6">
        <v>0</v>
      </c>
      <c r="Z24" s="6">
        <f>SUM(NonNurse[[#This Row],[Physical Therapist (PT) Hours]],NonNurse[[#This Row],[PT Assistant Hours]],NonNurse[[#This Row],[PT Aide Hours]])/NonNurse[[#This Row],[MDS Census]]</f>
        <v>0.12056589147286821</v>
      </c>
      <c r="AA24" s="6">
        <v>0</v>
      </c>
      <c r="AB24" s="6">
        <v>0.11956521739130435</v>
      </c>
      <c r="AC24" s="6">
        <v>0</v>
      </c>
      <c r="AD24" s="6">
        <v>35.778369565217396</v>
      </c>
      <c r="AE24" s="6">
        <v>0</v>
      </c>
      <c r="AF24" s="6">
        <v>0</v>
      </c>
      <c r="AG24" s="6">
        <v>0</v>
      </c>
      <c r="AH24" s="1">
        <v>465057</v>
      </c>
      <c r="AI24">
        <v>8</v>
      </c>
    </row>
    <row r="25" spans="1:35" x14ac:dyDescent="0.25">
      <c r="A25" t="s">
        <v>148</v>
      </c>
      <c r="B25" t="s">
        <v>103</v>
      </c>
      <c r="C25" t="s">
        <v>223</v>
      </c>
      <c r="D25" t="s">
        <v>157</v>
      </c>
      <c r="E25" s="6">
        <v>17.25</v>
      </c>
      <c r="F25" s="6">
        <v>2.9130434782608696</v>
      </c>
      <c r="G25" s="6">
        <v>0.11467391304347826</v>
      </c>
      <c r="H25" s="6">
        <v>2.2608695652173911</v>
      </c>
      <c r="I25" s="6">
        <v>1.5326086956521738</v>
      </c>
      <c r="J25" s="6">
        <v>0</v>
      </c>
      <c r="K25" s="6">
        <v>0</v>
      </c>
      <c r="L25" s="6">
        <v>0</v>
      </c>
      <c r="M25" s="6">
        <v>2.4347826086956523</v>
      </c>
      <c r="N25" s="6">
        <v>0</v>
      </c>
      <c r="O25" s="6">
        <f>SUM(NonNurse[[#This Row],[Qualified Social Work Staff Hours]],NonNurse[[#This Row],[Other Social Work Staff Hours]])/NonNurse[[#This Row],[MDS Census]]</f>
        <v>0.14114681789540012</v>
      </c>
      <c r="P25" s="6">
        <v>7.6711956521739131</v>
      </c>
      <c r="Q25" s="6">
        <v>3.3152173913043477</v>
      </c>
      <c r="R25" s="6">
        <f>SUM(NonNurse[[#This Row],[Qualified Activities Professional Hours]],NonNurse[[#This Row],[Other Activities Professional Hours]])/NonNurse[[#This Row],[MDS Census]]</f>
        <v>0.63689350976685577</v>
      </c>
      <c r="S25" s="6">
        <v>0.24728260869565216</v>
      </c>
      <c r="T25" s="6">
        <v>0</v>
      </c>
      <c r="U25" s="6">
        <v>0</v>
      </c>
      <c r="V25" s="6">
        <f>SUM(NonNurse[[#This Row],[Occupational Therapist Hours]],NonNurse[[#This Row],[OT Assistant Hours]],NonNurse[[#This Row],[OT Aide Hours]])/NonNurse[[#This Row],[MDS Census]]</f>
        <v>1.4335223692501575E-2</v>
      </c>
      <c r="W25" s="6">
        <v>0</v>
      </c>
      <c r="X25" s="6">
        <v>0</v>
      </c>
      <c r="Y25" s="6">
        <v>0</v>
      </c>
      <c r="Z25" s="6">
        <f>SUM(NonNurse[[#This Row],[Physical Therapist (PT) Hours]],NonNurse[[#This Row],[PT Assistant Hours]],NonNurse[[#This Row],[PT Aide Hours]])/NonNurse[[#This Row],[MDS Census]]</f>
        <v>0</v>
      </c>
      <c r="AA25" s="6">
        <v>0</v>
      </c>
      <c r="AB25" s="6">
        <v>8.6956521739130432E-2</v>
      </c>
      <c r="AC25" s="6">
        <v>0</v>
      </c>
      <c r="AD25" s="6">
        <v>0</v>
      </c>
      <c r="AE25" s="6">
        <v>0</v>
      </c>
      <c r="AF25" s="6">
        <v>0</v>
      </c>
      <c r="AG25" s="6">
        <v>0.21739130434782608</v>
      </c>
      <c r="AH25" t="s">
        <v>5</v>
      </c>
      <c r="AI25">
        <v>8</v>
      </c>
    </row>
    <row r="26" spans="1:35" x14ac:dyDescent="0.25">
      <c r="A26" t="s">
        <v>148</v>
      </c>
      <c r="B26" t="s">
        <v>78</v>
      </c>
      <c r="C26" t="s">
        <v>189</v>
      </c>
      <c r="D26" t="s">
        <v>162</v>
      </c>
      <c r="E26" s="6">
        <v>111.08695652173913</v>
      </c>
      <c r="F26" s="6">
        <v>28.675978260869567</v>
      </c>
      <c r="G26" s="6">
        <v>0</v>
      </c>
      <c r="H26" s="6">
        <v>0.55934782608695666</v>
      </c>
      <c r="I26" s="6">
        <v>1.3369565217391304</v>
      </c>
      <c r="J26" s="6">
        <v>0</v>
      </c>
      <c r="K26" s="6">
        <v>0</v>
      </c>
      <c r="L26" s="6">
        <v>4.6556521739130448</v>
      </c>
      <c r="M26" s="6">
        <v>0</v>
      </c>
      <c r="N26" s="6">
        <v>11.370978260869563</v>
      </c>
      <c r="O26" s="6">
        <f>SUM(NonNurse[[#This Row],[Qualified Social Work Staff Hours]],NonNurse[[#This Row],[Other Social Work Staff Hours]])/NonNurse[[#This Row],[MDS Census]]</f>
        <v>0.1023610567514677</v>
      </c>
      <c r="P26" s="6">
        <v>11.54304347826087</v>
      </c>
      <c r="Q26" s="6">
        <v>15.75804347826087</v>
      </c>
      <c r="R26" s="6">
        <f>SUM(NonNurse[[#This Row],[Qualified Activities Professional Hours]],NonNurse[[#This Row],[Other Activities Professional Hours]])/NonNurse[[#This Row],[MDS Census]]</f>
        <v>0.24576320939334639</v>
      </c>
      <c r="S26" s="6">
        <v>5.08217391304348</v>
      </c>
      <c r="T26" s="6">
        <v>9.8068478260869547</v>
      </c>
      <c r="U26" s="6">
        <v>0</v>
      </c>
      <c r="V26" s="6">
        <f>SUM(NonNurse[[#This Row],[Occupational Therapist Hours]],NonNurse[[#This Row],[OT Assistant Hours]],NonNurse[[#This Row],[OT Aide Hours]])/NonNurse[[#This Row],[MDS Census]]</f>
        <v>0.13403033268101761</v>
      </c>
      <c r="W26" s="6">
        <v>4.9972826086956532</v>
      </c>
      <c r="X26" s="6">
        <v>8.8964130434782618</v>
      </c>
      <c r="Y26" s="6">
        <v>0</v>
      </c>
      <c r="Z26" s="6">
        <f>SUM(NonNurse[[#This Row],[Physical Therapist (PT) Hours]],NonNurse[[#This Row],[PT Assistant Hours]],NonNurse[[#This Row],[PT Aide Hours]])/NonNurse[[#This Row],[MDS Census]]</f>
        <v>0.12507045009784737</v>
      </c>
      <c r="AA26" s="6">
        <v>0</v>
      </c>
      <c r="AB26" s="6">
        <v>0</v>
      </c>
      <c r="AC26" s="6">
        <v>0</v>
      </c>
      <c r="AD26" s="6">
        <v>0</v>
      </c>
      <c r="AE26" s="6">
        <v>0</v>
      </c>
      <c r="AF26" s="6">
        <v>0</v>
      </c>
      <c r="AG26" s="6">
        <v>0</v>
      </c>
      <c r="AH26" s="1">
        <v>465172</v>
      </c>
      <c r="AI26">
        <v>8</v>
      </c>
    </row>
    <row r="27" spans="1:35" x14ac:dyDescent="0.25">
      <c r="A27" t="s">
        <v>148</v>
      </c>
      <c r="B27" t="s">
        <v>11</v>
      </c>
      <c r="C27" t="s">
        <v>189</v>
      </c>
      <c r="D27" t="s">
        <v>162</v>
      </c>
      <c r="E27" s="6">
        <v>32.097826086956523</v>
      </c>
      <c r="F27" s="6">
        <v>5.7391304347826084</v>
      </c>
      <c r="G27" s="6">
        <v>0</v>
      </c>
      <c r="H27" s="6">
        <v>0</v>
      </c>
      <c r="I27" s="6">
        <v>0</v>
      </c>
      <c r="J27" s="6">
        <v>0</v>
      </c>
      <c r="K27" s="6">
        <v>0</v>
      </c>
      <c r="L27" s="6">
        <v>0.6818478260869566</v>
      </c>
      <c r="M27" s="6">
        <v>0</v>
      </c>
      <c r="N27" s="6">
        <v>7.8848913043478257</v>
      </c>
      <c r="O27" s="6">
        <f>SUM(NonNurse[[#This Row],[Qualified Social Work Staff Hours]],NonNurse[[#This Row],[Other Social Work Staff Hours]])/NonNurse[[#This Row],[MDS Census]]</f>
        <v>0.24565187944463254</v>
      </c>
      <c r="P27" s="6">
        <v>2.3043478260869565</v>
      </c>
      <c r="Q27" s="6">
        <v>3.5606521739130446</v>
      </c>
      <c r="R27" s="6">
        <f>SUM(NonNurse[[#This Row],[Qualified Activities Professional Hours]],NonNurse[[#This Row],[Other Activities Professional Hours]])/NonNurse[[#This Row],[MDS Census]]</f>
        <v>0.18272265492719272</v>
      </c>
      <c r="S27" s="6">
        <v>9.7194565217391276</v>
      </c>
      <c r="T27" s="6">
        <v>3.7671739130434783</v>
      </c>
      <c r="U27" s="6">
        <v>0</v>
      </c>
      <c r="V27" s="6">
        <f>SUM(NonNurse[[#This Row],[Occupational Therapist Hours]],NonNurse[[#This Row],[OT Assistant Hours]],NonNurse[[#This Row],[OT Aide Hours]])/NonNurse[[#This Row],[MDS Census]]</f>
        <v>0.42017270572299348</v>
      </c>
      <c r="W27" s="6">
        <v>5.9830434782608704</v>
      </c>
      <c r="X27" s="6">
        <v>3.3141304347826086</v>
      </c>
      <c r="Y27" s="6">
        <v>4.1413043478260869</v>
      </c>
      <c r="Z27" s="6">
        <f>SUM(NonNurse[[#This Row],[Physical Therapist (PT) Hours]],NonNurse[[#This Row],[PT Assistant Hours]],NonNurse[[#This Row],[PT Aide Hours]])/NonNurse[[#This Row],[MDS Census]]</f>
        <v>0.41867253640365731</v>
      </c>
      <c r="AA27" s="6">
        <v>0</v>
      </c>
      <c r="AB27" s="6">
        <v>0.22826086956521738</v>
      </c>
      <c r="AC27" s="6">
        <v>0</v>
      </c>
      <c r="AD27" s="6">
        <v>0</v>
      </c>
      <c r="AE27" s="6">
        <v>0</v>
      </c>
      <c r="AF27" s="6">
        <v>0</v>
      </c>
      <c r="AG27" s="6">
        <v>0</v>
      </c>
      <c r="AH27" s="1">
        <v>465009</v>
      </c>
      <c r="AI27">
        <v>8</v>
      </c>
    </row>
    <row r="28" spans="1:35" x14ac:dyDescent="0.25">
      <c r="A28" t="s">
        <v>148</v>
      </c>
      <c r="B28" t="s">
        <v>6</v>
      </c>
      <c r="C28" t="s">
        <v>202</v>
      </c>
      <c r="D28" t="s">
        <v>168</v>
      </c>
      <c r="E28" s="6">
        <v>64.706521739130437</v>
      </c>
      <c r="F28" s="6">
        <v>22.308804347826079</v>
      </c>
      <c r="G28" s="6">
        <v>0</v>
      </c>
      <c r="H28" s="6">
        <v>0.4471739130434782</v>
      </c>
      <c r="I28" s="6">
        <v>1.4456521739130435</v>
      </c>
      <c r="J28" s="6">
        <v>0</v>
      </c>
      <c r="K28" s="6">
        <v>0</v>
      </c>
      <c r="L28" s="6">
        <v>4.6304347826086951E-2</v>
      </c>
      <c r="M28" s="6">
        <v>6.2592391304347839</v>
      </c>
      <c r="N28" s="6">
        <v>0</v>
      </c>
      <c r="O28" s="6">
        <f>SUM(NonNurse[[#This Row],[Qualified Social Work Staff Hours]],NonNurse[[#This Row],[Other Social Work Staff Hours]])/NonNurse[[#This Row],[MDS Census]]</f>
        <v>9.6732739795061334E-2</v>
      </c>
      <c r="P28" s="6">
        <v>0</v>
      </c>
      <c r="Q28" s="6">
        <v>13.048478260869569</v>
      </c>
      <c r="R28" s="6">
        <f>SUM(NonNurse[[#This Row],[Qualified Activities Professional Hours]],NonNurse[[#This Row],[Other Activities Professional Hours]])/NonNurse[[#This Row],[MDS Census]]</f>
        <v>0.20165630774399468</v>
      </c>
      <c r="S28" s="6">
        <v>1.2454347826086956</v>
      </c>
      <c r="T28" s="6">
        <v>5.869673913043477</v>
      </c>
      <c r="U28" s="6">
        <v>0</v>
      </c>
      <c r="V28" s="6">
        <f>SUM(NonNurse[[#This Row],[Occupational Therapist Hours]],NonNurse[[#This Row],[OT Assistant Hours]],NonNurse[[#This Row],[OT Aide Hours]])/NonNurse[[#This Row],[MDS Census]]</f>
        <v>0.10995968419284392</v>
      </c>
      <c r="W28" s="6">
        <v>5.1963043478260884</v>
      </c>
      <c r="X28" s="6">
        <v>3.8864130434782611</v>
      </c>
      <c r="Y28" s="6">
        <v>0</v>
      </c>
      <c r="Z28" s="6">
        <f>SUM(NonNurse[[#This Row],[Physical Therapist (PT) Hours]],NonNurse[[#This Row],[PT Assistant Hours]],NonNurse[[#This Row],[PT Aide Hours]])/NonNurse[[#This Row],[MDS Census]]</f>
        <v>0.14036788174029902</v>
      </c>
      <c r="AA28" s="6">
        <v>0</v>
      </c>
      <c r="AB28" s="6">
        <v>0</v>
      </c>
      <c r="AC28" s="6">
        <v>0</v>
      </c>
      <c r="AD28" s="6">
        <v>0</v>
      </c>
      <c r="AE28" s="6">
        <v>0</v>
      </c>
      <c r="AF28" s="6">
        <v>0</v>
      </c>
      <c r="AG28" s="6">
        <v>0</v>
      </c>
      <c r="AH28" s="1">
        <v>465097</v>
      </c>
      <c r="AI28">
        <v>8</v>
      </c>
    </row>
    <row r="29" spans="1:35" x14ac:dyDescent="0.25">
      <c r="A29" t="s">
        <v>148</v>
      </c>
      <c r="B29" t="s">
        <v>41</v>
      </c>
      <c r="C29" t="s">
        <v>205</v>
      </c>
      <c r="D29" t="s">
        <v>171</v>
      </c>
      <c r="E29" s="6">
        <v>30.673913043478262</v>
      </c>
      <c r="F29" s="6">
        <v>5.1358695652173916</v>
      </c>
      <c r="G29" s="6">
        <v>0</v>
      </c>
      <c r="H29" s="6">
        <v>0.18260869565217391</v>
      </c>
      <c r="I29" s="6">
        <v>0.56521739130434778</v>
      </c>
      <c r="J29" s="6">
        <v>0</v>
      </c>
      <c r="K29" s="6">
        <v>0</v>
      </c>
      <c r="L29" s="6">
        <v>1.6630434782608696E-2</v>
      </c>
      <c r="M29" s="6">
        <v>4.4497826086956511</v>
      </c>
      <c r="N29" s="6">
        <v>0</v>
      </c>
      <c r="O29" s="6">
        <f>SUM(NonNurse[[#This Row],[Qualified Social Work Staff Hours]],NonNurse[[#This Row],[Other Social Work Staff Hours]])/NonNurse[[#This Row],[MDS Census]]</f>
        <v>0.14506732813607368</v>
      </c>
      <c r="P29" s="6">
        <v>0</v>
      </c>
      <c r="Q29" s="6">
        <v>4.413804347826086</v>
      </c>
      <c r="R29" s="6">
        <f>SUM(NonNurse[[#This Row],[Qualified Activities Professional Hours]],NonNurse[[#This Row],[Other Activities Professional Hours]])/NonNurse[[#This Row],[MDS Census]]</f>
        <v>0.14389440113394752</v>
      </c>
      <c r="S29" s="6">
        <v>0.6236956521739131</v>
      </c>
      <c r="T29" s="6">
        <v>5.0934782608695652</v>
      </c>
      <c r="U29" s="6">
        <v>0</v>
      </c>
      <c r="V29" s="6">
        <f>SUM(NonNurse[[#This Row],[Occupational Therapist Hours]],NonNurse[[#This Row],[OT Assistant Hours]],NonNurse[[#This Row],[OT Aide Hours]])/NonNurse[[#This Row],[MDS Census]]</f>
        <v>0.18638554216867467</v>
      </c>
      <c r="W29" s="6">
        <v>1.4335869565217394</v>
      </c>
      <c r="X29" s="6">
        <v>4.7648913043478256</v>
      </c>
      <c r="Y29" s="6">
        <v>0</v>
      </c>
      <c r="Z29" s="6">
        <f>SUM(NonNurse[[#This Row],[Physical Therapist (PT) Hours]],NonNurse[[#This Row],[PT Assistant Hours]],NonNurse[[#This Row],[PT Aide Hours]])/NonNurse[[#This Row],[MDS Census]]</f>
        <v>0.20207654145995746</v>
      </c>
      <c r="AA29" s="6">
        <v>0</v>
      </c>
      <c r="AB29" s="6">
        <v>0</v>
      </c>
      <c r="AC29" s="6">
        <v>0</v>
      </c>
      <c r="AD29" s="6">
        <v>0</v>
      </c>
      <c r="AE29" s="6">
        <v>0</v>
      </c>
      <c r="AF29" s="6">
        <v>0</v>
      </c>
      <c r="AG29" s="6">
        <v>0</v>
      </c>
      <c r="AH29" s="1">
        <v>465107</v>
      </c>
      <c r="AI29">
        <v>8</v>
      </c>
    </row>
    <row r="30" spans="1:35" x14ac:dyDescent="0.25">
      <c r="A30" t="s">
        <v>148</v>
      </c>
      <c r="B30" t="s">
        <v>9</v>
      </c>
      <c r="C30" t="s">
        <v>187</v>
      </c>
      <c r="D30" t="s">
        <v>162</v>
      </c>
      <c r="E30" s="6">
        <v>111.15217391304348</v>
      </c>
      <c r="F30" s="6">
        <v>5.2173913043478262</v>
      </c>
      <c r="G30" s="6">
        <v>0.58695652173913049</v>
      </c>
      <c r="H30" s="6">
        <v>0</v>
      </c>
      <c r="I30" s="6">
        <v>1.076086956521739</v>
      </c>
      <c r="J30" s="6">
        <v>0</v>
      </c>
      <c r="K30" s="6">
        <v>0</v>
      </c>
      <c r="L30" s="6">
        <v>6.7763043478260867</v>
      </c>
      <c r="M30" s="6">
        <v>0</v>
      </c>
      <c r="N30" s="6">
        <v>49.739021739130422</v>
      </c>
      <c r="O30" s="6">
        <f>SUM(NonNurse[[#This Row],[Qualified Social Work Staff Hours]],NonNurse[[#This Row],[Other Social Work Staff Hours]])/NonNurse[[#This Row],[MDS Census]]</f>
        <v>0.44748582045765684</v>
      </c>
      <c r="P30" s="6">
        <v>5.474456521739131</v>
      </c>
      <c r="Q30" s="6">
        <v>17.203260869565209</v>
      </c>
      <c r="R30" s="6">
        <f>SUM(NonNurse[[#This Row],[Qualified Activities Professional Hours]],NonNurse[[#This Row],[Other Activities Professional Hours]])/NonNurse[[#This Row],[MDS Census]]</f>
        <v>0.20402405632700951</v>
      </c>
      <c r="S30" s="6">
        <v>10.015326086956524</v>
      </c>
      <c r="T30" s="6">
        <v>11.788043478260869</v>
      </c>
      <c r="U30" s="6">
        <v>0</v>
      </c>
      <c r="V30" s="6">
        <f>SUM(NonNurse[[#This Row],[Occupational Therapist Hours]],NonNurse[[#This Row],[OT Assistant Hours]],NonNurse[[#This Row],[OT Aide Hours]])/NonNurse[[#This Row],[MDS Census]]</f>
        <v>0.19615783297477021</v>
      </c>
      <c r="W30" s="6">
        <v>13.190000000000003</v>
      </c>
      <c r="X30" s="6">
        <v>17.241304347826091</v>
      </c>
      <c r="Y30" s="6">
        <v>0</v>
      </c>
      <c r="Z30" s="6">
        <f>SUM(NonNurse[[#This Row],[Physical Therapist (PT) Hours]],NonNurse[[#This Row],[PT Assistant Hours]],NonNurse[[#This Row],[PT Aide Hours]])/NonNurse[[#This Row],[MDS Census]]</f>
        <v>0.27378055935849799</v>
      </c>
      <c r="AA30" s="6">
        <v>0</v>
      </c>
      <c r="AB30" s="6">
        <v>0</v>
      </c>
      <c r="AC30" s="6">
        <v>0</v>
      </c>
      <c r="AD30" s="6">
        <v>0</v>
      </c>
      <c r="AE30" s="6">
        <v>57.869565217391305</v>
      </c>
      <c r="AF30" s="6">
        <v>0</v>
      </c>
      <c r="AG30" s="6">
        <v>0</v>
      </c>
      <c r="AH30" s="1">
        <v>465003</v>
      </c>
      <c r="AI30">
        <v>8</v>
      </c>
    </row>
    <row r="31" spans="1:35" x14ac:dyDescent="0.25">
      <c r="A31" t="s">
        <v>148</v>
      </c>
      <c r="B31" t="s">
        <v>8</v>
      </c>
      <c r="C31" t="s">
        <v>195</v>
      </c>
      <c r="D31" t="s">
        <v>163</v>
      </c>
      <c r="E31" s="6">
        <v>72.336956521739125</v>
      </c>
      <c r="F31" s="6">
        <v>5.6521739130434785</v>
      </c>
      <c r="G31" s="6">
        <v>0.97826086956521741</v>
      </c>
      <c r="H31" s="6">
        <v>0.25271739130434784</v>
      </c>
      <c r="I31" s="6">
        <v>0.81521739130434778</v>
      </c>
      <c r="J31" s="6">
        <v>0</v>
      </c>
      <c r="K31" s="6">
        <v>0</v>
      </c>
      <c r="L31" s="6">
        <v>9.2717391304347831</v>
      </c>
      <c r="M31" s="6">
        <v>11.907608695652174</v>
      </c>
      <c r="N31" s="6">
        <v>0</v>
      </c>
      <c r="O31" s="6">
        <f>SUM(NonNurse[[#This Row],[Qualified Social Work Staff Hours]],NonNurse[[#This Row],[Other Social Work Staff Hours]])/NonNurse[[#This Row],[MDS Census]]</f>
        <v>0.16461307287753571</v>
      </c>
      <c r="P31" s="6">
        <v>5.7813043478260866</v>
      </c>
      <c r="Q31" s="6">
        <v>4.2038043478260869</v>
      </c>
      <c r="R31" s="6">
        <f>SUM(NonNurse[[#This Row],[Qualified Activities Professional Hours]],NonNurse[[#This Row],[Other Activities Professional Hours]])/NonNurse[[#This Row],[MDS Census]]</f>
        <v>0.13803606311044328</v>
      </c>
      <c r="S31" s="6">
        <v>8.3125</v>
      </c>
      <c r="T31" s="6">
        <v>19.923913043478262</v>
      </c>
      <c r="U31" s="6">
        <v>0</v>
      </c>
      <c r="V31" s="6">
        <f>SUM(NonNurse[[#This Row],[Occupational Therapist Hours]],NonNurse[[#This Row],[OT Assistant Hours]],NonNurse[[#This Row],[OT Aide Hours]])/NonNurse[[#This Row],[MDS Census]]</f>
        <v>0.39034560480841474</v>
      </c>
      <c r="W31" s="6">
        <v>16.736413043478262</v>
      </c>
      <c r="X31" s="6">
        <v>15.255434782608695</v>
      </c>
      <c r="Y31" s="6">
        <v>21.663043478260871</v>
      </c>
      <c r="Z31" s="6">
        <f>SUM(NonNurse[[#This Row],[Physical Therapist (PT) Hours]],NonNurse[[#This Row],[PT Assistant Hours]],NonNurse[[#This Row],[PT Aide Hours]])/NonNurse[[#This Row],[MDS Census]]</f>
        <v>0.74173553719008267</v>
      </c>
      <c r="AA31" s="6">
        <v>0</v>
      </c>
      <c r="AB31" s="6">
        <v>0</v>
      </c>
      <c r="AC31" s="6">
        <v>0</v>
      </c>
      <c r="AD31" s="6">
        <v>0</v>
      </c>
      <c r="AE31" s="6">
        <v>0</v>
      </c>
      <c r="AF31" s="6">
        <v>0</v>
      </c>
      <c r="AG31" s="6">
        <v>0</v>
      </c>
      <c r="AH31" s="1">
        <v>465078</v>
      </c>
      <c r="AI31">
        <v>8</v>
      </c>
    </row>
    <row r="32" spans="1:35" x14ac:dyDescent="0.25">
      <c r="A32" t="s">
        <v>148</v>
      </c>
      <c r="B32" t="s">
        <v>43</v>
      </c>
      <c r="C32" t="s">
        <v>188</v>
      </c>
      <c r="D32" t="s">
        <v>163</v>
      </c>
      <c r="E32" s="6">
        <v>77.869565217391298</v>
      </c>
      <c r="F32" s="6">
        <v>5.4782608695652177</v>
      </c>
      <c r="G32" s="6">
        <v>0.67391304347826086</v>
      </c>
      <c r="H32" s="6">
        <v>0.44565217391304346</v>
      </c>
      <c r="I32" s="6">
        <v>1.2391304347826086</v>
      </c>
      <c r="J32" s="6">
        <v>0</v>
      </c>
      <c r="K32" s="6">
        <v>0</v>
      </c>
      <c r="L32" s="6">
        <v>9.9025000000000016</v>
      </c>
      <c r="M32" s="6">
        <v>0</v>
      </c>
      <c r="N32" s="6">
        <v>10.88108695652174</v>
      </c>
      <c r="O32" s="6">
        <f>SUM(NonNurse[[#This Row],[Qualified Social Work Staff Hours]],NonNurse[[#This Row],[Other Social Work Staff Hours]])/NonNurse[[#This Row],[MDS Census]]</f>
        <v>0.13973478503629261</v>
      </c>
      <c r="P32" s="6">
        <v>0</v>
      </c>
      <c r="Q32" s="6">
        <v>12.758695652173911</v>
      </c>
      <c r="R32" s="6">
        <f>SUM(NonNurse[[#This Row],[Qualified Activities Professional Hours]],NonNurse[[#This Row],[Other Activities Professional Hours]])/NonNurse[[#This Row],[MDS Census]]</f>
        <v>0.16384701284198769</v>
      </c>
      <c r="S32" s="6">
        <v>9.6558695652173903</v>
      </c>
      <c r="T32" s="6">
        <v>9.6403260869565219</v>
      </c>
      <c r="U32" s="6">
        <v>0</v>
      </c>
      <c r="V32" s="6">
        <f>SUM(NonNurse[[#This Row],[Occupational Therapist Hours]],NonNurse[[#This Row],[OT Assistant Hours]],NonNurse[[#This Row],[OT Aide Hours]])/NonNurse[[#This Row],[MDS Census]]</f>
        <v>0.24780150753768848</v>
      </c>
      <c r="W32" s="6">
        <v>11.733804347826087</v>
      </c>
      <c r="X32" s="6">
        <v>9.9781521739130454</v>
      </c>
      <c r="Y32" s="6">
        <v>4.3913043478260869</v>
      </c>
      <c r="Z32" s="6">
        <f>SUM(NonNurse[[#This Row],[Physical Therapist (PT) Hours]],NonNurse[[#This Row],[PT Assistant Hours]],NonNurse[[#This Row],[PT Aide Hours]])/NonNurse[[#This Row],[MDS Census]]</f>
        <v>0.33521775544388616</v>
      </c>
      <c r="AA32" s="6">
        <v>0</v>
      </c>
      <c r="AB32" s="6">
        <v>5.0978260869565215</v>
      </c>
      <c r="AC32" s="6">
        <v>0</v>
      </c>
      <c r="AD32" s="6">
        <v>0</v>
      </c>
      <c r="AE32" s="6">
        <v>0</v>
      </c>
      <c r="AF32" s="6">
        <v>0</v>
      </c>
      <c r="AG32" s="6">
        <v>0</v>
      </c>
      <c r="AH32" s="1">
        <v>465109</v>
      </c>
      <c r="AI32">
        <v>8</v>
      </c>
    </row>
    <row r="33" spans="1:35" x14ac:dyDescent="0.25">
      <c r="A33" t="s">
        <v>148</v>
      </c>
      <c r="B33" t="s">
        <v>38</v>
      </c>
      <c r="C33" t="s">
        <v>204</v>
      </c>
      <c r="D33" t="s">
        <v>155</v>
      </c>
      <c r="E33" s="6">
        <v>40.945652173913047</v>
      </c>
      <c r="F33" s="6">
        <v>5.7391304347826084</v>
      </c>
      <c r="G33" s="6">
        <v>0.58695652173913049</v>
      </c>
      <c r="H33" s="6">
        <v>0</v>
      </c>
      <c r="I33" s="6">
        <v>0.39130434782608697</v>
      </c>
      <c r="J33" s="6">
        <v>0</v>
      </c>
      <c r="K33" s="6">
        <v>0</v>
      </c>
      <c r="L33" s="6">
        <v>0.75054347826086953</v>
      </c>
      <c r="M33" s="6">
        <v>0</v>
      </c>
      <c r="N33" s="6">
        <v>5.8198913043478271</v>
      </c>
      <c r="O33" s="6">
        <f>SUM(NonNurse[[#This Row],[Qualified Social Work Staff Hours]],NonNurse[[#This Row],[Other Social Work Staff Hours]])/NonNurse[[#This Row],[MDS Census]]</f>
        <v>0.14213697902840458</v>
      </c>
      <c r="P33" s="6">
        <v>5.4782608695652177</v>
      </c>
      <c r="Q33" s="6">
        <v>0.3075</v>
      </c>
      <c r="R33" s="6">
        <f>SUM(NonNurse[[#This Row],[Qualified Activities Professional Hours]],NonNurse[[#This Row],[Other Activities Professional Hours]])/NonNurse[[#This Row],[MDS Census]]</f>
        <v>0.14130342447571012</v>
      </c>
      <c r="S33" s="6">
        <v>9.3482608695652178</v>
      </c>
      <c r="T33" s="6">
        <v>0.50293478260869573</v>
      </c>
      <c r="U33" s="6">
        <v>0</v>
      </c>
      <c r="V33" s="6">
        <f>SUM(NonNurse[[#This Row],[Occupational Therapist Hours]],NonNurse[[#This Row],[OT Assistant Hours]],NonNurse[[#This Row],[OT Aide Hours]])/NonNurse[[#This Row],[MDS Census]]</f>
        <v>0.24059198301035306</v>
      </c>
      <c r="W33" s="6">
        <v>2.5678260869565221</v>
      </c>
      <c r="X33" s="6">
        <v>11.683152173913046</v>
      </c>
      <c r="Y33" s="6">
        <v>0</v>
      </c>
      <c r="Z33" s="6">
        <f>SUM(NonNurse[[#This Row],[Physical Therapist (PT) Hours]],NonNurse[[#This Row],[PT Assistant Hours]],NonNurse[[#This Row],[PT Aide Hours]])/NonNurse[[#This Row],[MDS Census]]</f>
        <v>0.34804619060260156</v>
      </c>
      <c r="AA33" s="6">
        <v>0</v>
      </c>
      <c r="AB33" s="6">
        <v>7.6086956521739135E-2</v>
      </c>
      <c r="AC33" s="6">
        <v>0</v>
      </c>
      <c r="AD33" s="6">
        <v>0</v>
      </c>
      <c r="AE33" s="6">
        <v>0</v>
      </c>
      <c r="AF33" s="6">
        <v>0</v>
      </c>
      <c r="AG33" s="6">
        <v>0</v>
      </c>
      <c r="AH33" s="1">
        <v>465101</v>
      </c>
      <c r="AI33">
        <v>8</v>
      </c>
    </row>
    <row r="34" spans="1:35" x14ac:dyDescent="0.25">
      <c r="A34" t="s">
        <v>148</v>
      </c>
      <c r="B34" t="s">
        <v>77</v>
      </c>
      <c r="C34" t="s">
        <v>182</v>
      </c>
      <c r="D34" t="s">
        <v>163</v>
      </c>
      <c r="E34" s="6">
        <v>29.228260869565219</v>
      </c>
      <c r="F34" s="6">
        <v>6.1739130434782608</v>
      </c>
      <c r="G34" s="6">
        <v>0</v>
      </c>
      <c r="H34" s="6">
        <v>0</v>
      </c>
      <c r="I34" s="6">
        <v>0</v>
      </c>
      <c r="J34" s="6">
        <v>0</v>
      </c>
      <c r="K34" s="6">
        <v>0</v>
      </c>
      <c r="L34" s="6">
        <v>0</v>
      </c>
      <c r="M34" s="6">
        <v>0</v>
      </c>
      <c r="N34" s="6">
        <v>0</v>
      </c>
      <c r="O34" s="6">
        <f>SUM(NonNurse[[#This Row],[Qualified Social Work Staff Hours]],NonNurse[[#This Row],[Other Social Work Staff Hours]])/NonNurse[[#This Row],[MDS Census]]</f>
        <v>0</v>
      </c>
      <c r="P34" s="6">
        <v>0</v>
      </c>
      <c r="Q34" s="6">
        <v>0</v>
      </c>
      <c r="R34" s="6">
        <f>SUM(NonNurse[[#This Row],[Qualified Activities Professional Hours]],NonNurse[[#This Row],[Other Activities Professional Hours]])/NonNurse[[#This Row],[MDS Census]]</f>
        <v>0</v>
      </c>
      <c r="S34" s="6">
        <v>0</v>
      </c>
      <c r="T34" s="6">
        <v>0</v>
      </c>
      <c r="U34" s="6">
        <v>0</v>
      </c>
      <c r="V34" s="6">
        <f>SUM(NonNurse[[#This Row],[Occupational Therapist Hours]],NonNurse[[#This Row],[OT Assistant Hours]],NonNurse[[#This Row],[OT Aide Hours]])/NonNurse[[#This Row],[MDS Census]]</f>
        <v>0</v>
      </c>
      <c r="W34" s="6">
        <v>0</v>
      </c>
      <c r="X34" s="6">
        <v>0</v>
      </c>
      <c r="Y34" s="6">
        <v>0</v>
      </c>
      <c r="Z34" s="6">
        <f>SUM(NonNurse[[#This Row],[Physical Therapist (PT) Hours]],NonNurse[[#This Row],[PT Assistant Hours]],NonNurse[[#This Row],[PT Aide Hours]])/NonNurse[[#This Row],[MDS Census]]</f>
        <v>0</v>
      </c>
      <c r="AA34" s="6">
        <v>0</v>
      </c>
      <c r="AB34" s="6">
        <v>0</v>
      </c>
      <c r="AC34" s="6">
        <v>0</v>
      </c>
      <c r="AD34" s="6">
        <v>0</v>
      </c>
      <c r="AE34" s="6">
        <v>0</v>
      </c>
      <c r="AF34" s="6">
        <v>0</v>
      </c>
      <c r="AG34" s="6">
        <v>0</v>
      </c>
      <c r="AH34" s="1">
        <v>465171</v>
      </c>
      <c r="AI34">
        <v>8</v>
      </c>
    </row>
    <row r="35" spans="1:35" x14ac:dyDescent="0.25">
      <c r="A35" t="s">
        <v>148</v>
      </c>
      <c r="B35" t="s">
        <v>45</v>
      </c>
      <c r="C35" t="s">
        <v>208</v>
      </c>
      <c r="D35" t="s">
        <v>158</v>
      </c>
      <c r="E35" s="6">
        <v>36.586956521739133</v>
      </c>
      <c r="F35" s="6">
        <v>46.055326086956541</v>
      </c>
      <c r="G35" s="6">
        <v>0.4891304347826087</v>
      </c>
      <c r="H35" s="6">
        <v>0.25119565217391304</v>
      </c>
      <c r="I35" s="6">
        <v>1.8478260869565217</v>
      </c>
      <c r="J35" s="6">
        <v>0</v>
      </c>
      <c r="K35" s="6">
        <v>0</v>
      </c>
      <c r="L35" s="6">
        <v>9.9673913043478266E-2</v>
      </c>
      <c r="M35" s="6">
        <v>5.4607608695652177</v>
      </c>
      <c r="N35" s="6">
        <v>0</v>
      </c>
      <c r="O35" s="6">
        <f>SUM(NonNurse[[#This Row],[Qualified Social Work Staff Hours]],NonNurse[[#This Row],[Other Social Work Staff Hours]])/NonNurse[[#This Row],[MDS Census]]</f>
        <v>0.14925430778371954</v>
      </c>
      <c r="P35" s="6">
        <v>0</v>
      </c>
      <c r="Q35" s="6">
        <v>5.0145652173913051</v>
      </c>
      <c r="R35" s="6">
        <f>SUM(NonNurse[[#This Row],[Qualified Activities Professional Hours]],NonNurse[[#This Row],[Other Activities Professional Hours]])/NonNurse[[#This Row],[MDS Census]]</f>
        <v>0.13705882352941179</v>
      </c>
      <c r="S35" s="6">
        <v>3.8922826086956523</v>
      </c>
      <c r="T35" s="6">
        <v>4.0526086956521734</v>
      </c>
      <c r="U35" s="6">
        <v>0</v>
      </c>
      <c r="V35" s="6">
        <f>SUM(NonNurse[[#This Row],[Occupational Therapist Hours]],NonNurse[[#This Row],[OT Assistant Hours]],NonNurse[[#This Row],[OT Aide Hours]])/NonNurse[[#This Row],[MDS Census]]</f>
        <v>0.21715092097445035</v>
      </c>
      <c r="W35" s="6">
        <v>5.3582608695652167</v>
      </c>
      <c r="X35" s="6">
        <v>0.73065217391304349</v>
      </c>
      <c r="Y35" s="6">
        <v>0</v>
      </c>
      <c r="Z35" s="6">
        <f>SUM(NonNurse[[#This Row],[Physical Therapist (PT) Hours]],NonNurse[[#This Row],[PT Assistant Hours]],NonNurse[[#This Row],[PT Aide Hours]])/NonNurse[[#This Row],[MDS Census]]</f>
        <v>0.16642305407011285</v>
      </c>
      <c r="AA35" s="6">
        <v>0</v>
      </c>
      <c r="AB35" s="6">
        <v>2.75</v>
      </c>
      <c r="AC35" s="6">
        <v>0</v>
      </c>
      <c r="AD35" s="6">
        <v>0</v>
      </c>
      <c r="AE35" s="6">
        <v>0</v>
      </c>
      <c r="AF35" s="6">
        <v>0</v>
      </c>
      <c r="AG35" s="6">
        <v>0</v>
      </c>
      <c r="AH35" s="1">
        <v>465112</v>
      </c>
      <c r="AI35">
        <v>8</v>
      </c>
    </row>
    <row r="36" spans="1:35" x14ac:dyDescent="0.25">
      <c r="A36" t="s">
        <v>148</v>
      </c>
      <c r="B36" t="s">
        <v>56</v>
      </c>
      <c r="C36" t="s">
        <v>188</v>
      </c>
      <c r="D36" t="s">
        <v>163</v>
      </c>
      <c r="E36" s="6">
        <v>50.369565217391305</v>
      </c>
      <c r="F36" s="6">
        <v>36.030326086956528</v>
      </c>
      <c r="G36" s="6">
        <v>0.61956521739130432</v>
      </c>
      <c r="H36" s="6">
        <v>0.22826086956521738</v>
      </c>
      <c r="I36" s="6">
        <v>1.9021739130434783</v>
      </c>
      <c r="J36" s="6">
        <v>0</v>
      </c>
      <c r="K36" s="6">
        <v>0</v>
      </c>
      <c r="L36" s="6">
        <v>2.3588043478260867</v>
      </c>
      <c r="M36" s="6">
        <v>2.6746739130434785</v>
      </c>
      <c r="N36" s="6">
        <v>5.5600000000000014</v>
      </c>
      <c r="O36" s="6">
        <f>SUM(NonNurse[[#This Row],[Qualified Social Work Staff Hours]],NonNurse[[#This Row],[Other Social Work Staff Hours]])/NonNurse[[#This Row],[MDS Census]]</f>
        <v>0.16348511005610705</v>
      </c>
      <c r="P36" s="6">
        <v>0</v>
      </c>
      <c r="Q36" s="6">
        <v>3.0280434782608698</v>
      </c>
      <c r="R36" s="6">
        <f>SUM(NonNurse[[#This Row],[Qualified Activities Professional Hours]],NonNurse[[#This Row],[Other Activities Professional Hours]])/NonNurse[[#This Row],[MDS Census]]</f>
        <v>6.0116529995684079E-2</v>
      </c>
      <c r="S36" s="6">
        <v>5.8095652173913033</v>
      </c>
      <c r="T36" s="6">
        <v>8.1044565217391291</v>
      </c>
      <c r="U36" s="6">
        <v>0</v>
      </c>
      <c r="V36" s="6">
        <f>SUM(NonNurse[[#This Row],[Occupational Therapist Hours]],NonNurse[[#This Row],[OT Assistant Hours]],NonNurse[[#This Row],[OT Aide Hours]])/NonNurse[[#This Row],[MDS Census]]</f>
        <v>0.27623867069486402</v>
      </c>
      <c r="W36" s="6">
        <v>6.735543478260869</v>
      </c>
      <c r="X36" s="6">
        <v>5.3296739130434787</v>
      </c>
      <c r="Y36" s="6">
        <v>0</v>
      </c>
      <c r="Z36" s="6">
        <f>SUM(NonNurse[[#This Row],[Physical Therapist (PT) Hours]],NonNurse[[#This Row],[PT Assistant Hours]],NonNurse[[#This Row],[PT Aide Hours]])/NonNurse[[#This Row],[MDS Census]]</f>
        <v>0.2395338800172637</v>
      </c>
      <c r="AA36" s="6">
        <v>0</v>
      </c>
      <c r="AB36" s="6">
        <v>3.7391304347826089</v>
      </c>
      <c r="AC36" s="6">
        <v>0</v>
      </c>
      <c r="AD36" s="6">
        <v>0</v>
      </c>
      <c r="AE36" s="6">
        <v>0</v>
      </c>
      <c r="AF36" s="6">
        <v>0</v>
      </c>
      <c r="AG36" s="6">
        <v>0</v>
      </c>
      <c r="AH36" s="1">
        <v>465139</v>
      </c>
      <c r="AI36">
        <v>8</v>
      </c>
    </row>
    <row r="37" spans="1:35" x14ac:dyDescent="0.25">
      <c r="A37" t="s">
        <v>148</v>
      </c>
      <c r="B37" t="s">
        <v>100</v>
      </c>
      <c r="C37" t="s">
        <v>221</v>
      </c>
      <c r="D37" t="s">
        <v>163</v>
      </c>
      <c r="E37" s="6">
        <v>36.728260869565219</v>
      </c>
      <c r="F37" s="6">
        <v>4.0869565217391308</v>
      </c>
      <c r="G37" s="6">
        <v>0.28260869565217389</v>
      </c>
      <c r="H37" s="6">
        <v>0.16304347826086957</v>
      </c>
      <c r="I37" s="6">
        <v>0.22826086956521738</v>
      </c>
      <c r="J37" s="6">
        <v>0</v>
      </c>
      <c r="K37" s="6">
        <v>0</v>
      </c>
      <c r="L37" s="6">
        <v>0</v>
      </c>
      <c r="M37" s="6">
        <v>0.20923913043478262</v>
      </c>
      <c r="N37" s="6">
        <v>4.0163043478260869</v>
      </c>
      <c r="O37" s="6">
        <f>SUM(NonNurse[[#This Row],[Qualified Social Work Staff Hours]],NonNurse[[#This Row],[Other Social Work Staff Hours]])/NonNurse[[#This Row],[MDS Census]]</f>
        <v>0.11504883101509321</v>
      </c>
      <c r="P37" s="6">
        <v>3.568152173913044</v>
      </c>
      <c r="Q37" s="6">
        <v>0</v>
      </c>
      <c r="R37" s="6">
        <f>SUM(NonNurse[[#This Row],[Qualified Activities Professional Hours]],NonNurse[[#This Row],[Other Activities Professional Hours]])/NonNurse[[#This Row],[MDS Census]]</f>
        <v>9.7150044391831919E-2</v>
      </c>
      <c r="S37" s="6">
        <v>3.923913043478261E-2</v>
      </c>
      <c r="T37" s="6">
        <v>2.9347826086956524E-3</v>
      </c>
      <c r="U37" s="6">
        <v>0</v>
      </c>
      <c r="V37" s="6">
        <f>SUM(NonNurse[[#This Row],[Occupational Therapist Hours]],NonNurse[[#This Row],[OT Assistant Hours]],NonNurse[[#This Row],[OT Aide Hours]])/NonNurse[[#This Row],[MDS Census]]</f>
        <v>1.1482687185557857E-3</v>
      </c>
      <c r="W37" s="6">
        <v>3.3913043478260865E-2</v>
      </c>
      <c r="X37" s="6">
        <v>1.4299999999999995</v>
      </c>
      <c r="Y37" s="6">
        <v>0</v>
      </c>
      <c r="Z37" s="6">
        <f>SUM(NonNurse[[#This Row],[Physical Therapist (PT) Hours]],NonNurse[[#This Row],[PT Assistant Hours]],NonNurse[[#This Row],[PT Aide Hours]])/NonNurse[[#This Row],[MDS Census]]</f>
        <v>3.9857946137910612E-2</v>
      </c>
      <c r="AA37" s="6">
        <v>0</v>
      </c>
      <c r="AB37" s="6">
        <v>0</v>
      </c>
      <c r="AC37" s="6">
        <v>0</v>
      </c>
      <c r="AD37" s="6">
        <v>0</v>
      </c>
      <c r="AE37" s="6">
        <v>0</v>
      </c>
      <c r="AF37" s="6">
        <v>0</v>
      </c>
      <c r="AG37" s="6">
        <v>0</v>
      </c>
      <c r="AH37" t="s">
        <v>2</v>
      </c>
      <c r="AI37">
        <v>8</v>
      </c>
    </row>
    <row r="38" spans="1:35" x14ac:dyDescent="0.25">
      <c r="A38" t="s">
        <v>148</v>
      </c>
      <c r="B38" t="s">
        <v>50</v>
      </c>
      <c r="C38" t="s">
        <v>180</v>
      </c>
      <c r="D38" t="s">
        <v>165</v>
      </c>
      <c r="E38" s="6">
        <v>8.0434782608695645</v>
      </c>
      <c r="F38" s="6">
        <v>4.9565217391304346</v>
      </c>
      <c r="G38" s="6">
        <v>0</v>
      </c>
      <c r="H38" s="6">
        <v>0</v>
      </c>
      <c r="I38" s="6">
        <v>0</v>
      </c>
      <c r="J38" s="6">
        <v>0</v>
      </c>
      <c r="K38" s="6">
        <v>0</v>
      </c>
      <c r="L38" s="6">
        <v>0</v>
      </c>
      <c r="M38" s="6">
        <v>3.1956521739130435</v>
      </c>
      <c r="N38" s="6">
        <v>0</v>
      </c>
      <c r="O38" s="6">
        <f>SUM(NonNurse[[#This Row],[Qualified Social Work Staff Hours]],NonNurse[[#This Row],[Other Social Work Staff Hours]])/NonNurse[[#This Row],[MDS Census]]</f>
        <v>0.39729729729729735</v>
      </c>
      <c r="P38" s="6">
        <v>0</v>
      </c>
      <c r="Q38" s="6">
        <v>0</v>
      </c>
      <c r="R38" s="6">
        <f>SUM(NonNurse[[#This Row],[Qualified Activities Professional Hours]],NonNurse[[#This Row],[Other Activities Professional Hours]])/NonNurse[[#This Row],[MDS Census]]</f>
        <v>0</v>
      </c>
      <c r="S38" s="6">
        <v>1.9565217391304348</v>
      </c>
      <c r="T38" s="6">
        <v>2.0163043478260869</v>
      </c>
      <c r="U38" s="6">
        <v>0</v>
      </c>
      <c r="V38" s="6">
        <f>SUM(NonNurse[[#This Row],[Occupational Therapist Hours]],NonNurse[[#This Row],[OT Assistant Hours]],NonNurse[[#This Row],[OT Aide Hours]])/NonNurse[[#This Row],[MDS Census]]</f>
        <v>0.49391891891891893</v>
      </c>
      <c r="W38" s="6">
        <v>9.2391304347826081E-2</v>
      </c>
      <c r="X38" s="6">
        <v>5.4347826086956523</v>
      </c>
      <c r="Y38" s="6">
        <v>0</v>
      </c>
      <c r="Z38" s="6">
        <f>SUM(NonNurse[[#This Row],[Physical Therapist (PT) Hours]],NonNurse[[#This Row],[PT Assistant Hours]],NonNurse[[#This Row],[PT Aide Hours]])/NonNurse[[#This Row],[MDS Census]]</f>
        <v>0.6871621621621623</v>
      </c>
      <c r="AA38" s="6">
        <v>0</v>
      </c>
      <c r="AB38" s="6">
        <v>2.4673913043478262</v>
      </c>
      <c r="AC38" s="6">
        <v>0</v>
      </c>
      <c r="AD38" s="6">
        <v>0</v>
      </c>
      <c r="AE38" s="6">
        <v>0</v>
      </c>
      <c r="AF38" s="6">
        <v>0</v>
      </c>
      <c r="AG38" s="6">
        <v>0</v>
      </c>
      <c r="AH38" s="1">
        <v>465123</v>
      </c>
      <c r="AI38">
        <v>8</v>
      </c>
    </row>
    <row r="39" spans="1:35" x14ac:dyDescent="0.25">
      <c r="A39" t="s">
        <v>148</v>
      </c>
      <c r="B39" t="s">
        <v>102</v>
      </c>
      <c r="C39" t="s">
        <v>189</v>
      </c>
      <c r="D39" t="s">
        <v>162</v>
      </c>
      <c r="E39" s="6">
        <v>62.358695652173914</v>
      </c>
      <c r="F39" s="6">
        <v>5.3043478260869561</v>
      </c>
      <c r="G39" s="6">
        <v>0.92771739130434772</v>
      </c>
      <c r="H39" s="6">
        <v>0.21195652173913043</v>
      </c>
      <c r="I39" s="6">
        <v>0.46739130434782611</v>
      </c>
      <c r="J39" s="6">
        <v>0</v>
      </c>
      <c r="K39" s="6">
        <v>0</v>
      </c>
      <c r="L39" s="6">
        <v>1.0869565217391304E-3</v>
      </c>
      <c r="M39" s="6">
        <v>0.2608695652173913</v>
      </c>
      <c r="N39" s="6">
        <v>0</v>
      </c>
      <c r="O39" s="6">
        <f>SUM(NonNurse[[#This Row],[Qualified Social Work Staff Hours]],NonNurse[[#This Row],[Other Social Work Staff Hours]])/NonNurse[[#This Row],[MDS Census]]</f>
        <v>4.1833710998779852E-3</v>
      </c>
      <c r="P39" s="6">
        <v>6.0972826086956555</v>
      </c>
      <c r="Q39" s="6">
        <v>0</v>
      </c>
      <c r="R39" s="6">
        <f>SUM(NonNurse[[#This Row],[Qualified Activities Professional Hours]],NonNurse[[#This Row],[Other Activities Professional Hours]])/NonNurse[[#This Row],[MDS Census]]</f>
        <v>9.7777584103189874E-2</v>
      </c>
      <c r="S39" s="6">
        <v>0.15945652173913041</v>
      </c>
      <c r="T39" s="6">
        <v>0</v>
      </c>
      <c r="U39" s="6">
        <v>0</v>
      </c>
      <c r="V39" s="6">
        <f>SUM(NonNurse[[#This Row],[Occupational Therapist Hours]],NonNurse[[#This Row],[OT Assistant Hours]],NonNurse[[#This Row],[OT Aide Hours]])/NonNurse[[#This Row],[MDS Census]]</f>
        <v>2.5570855848004179E-3</v>
      </c>
      <c r="W39" s="6">
        <v>7.5000000000000025E-2</v>
      </c>
      <c r="X39" s="6">
        <v>2.8571739130434786</v>
      </c>
      <c r="Y39" s="6">
        <v>0</v>
      </c>
      <c r="Z39" s="6">
        <f>SUM(NonNurse[[#This Row],[Physical Therapist (PT) Hours]],NonNurse[[#This Row],[PT Assistant Hours]],NonNurse[[#This Row],[PT Aide Hours]])/NonNurse[[#This Row],[MDS Census]]</f>
        <v>4.7021091162628557E-2</v>
      </c>
      <c r="AA39" s="6">
        <v>0</v>
      </c>
      <c r="AB39" s="6">
        <v>0</v>
      </c>
      <c r="AC39" s="6">
        <v>0</v>
      </c>
      <c r="AD39" s="6">
        <v>0</v>
      </c>
      <c r="AE39" s="6">
        <v>0</v>
      </c>
      <c r="AF39" s="6">
        <v>0</v>
      </c>
      <c r="AG39" s="6">
        <v>0</v>
      </c>
      <c r="AH39" t="s">
        <v>4</v>
      </c>
      <c r="AI39">
        <v>8</v>
      </c>
    </row>
    <row r="40" spans="1:35" x14ac:dyDescent="0.25">
      <c r="A40" t="s">
        <v>148</v>
      </c>
      <c r="B40" t="s">
        <v>98</v>
      </c>
      <c r="C40" t="s">
        <v>188</v>
      </c>
      <c r="D40" t="s">
        <v>163</v>
      </c>
      <c r="E40" s="6">
        <v>30.597826086956523</v>
      </c>
      <c r="F40" s="6">
        <v>4</v>
      </c>
      <c r="G40" s="6">
        <v>0.39130434782608697</v>
      </c>
      <c r="H40" s="6">
        <v>0.13043478260869565</v>
      </c>
      <c r="I40" s="6">
        <v>0.38043478260869568</v>
      </c>
      <c r="J40" s="6">
        <v>0</v>
      </c>
      <c r="K40" s="6">
        <v>0</v>
      </c>
      <c r="L40" s="6">
        <v>0.32336956521739124</v>
      </c>
      <c r="M40" s="6">
        <v>0.25815217391304346</v>
      </c>
      <c r="N40" s="6">
        <v>0</v>
      </c>
      <c r="O40" s="6">
        <f>SUM(NonNurse[[#This Row],[Qualified Social Work Staff Hours]],NonNurse[[#This Row],[Other Social Work Staff Hours]])/NonNurse[[#This Row],[MDS Census]]</f>
        <v>8.436944937833037E-3</v>
      </c>
      <c r="P40" s="6">
        <v>7.2717391304347817E-2</v>
      </c>
      <c r="Q40" s="6">
        <v>0</v>
      </c>
      <c r="R40" s="6">
        <f>SUM(NonNurse[[#This Row],[Qualified Activities Professional Hours]],NonNurse[[#This Row],[Other Activities Professional Hours]])/NonNurse[[#This Row],[MDS Census]]</f>
        <v>2.3765541740674951E-3</v>
      </c>
      <c r="S40" s="6">
        <v>0.44967391304347815</v>
      </c>
      <c r="T40" s="6">
        <v>6.08695652173913E-2</v>
      </c>
      <c r="U40" s="6">
        <v>0</v>
      </c>
      <c r="V40" s="6">
        <f>SUM(NonNurse[[#This Row],[Occupational Therapist Hours]],NonNurse[[#This Row],[OT Assistant Hours]],NonNurse[[#This Row],[OT Aide Hours]])/NonNurse[[#This Row],[MDS Census]]</f>
        <v>1.6685612788632322E-2</v>
      </c>
      <c r="W40" s="6">
        <v>2.1739130434782608E-2</v>
      </c>
      <c r="X40" s="6">
        <v>0</v>
      </c>
      <c r="Y40" s="6">
        <v>0</v>
      </c>
      <c r="Z40" s="6">
        <f>SUM(NonNurse[[#This Row],[Physical Therapist (PT) Hours]],NonNurse[[#This Row],[PT Assistant Hours]],NonNurse[[#This Row],[PT Aide Hours]])/NonNurse[[#This Row],[MDS Census]]</f>
        <v>7.1047957371225573E-4</v>
      </c>
      <c r="AA40" s="6">
        <v>0</v>
      </c>
      <c r="AB40" s="6">
        <v>0</v>
      </c>
      <c r="AC40" s="6">
        <v>0</v>
      </c>
      <c r="AD40" s="6">
        <v>0</v>
      </c>
      <c r="AE40" s="6">
        <v>0</v>
      </c>
      <c r="AF40" s="6">
        <v>0</v>
      </c>
      <c r="AG40" s="6">
        <v>0</v>
      </c>
      <c r="AH40" t="s">
        <v>0</v>
      </c>
      <c r="AI40">
        <v>8</v>
      </c>
    </row>
    <row r="41" spans="1:35" x14ac:dyDescent="0.25">
      <c r="A41" t="s">
        <v>148</v>
      </c>
      <c r="B41" t="s">
        <v>91</v>
      </c>
      <c r="C41" t="s">
        <v>219</v>
      </c>
      <c r="D41" t="s">
        <v>165</v>
      </c>
      <c r="E41" s="6">
        <v>44.880434782608695</v>
      </c>
      <c r="F41" s="6">
        <v>5.1086956521739131</v>
      </c>
      <c r="G41" s="6">
        <v>2.8695652173913042</v>
      </c>
      <c r="H41" s="6">
        <v>0</v>
      </c>
      <c r="I41" s="6">
        <v>0.84782608695652173</v>
      </c>
      <c r="J41" s="6">
        <v>0</v>
      </c>
      <c r="K41" s="6">
        <v>0.98913043478260865</v>
      </c>
      <c r="L41" s="6">
        <v>3.7743478260869554</v>
      </c>
      <c r="M41" s="6">
        <v>5.3600000000000021</v>
      </c>
      <c r="N41" s="6">
        <v>0</v>
      </c>
      <c r="O41" s="6">
        <f>SUM(NonNurse[[#This Row],[Qualified Social Work Staff Hours]],NonNurse[[#This Row],[Other Social Work Staff Hours]])/NonNurse[[#This Row],[MDS Census]]</f>
        <v>0.11942843303463313</v>
      </c>
      <c r="P41" s="6">
        <v>0</v>
      </c>
      <c r="Q41" s="6">
        <v>0</v>
      </c>
      <c r="R41" s="6">
        <f>SUM(NonNurse[[#This Row],[Qualified Activities Professional Hours]],NonNurse[[#This Row],[Other Activities Professional Hours]])/NonNurse[[#This Row],[MDS Census]]</f>
        <v>0</v>
      </c>
      <c r="S41" s="6">
        <v>18.590760869565219</v>
      </c>
      <c r="T41" s="6">
        <v>0</v>
      </c>
      <c r="U41" s="6">
        <v>0</v>
      </c>
      <c r="V41" s="6">
        <f>SUM(NonNurse[[#This Row],[Occupational Therapist Hours]],NonNurse[[#This Row],[OT Assistant Hours]],NonNurse[[#This Row],[OT Aide Hours]])/NonNurse[[#This Row],[MDS Census]]</f>
        <v>0.4142286267861468</v>
      </c>
      <c r="W41" s="6">
        <v>18.196630434782609</v>
      </c>
      <c r="X41" s="6">
        <v>0</v>
      </c>
      <c r="Y41" s="6">
        <v>0</v>
      </c>
      <c r="Z41" s="6">
        <f>SUM(NonNurse[[#This Row],[Physical Therapist (PT) Hours]],NonNurse[[#This Row],[PT Assistant Hours]],NonNurse[[#This Row],[PT Aide Hours]])/NonNurse[[#This Row],[MDS Census]]</f>
        <v>0.40544683942843301</v>
      </c>
      <c r="AA41" s="6">
        <v>0</v>
      </c>
      <c r="AB41" s="6">
        <v>5.3478260869565215</v>
      </c>
      <c r="AC41" s="6">
        <v>0</v>
      </c>
      <c r="AD41" s="6">
        <v>0</v>
      </c>
      <c r="AE41" s="6">
        <v>0</v>
      </c>
      <c r="AF41" s="6">
        <v>0</v>
      </c>
      <c r="AG41" s="6">
        <v>0</v>
      </c>
      <c r="AH41" s="1">
        <v>465186</v>
      </c>
      <c r="AI41">
        <v>8</v>
      </c>
    </row>
    <row r="42" spans="1:35" x14ac:dyDescent="0.25">
      <c r="A42" t="s">
        <v>148</v>
      </c>
      <c r="B42" t="s">
        <v>67</v>
      </c>
      <c r="C42" t="s">
        <v>188</v>
      </c>
      <c r="D42" t="s">
        <v>163</v>
      </c>
      <c r="E42" s="6">
        <v>33.858695652173914</v>
      </c>
      <c r="F42" s="6">
        <v>5.7391304347826084</v>
      </c>
      <c r="G42" s="6">
        <v>0</v>
      </c>
      <c r="H42" s="6">
        <v>0</v>
      </c>
      <c r="I42" s="6">
        <v>1.1304347826086956</v>
      </c>
      <c r="J42" s="6">
        <v>0</v>
      </c>
      <c r="K42" s="6">
        <v>0</v>
      </c>
      <c r="L42" s="6">
        <v>0.67923913043478268</v>
      </c>
      <c r="M42" s="6">
        <v>0</v>
      </c>
      <c r="N42" s="6">
        <v>6.285652173913042</v>
      </c>
      <c r="O42" s="6">
        <f>SUM(NonNurse[[#This Row],[Qualified Social Work Staff Hours]],NonNurse[[#This Row],[Other Social Work Staff Hours]])/NonNurse[[#This Row],[MDS Census]]</f>
        <v>0.18564365971107538</v>
      </c>
      <c r="P42" s="6">
        <v>0</v>
      </c>
      <c r="Q42" s="6">
        <v>5.6192391304347806</v>
      </c>
      <c r="R42" s="6">
        <f>SUM(NonNurse[[#This Row],[Qualified Activities Professional Hours]],NonNurse[[#This Row],[Other Activities Professional Hours]])/NonNurse[[#This Row],[MDS Census]]</f>
        <v>0.16596147672552161</v>
      </c>
      <c r="S42" s="6">
        <v>0.914673913043478</v>
      </c>
      <c r="T42" s="6">
        <v>4.963152173913044</v>
      </c>
      <c r="U42" s="6">
        <v>0</v>
      </c>
      <c r="V42" s="6">
        <f>SUM(NonNurse[[#This Row],[Occupational Therapist Hours]],NonNurse[[#This Row],[OT Assistant Hours]],NonNurse[[#This Row],[OT Aide Hours]])/NonNurse[[#This Row],[MDS Census]]</f>
        <v>0.17359871589085071</v>
      </c>
      <c r="W42" s="6">
        <v>0.55945652173913041</v>
      </c>
      <c r="X42" s="6">
        <v>3.4428260869565213</v>
      </c>
      <c r="Y42" s="6">
        <v>0</v>
      </c>
      <c r="Z42" s="6">
        <f>SUM(NonNurse[[#This Row],[Physical Therapist (PT) Hours]],NonNurse[[#This Row],[PT Assistant Hours]],NonNurse[[#This Row],[PT Aide Hours]])/NonNurse[[#This Row],[MDS Census]]</f>
        <v>0.1182054574638844</v>
      </c>
      <c r="AA42" s="6">
        <v>0</v>
      </c>
      <c r="AB42" s="6">
        <v>0.14130434782608695</v>
      </c>
      <c r="AC42" s="6">
        <v>0</v>
      </c>
      <c r="AD42" s="6">
        <v>20.33184782608695</v>
      </c>
      <c r="AE42" s="6">
        <v>0</v>
      </c>
      <c r="AF42" s="6">
        <v>0</v>
      </c>
      <c r="AG42" s="6">
        <v>0</v>
      </c>
      <c r="AH42" s="1">
        <v>465158</v>
      </c>
      <c r="AI42">
        <v>8</v>
      </c>
    </row>
    <row r="43" spans="1:35" x14ac:dyDescent="0.25">
      <c r="A43" t="s">
        <v>148</v>
      </c>
      <c r="B43" t="s">
        <v>97</v>
      </c>
      <c r="C43" t="s">
        <v>182</v>
      </c>
      <c r="D43" t="s">
        <v>163</v>
      </c>
      <c r="E43" s="6">
        <v>31.771739130434781</v>
      </c>
      <c r="F43" s="6">
        <v>11.478260869565217</v>
      </c>
      <c r="G43" s="6">
        <v>0</v>
      </c>
      <c r="H43" s="6">
        <v>0</v>
      </c>
      <c r="I43" s="6">
        <v>0</v>
      </c>
      <c r="J43" s="6">
        <v>0</v>
      </c>
      <c r="K43" s="6">
        <v>0</v>
      </c>
      <c r="L43" s="6">
        <v>4.1316304347826085</v>
      </c>
      <c r="M43" s="6">
        <v>0</v>
      </c>
      <c r="N43" s="6">
        <v>1.7070652173913041</v>
      </c>
      <c r="O43" s="6">
        <f>SUM(NonNurse[[#This Row],[Qualified Social Work Staff Hours]],NonNurse[[#This Row],[Other Social Work Staff Hours]])/NonNurse[[#This Row],[MDS Census]]</f>
        <v>5.3729045501197392E-2</v>
      </c>
      <c r="P43" s="6">
        <v>0</v>
      </c>
      <c r="Q43" s="6">
        <v>6.0769565217391293</v>
      </c>
      <c r="R43" s="6">
        <f>SUM(NonNurse[[#This Row],[Qualified Activities Professional Hours]],NonNurse[[#This Row],[Other Activities Professional Hours]])/NonNurse[[#This Row],[MDS Census]]</f>
        <v>0.19126924392747174</v>
      </c>
      <c r="S43" s="6">
        <v>5.1196739130434787</v>
      </c>
      <c r="T43" s="6">
        <v>1.0578260869565219</v>
      </c>
      <c r="U43" s="6">
        <v>0</v>
      </c>
      <c r="V43" s="6">
        <f>SUM(NonNurse[[#This Row],[Occupational Therapist Hours]],NonNurse[[#This Row],[OT Assistant Hours]],NonNurse[[#This Row],[OT Aide Hours]])/NonNurse[[#This Row],[MDS Census]]</f>
        <v>0.1944338008894971</v>
      </c>
      <c r="W43" s="6">
        <v>5.1968478260869562</v>
      </c>
      <c r="X43" s="6">
        <v>5.5093478260869571</v>
      </c>
      <c r="Y43" s="6">
        <v>0</v>
      </c>
      <c r="Z43" s="6">
        <f>SUM(NonNurse[[#This Row],[Physical Therapist (PT) Hours]],NonNurse[[#This Row],[PT Assistant Hours]],NonNurse[[#This Row],[PT Aide Hours]])/NonNurse[[#This Row],[MDS Census]]</f>
        <v>0.33697228874444068</v>
      </c>
      <c r="AA43" s="6">
        <v>0</v>
      </c>
      <c r="AB43" s="6">
        <v>0</v>
      </c>
      <c r="AC43" s="6">
        <v>0</v>
      </c>
      <c r="AD43" s="6">
        <v>0</v>
      </c>
      <c r="AE43" s="6">
        <v>0</v>
      </c>
      <c r="AF43" s="6">
        <v>0</v>
      </c>
      <c r="AG43" s="6">
        <v>0</v>
      </c>
      <c r="AH43" s="1">
        <v>465192</v>
      </c>
      <c r="AI43">
        <v>8</v>
      </c>
    </row>
    <row r="44" spans="1:35" x14ac:dyDescent="0.25">
      <c r="A44" t="s">
        <v>148</v>
      </c>
      <c r="B44" t="s">
        <v>86</v>
      </c>
      <c r="C44" t="s">
        <v>178</v>
      </c>
      <c r="D44" t="s">
        <v>168</v>
      </c>
      <c r="E44" s="6">
        <v>96.815217391304344</v>
      </c>
      <c r="F44" s="6">
        <v>19.779565217391308</v>
      </c>
      <c r="G44" s="6">
        <v>0</v>
      </c>
      <c r="H44" s="6">
        <v>0.54543478260869593</v>
      </c>
      <c r="I44" s="6">
        <v>0</v>
      </c>
      <c r="J44" s="6">
        <v>0</v>
      </c>
      <c r="K44" s="6">
        <v>0</v>
      </c>
      <c r="L44" s="6">
        <v>2.9264130434782616</v>
      </c>
      <c r="M44" s="6">
        <v>5.906739130434782</v>
      </c>
      <c r="N44" s="6">
        <v>5.6565217391304348</v>
      </c>
      <c r="O44" s="6">
        <f>SUM(NonNurse[[#This Row],[Qualified Social Work Staff Hours]],NonNurse[[#This Row],[Other Social Work Staff Hours]])/NonNurse[[#This Row],[MDS Census]]</f>
        <v>0.11943639833838553</v>
      </c>
      <c r="P44" s="6">
        <v>22.755978260869568</v>
      </c>
      <c r="Q44" s="6">
        <v>10.890869565217391</v>
      </c>
      <c r="R44" s="6">
        <f>SUM(NonNurse[[#This Row],[Qualified Activities Professional Hours]],NonNurse[[#This Row],[Other Activities Professional Hours]])/NonNurse[[#This Row],[MDS Census]]</f>
        <v>0.34753676883350182</v>
      </c>
      <c r="S44" s="6">
        <v>2.8277173913043483</v>
      </c>
      <c r="T44" s="6">
        <v>9.8942391304347819</v>
      </c>
      <c r="U44" s="6">
        <v>0</v>
      </c>
      <c r="V44" s="6">
        <f>SUM(NonNurse[[#This Row],[Occupational Therapist Hours]],NonNurse[[#This Row],[OT Assistant Hours]],NonNurse[[#This Row],[OT Aide Hours]])/NonNurse[[#This Row],[MDS Census]]</f>
        <v>0.13140451330414282</v>
      </c>
      <c r="W44" s="6">
        <v>6.1263043478260855</v>
      </c>
      <c r="X44" s="6">
        <v>11.02532608695652</v>
      </c>
      <c r="Y44" s="6">
        <v>0</v>
      </c>
      <c r="Z44" s="6">
        <f>SUM(NonNurse[[#This Row],[Physical Therapist (PT) Hours]],NonNurse[[#This Row],[PT Assistant Hours]],NonNurse[[#This Row],[PT Aide Hours]])/NonNurse[[#This Row],[MDS Census]]</f>
        <v>0.17715841472998761</v>
      </c>
      <c r="AA44" s="6">
        <v>0</v>
      </c>
      <c r="AB44" s="6">
        <v>0</v>
      </c>
      <c r="AC44" s="6">
        <v>0</v>
      </c>
      <c r="AD44" s="6">
        <v>0</v>
      </c>
      <c r="AE44" s="6">
        <v>0</v>
      </c>
      <c r="AF44" s="6">
        <v>0</v>
      </c>
      <c r="AG44" s="6">
        <v>0</v>
      </c>
      <c r="AH44" s="1">
        <v>465181</v>
      </c>
      <c r="AI44">
        <v>8</v>
      </c>
    </row>
    <row r="45" spans="1:35" x14ac:dyDescent="0.25">
      <c r="A45" t="s">
        <v>148</v>
      </c>
      <c r="B45" t="s">
        <v>51</v>
      </c>
      <c r="C45" t="s">
        <v>188</v>
      </c>
      <c r="D45" t="s">
        <v>163</v>
      </c>
      <c r="E45" s="6">
        <v>76.271739130434781</v>
      </c>
      <c r="F45" s="6">
        <v>5.7391304347826084</v>
      </c>
      <c r="G45" s="6">
        <v>2.2608695652173911</v>
      </c>
      <c r="H45" s="6">
        <v>0.56521739130434778</v>
      </c>
      <c r="I45" s="6">
        <v>0.56521739130434778</v>
      </c>
      <c r="J45" s="6">
        <v>0</v>
      </c>
      <c r="K45" s="6">
        <v>0</v>
      </c>
      <c r="L45" s="6">
        <v>0.56521739130434778</v>
      </c>
      <c r="M45" s="6">
        <v>0.84782608695652173</v>
      </c>
      <c r="N45" s="6">
        <v>10.040108695652172</v>
      </c>
      <c r="O45" s="6">
        <f>SUM(NonNurse[[#This Row],[Qualified Social Work Staff Hours]],NonNurse[[#This Row],[Other Social Work Staff Hours]])/NonNurse[[#This Row],[MDS Census]]</f>
        <v>0.142751888271341</v>
      </c>
      <c r="P45" s="6">
        <v>0</v>
      </c>
      <c r="Q45" s="6">
        <v>24.140434782608697</v>
      </c>
      <c r="R45" s="6">
        <f>SUM(NonNurse[[#This Row],[Qualified Activities Professional Hours]],NonNurse[[#This Row],[Other Activities Professional Hours]])/NonNurse[[#This Row],[MDS Census]]</f>
        <v>0.31650562918626196</v>
      </c>
      <c r="S45" s="6">
        <v>0</v>
      </c>
      <c r="T45" s="6">
        <v>3.4704347826086961</v>
      </c>
      <c r="U45" s="6">
        <v>0</v>
      </c>
      <c r="V45" s="6">
        <f>SUM(NonNurse[[#This Row],[Occupational Therapist Hours]],NonNurse[[#This Row],[OT Assistant Hours]],NonNurse[[#This Row],[OT Aide Hours]])/NonNurse[[#This Row],[MDS Census]]</f>
        <v>4.5500926321789946E-2</v>
      </c>
      <c r="W45" s="6">
        <v>5.7391304347826084</v>
      </c>
      <c r="X45" s="6">
        <v>0</v>
      </c>
      <c r="Y45" s="6">
        <v>4.2282608695652177</v>
      </c>
      <c r="Z45" s="6">
        <f>SUM(NonNurse[[#This Row],[Physical Therapist (PT) Hours]],NonNurse[[#This Row],[PT Assistant Hours]],NonNurse[[#This Row],[PT Aide Hours]])/NonNurse[[#This Row],[MDS Census]]</f>
        <v>0.13068262790366253</v>
      </c>
      <c r="AA45" s="6">
        <v>0</v>
      </c>
      <c r="AB45" s="6">
        <v>0.56521739130434778</v>
      </c>
      <c r="AC45" s="6">
        <v>0</v>
      </c>
      <c r="AD45" s="6">
        <v>0</v>
      </c>
      <c r="AE45" s="6">
        <v>0</v>
      </c>
      <c r="AF45" s="6">
        <v>0</v>
      </c>
      <c r="AG45" s="6">
        <v>0</v>
      </c>
      <c r="AH45" s="1">
        <v>465124</v>
      </c>
      <c r="AI45">
        <v>8</v>
      </c>
    </row>
    <row r="46" spans="1:35" x14ac:dyDescent="0.25">
      <c r="A46" t="s">
        <v>148</v>
      </c>
      <c r="B46" t="s">
        <v>66</v>
      </c>
      <c r="C46" t="s">
        <v>179</v>
      </c>
      <c r="D46" t="s">
        <v>173</v>
      </c>
      <c r="E46" s="6">
        <v>49.565217391304351</v>
      </c>
      <c r="F46" s="6">
        <v>18.515217391304351</v>
      </c>
      <c r="G46" s="6">
        <v>0.32608695652173914</v>
      </c>
      <c r="H46" s="6">
        <v>0.5</v>
      </c>
      <c r="I46" s="6">
        <v>32.141304347826086</v>
      </c>
      <c r="J46" s="6">
        <v>0</v>
      </c>
      <c r="K46" s="6">
        <v>0</v>
      </c>
      <c r="L46" s="6">
        <v>0.71119565217391312</v>
      </c>
      <c r="M46" s="6">
        <v>6.4583695652173905</v>
      </c>
      <c r="N46" s="6">
        <v>0</v>
      </c>
      <c r="O46" s="6">
        <f>SUM(NonNurse[[#This Row],[Qualified Social Work Staff Hours]],NonNurse[[#This Row],[Other Social Work Staff Hours]])/NonNurse[[#This Row],[MDS Census]]</f>
        <v>0.13030043859649121</v>
      </c>
      <c r="P46" s="6">
        <v>0</v>
      </c>
      <c r="Q46" s="6">
        <v>8.6003260869565192</v>
      </c>
      <c r="R46" s="6">
        <f>SUM(NonNurse[[#This Row],[Qualified Activities Professional Hours]],NonNurse[[#This Row],[Other Activities Professional Hours]])/NonNurse[[#This Row],[MDS Census]]</f>
        <v>0.17351535087719291</v>
      </c>
      <c r="S46" s="6">
        <v>0</v>
      </c>
      <c r="T46" s="6">
        <v>2.5177173913043491</v>
      </c>
      <c r="U46" s="6">
        <v>0</v>
      </c>
      <c r="V46" s="6">
        <f>SUM(NonNurse[[#This Row],[Occupational Therapist Hours]],NonNurse[[#This Row],[OT Assistant Hours]],NonNurse[[#This Row],[OT Aide Hours]])/NonNurse[[#This Row],[MDS Census]]</f>
        <v>5.0796052631578971E-2</v>
      </c>
      <c r="W46" s="6">
        <v>4.0198913043478264</v>
      </c>
      <c r="X46" s="6">
        <v>0.21402173913043476</v>
      </c>
      <c r="Y46" s="6">
        <v>2.1739130434782608E-2</v>
      </c>
      <c r="Z46" s="6">
        <f>SUM(NonNurse[[#This Row],[Physical Therapist (PT) Hours]],NonNurse[[#This Row],[PT Assistant Hours]],NonNurse[[#This Row],[PT Aide Hours]])/NonNurse[[#This Row],[MDS Census]]</f>
        <v>8.5859649122807011E-2</v>
      </c>
      <c r="AA46" s="6">
        <v>0</v>
      </c>
      <c r="AB46" s="6">
        <v>6.5217391304347824E-2</v>
      </c>
      <c r="AC46" s="6">
        <v>0</v>
      </c>
      <c r="AD46" s="6">
        <v>0</v>
      </c>
      <c r="AE46" s="6">
        <v>0</v>
      </c>
      <c r="AF46" s="6">
        <v>0</v>
      </c>
      <c r="AG46" s="6">
        <v>0</v>
      </c>
      <c r="AH46" s="1">
        <v>465157</v>
      </c>
      <c r="AI46">
        <v>8</v>
      </c>
    </row>
    <row r="47" spans="1:35" x14ac:dyDescent="0.25">
      <c r="A47" t="s">
        <v>148</v>
      </c>
      <c r="B47" t="s">
        <v>90</v>
      </c>
      <c r="C47" t="s">
        <v>188</v>
      </c>
      <c r="D47" t="s">
        <v>163</v>
      </c>
      <c r="E47" s="6">
        <v>56.836956521739133</v>
      </c>
      <c r="F47" s="6">
        <v>5.7717391304347823</v>
      </c>
      <c r="G47" s="6">
        <v>0.78152173913043466</v>
      </c>
      <c r="H47" s="6">
        <v>0.16304347826086957</v>
      </c>
      <c r="I47" s="6">
        <v>1.2717391304347827</v>
      </c>
      <c r="J47" s="6">
        <v>0</v>
      </c>
      <c r="K47" s="6">
        <v>0</v>
      </c>
      <c r="L47" s="6">
        <v>1.6914130434782606</v>
      </c>
      <c r="M47" s="6">
        <v>0.3641304347826087</v>
      </c>
      <c r="N47" s="6">
        <v>0</v>
      </c>
      <c r="O47" s="6">
        <f>SUM(NonNurse[[#This Row],[Qualified Social Work Staff Hours]],NonNurse[[#This Row],[Other Social Work Staff Hours]])/NonNurse[[#This Row],[MDS Census]]</f>
        <v>6.4065786957353222E-3</v>
      </c>
      <c r="P47" s="6">
        <v>0.12989130434782609</v>
      </c>
      <c r="Q47" s="6">
        <v>11.17576086956522</v>
      </c>
      <c r="R47" s="6">
        <f>SUM(NonNurse[[#This Row],[Qualified Activities Professional Hours]],NonNurse[[#This Row],[Other Activities Professional Hours]])/NonNurse[[#This Row],[MDS Census]]</f>
        <v>0.19891375023905147</v>
      </c>
      <c r="S47" s="6">
        <v>2.1059782608695654</v>
      </c>
      <c r="T47" s="6">
        <v>0.33402173913043476</v>
      </c>
      <c r="U47" s="6">
        <v>0</v>
      </c>
      <c r="V47" s="6">
        <f>SUM(NonNurse[[#This Row],[Occupational Therapist Hours]],NonNurse[[#This Row],[OT Assistant Hours]],NonNurse[[#This Row],[OT Aide Hours]])/NonNurse[[#This Row],[MDS Census]]</f>
        <v>4.2929814496079563E-2</v>
      </c>
      <c r="W47" s="6">
        <v>0.51782608695652177</v>
      </c>
      <c r="X47" s="6">
        <v>1.8948913043478262</v>
      </c>
      <c r="Y47" s="6">
        <v>0</v>
      </c>
      <c r="Z47" s="6">
        <f>SUM(NonNurse[[#This Row],[Physical Therapist (PT) Hours]],NonNurse[[#This Row],[PT Assistant Hours]],NonNurse[[#This Row],[PT Aide Hours]])/NonNurse[[#This Row],[MDS Census]]</f>
        <v>4.2449799196787145E-2</v>
      </c>
      <c r="AA47" s="6">
        <v>0</v>
      </c>
      <c r="AB47" s="6">
        <v>0</v>
      </c>
      <c r="AC47" s="6">
        <v>0</v>
      </c>
      <c r="AD47" s="6">
        <v>0</v>
      </c>
      <c r="AE47" s="6">
        <v>0</v>
      </c>
      <c r="AF47" s="6">
        <v>0</v>
      </c>
      <c r="AG47" s="6">
        <v>0</v>
      </c>
      <c r="AH47" s="1">
        <v>465185</v>
      </c>
      <c r="AI47">
        <v>8</v>
      </c>
    </row>
    <row r="48" spans="1:35" x14ac:dyDescent="0.25">
      <c r="A48" t="s">
        <v>148</v>
      </c>
      <c r="B48" t="s">
        <v>27</v>
      </c>
      <c r="C48" t="s">
        <v>176</v>
      </c>
      <c r="D48" t="s">
        <v>168</v>
      </c>
      <c r="E48" s="6">
        <v>31.423913043478262</v>
      </c>
      <c r="F48" s="6">
        <v>4.7826086956521738</v>
      </c>
      <c r="G48" s="6">
        <v>0.2608695652173913</v>
      </c>
      <c r="H48" s="6">
        <v>0</v>
      </c>
      <c r="I48" s="6">
        <v>0</v>
      </c>
      <c r="J48" s="6">
        <v>0</v>
      </c>
      <c r="K48" s="6">
        <v>0</v>
      </c>
      <c r="L48" s="6">
        <v>0</v>
      </c>
      <c r="M48" s="6">
        <v>0</v>
      </c>
      <c r="N48" s="6">
        <v>5.6202173913043474</v>
      </c>
      <c r="O48" s="6">
        <f>SUM(NonNurse[[#This Row],[Qualified Social Work Staff Hours]],NonNurse[[#This Row],[Other Social Work Staff Hours]])/NonNurse[[#This Row],[MDS Census]]</f>
        <v>0.17885160843998615</v>
      </c>
      <c r="P48" s="6">
        <v>0</v>
      </c>
      <c r="Q48" s="6">
        <v>11.2875</v>
      </c>
      <c r="R48" s="6">
        <f>SUM(NonNurse[[#This Row],[Qualified Activities Professional Hours]],NonNurse[[#This Row],[Other Activities Professional Hours]])/NonNurse[[#This Row],[MDS Census]]</f>
        <v>0.35920096852300243</v>
      </c>
      <c r="S48" s="6">
        <v>0.31010869565217403</v>
      </c>
      <c r="T48" s="6">
        <v>2.9747826086956537</v>
      </c>
      <c r="U48" s="6">
        <v>0</v>
      </c>
      <c r="V48" s="6">
        <f>SUM(NonNurse[[#This Row],[Occupational Therapist Hours]],NonNurse[[#This Row],[OT Assistant Hours]],NonNurse[[#This Row],[OT Aide Hours]])/NonNurse[[#This Row],[MDS Census]]</f>
        <v>0.10453476305776553</v>
      </c>
      <c r="W48" s="6">
        <v>9.6195652173913043E-2</v>
      </c>
      <c r="X48" s="6">
        <v>0.75130434782608668</v>
      </c>
      <c r="Y48" s="6">
        <v>0</v>
      </c>
      <c r="Z48" s="6">
        <f>SUM(NonNurse[[#This Row],[Physical Therapist (PT) Hours]],NonNurse[[#This Row],[PT Assistant Hours]],NonNurse[[#This Row],[PT Aide Hours]])/NonNurse[[#This Row],[MDS Census]]</f>
        <v>2.6969906606710472E-2</v>
      </c>
      <c r="AA48" s="6">
        <v>0</v>
      </c>
      <c r="AB48" s="6">
        <v>0</v>
      </c>
      <c r="AC48" s="6">
        <v>0</v>
      </c>
      <c r="AD48" s="6">
        <v>0</v>
      </c>
      <c r="AE48" s="6">
        <v>0</v>
      </c>
      <c r="AF48" s="6">
        <v>0</v>
      </c>
      <c r="AG48" s="6">
        <v>0</v>
      </c>
      <c r="AH48" s="1">
        <v>465088</v>
      </c>
      <c r="AI48">
        <v>8</v>
      </c>
    </row>
    <row r="49" spans="1:35" x14ac:dyDescent="0.25">
      <c r="A49" t="s">
        <v>148</v>
      </c>
      <c r="B49" t="s">
        <v>81</v>
      </c>
      <c r="C49" t="s">
        <v>214</v>
      </c>
      <c r="D49" t="s">
        <v>174</v>
      </c>
      <c r="E49" s="6">
        <v>33.608695652173914</v>
      </c>
      <c r="F49" s="6">
        <v>5.0434782608695654</v>
      </c>
      <c r="G49" s="6">
        <v>0.32608695652173914</v>
      </c>
      <c r="H49" s="6">
        <v>3.2608695652173912E-2</v>
      </c>
      <c r="I49" s="6">
        <v>0</v>
      </c>
      <c r="J49" s="6">
        <v>0</v>
      </c>
      <c r="K49" s="6">
        <v>0</v>
      </c>
      <c r="L49" s="6">
        <v>0</v>
      </c>
      <c r="M49" s="6">
        <v>0</v>
      </c>
      <c r="N49" s="6">
        <v>3.9903260869565225</v>
      </c>
      <c r="O49" s="6">
        <f>SUM(NonNurse[[#This Row],[Qualified Social Work Staff Hours]],NonNurse[[#This Row],[Other Social Work Staff Hours]])/NonNurse[[#This Row],[MDS Census]]</f>
        <v>0.11872897800776198</v>
      </c>
      <c r="P49" s="6">
        <v>0</v>
      </c>
      <c r="Q49" s="6">
        <v>3.9269565217391302</v>
      </c>
      <c r="R49" s="6">
        <f>SUM(NonNurse[[#This Row],[Qualified Activities Professional Hours]],NonNurse[[#This Row],[Other Activities Professional Hours]])/NonNurse[[#This Row],[MDS Census]]</f>
        <v>0.11684346701164294</v>
      </c>
      <c r="S49" s="6">
        <v>3.2964130434782608</v>
      </c>
      <c r="T49" s="6">
        <v>0.97260869565217378</v>
      </c>
      <c r="U49" s="6">
        <v>0</v>
      </c>
      <c r="V49" s="6">
        <f>SUM(NonNurse[[#This Row],[Occupational Therapist Hours]],NonNurse[[#This Row],[OT Assistant Hours]],NonNurse[[#This Row],[OT Aide Hours]])/NonNurse[[#This Row],[MDS Census]]</f>
        <v>0.12702134540750323</v>
      </c>
      <c r="W49" s="6">
        <v>1.9267391304347816</v>
      </c>
      <c r="X49" s="6">
        <v>2.840217391304348</v>
      </c>
      <c r="Y49" s="6">
        <v>0</v>
      </c>
      <c r="Z49" s="6">
        <f>SUM(NonNurse[[#This Row],[Physical Therapist (PT) Hours]],NonNurse[[#This Row],[PT Assistant Hours]],NonNurse[[#This Row],[PT Aide Hours]])/NonNurse[[#This Row],[MDS Census]]</f>
        <v>0.14183699870633892</v>
      </c>
      <c r="AA49" s="6">
        <v>0</v>
      </c>
      <c r="AB49" s="6">
        <v>0</v>
      </c>
      <c r="AC49" s="6">
        <v>0</v>
      </c>
      <c r="AD49" s="6">
        <v>0</v>
      </c>
      <c r="AE49" s="6">
        <v>0</v>
      </c>
      <c r="AF49" s="6">
        <v>0</v>
      </c>
      <c r="AG49" s="6">
        <v>0</v>
      </c>
      <c r="AH49" s="1">
        <v>465175</v>
      </c>
      <c r="AI49">
        <v>8</v>
      </c>
    </row>
    <row r="50" spans="1:35" x14ac:dyDescent="0.25">
      <c r="A50" t="s">
        <v>148</v>
      </c>
      <c r="B50" t="s">
        <v>71</v>
      </c>
      <c r="C50" t="s">
        <v>212</v>
      </c>
      <c r="D50" t="s">
        <v>164</v>
      </c>
      <c r="E50" s="6">
        <v>27.576086956521738</v>
      </c>
      <c r="F50" s="6">
        <v>4.5217391304347823</v>
      </c>
      <c r="G50" s="6">
        <v>0</v>
      </c>
      <c r="H50" s="6">
        <v>0</v>
      </c>
      <c r="I50" s="6">
        <v>0.78260869565217395</v>
      </c>
      <c r="J50" s="6">
        <v>0</v>
      </c>
      <c r="K50" s="6">
        <v>0</v>
      </c>
      <c r="L50" s="6">
        <v>0.21347826086956523</v>
      </c>
      <c r="M50" s="6">
        <v>0</v>
      </c>
      <c r="N50" s="6">
        <v>5.4047826086956539</v>
      </c>
      <c r="O50" s="6">
        <f>SUM(NonNurse[[#This Row],[Qualified Social Work Staff Hours]],NonNurse[[#This Row],[Other Social Work Staff Hours]])/NonNurse[[#This Row],[MDS Census]]</f>
        <v>0.19599527000394174</v>
      </c>
      <c r="P50" s="6">
        <v>0</v>
      </c>
      <c r="Q50" s="6">
        <v>5.1184782608695629</v>
      </c>
      <c r="R50" s="6">
        <f>SUM(NonNurse[[#This Row],[Qualified Activities Professional Hours]],NonNurse[[#This Row],[Other Activities Professional Hours]])/NonNurse[[#This Row],[MDS Census]]</f>
        <v>0.18561292865589271</v>
      </c>
      <c r="S50" s="6">
        <v>2.9786956521739119</v>
      </c>
      <c r="T50" s="6">
        <v>3.9821739130434786</v>
      </c>
      <c r="U50" s="6">
        <v>0</v>
      </c>
      <c r="V50" s="6">
        <f>SUM(NonNurse[[#This Row],[Occupational Therapist Hours]],NonNurse[[#This Row],[OT Assistant Hours]],NonNurse[[#This Row],[OT Aide Hours]])/NonNurse[[#This Row],[MDS Census]]</f>
        <v>0.25242412297989747</v>
      </c>
      <c r="W50" s="6">
        <v>4.5405434782608705</v>
      </c>
      <c r="X50" s="6">
        <v>4.8594565217391308</v>
      </c>
      <c r="Y50" s="6">
        <v>0</v>
      </c>
      <c r="Z50" s="6">
        <f>SUM(NonNurse[[#This Row],[Physical Therapist (PT) Hours]],NonNurse[[#This Row],[PT Assistant Hours]],NonNurse[[#This Row],[PT Aide Hours]])/NonNurse[[#This Row],[MDS Census]]</f>
        <v>0.34087504927079237</v>
      </c>
      <c r="AA50" s="6">
        <v>0</v>
      </c>
      <c r="AB50" s="6">
        <v>0</v>
      </c>
      <c r="AC50" s="6">
        <v>0</v>
      </c>
      <c r="AD50" s="6">
        <v>0</v>
      </c>
      <c r="AE50" s="6">
        <v>0</v>
      </c>
      <c r="AF50" s="6">
        <v>0</v>
      </c>
      <c r="AG50" s="6">
        <v>0</v>
      </c>
      <c r="AH50" s="1">
        <v>465165</v>
      </c>
      <c r="AI50">
        <v>8</v>
      </c>
    </row>
    <row r="51" spans="1:35" x14ac:dyDescent="0.25">
      <c r="A51" t="s">
        <v>148</v>
      </c>
      <c r="B51" t="s">
        <v>26</v>
      </c>
      <c r="C51" t="s">
        <v>189</v>
      </c>
      <c r="D51" t="s">
        <v>162</v>
      </c>
      <c r="E51" s="6">
        <v>46.771739130434781</v>
      </c>
      <c r="F51" s="6">
        <v>0</v>
      </c>
      <c r="G51" s="6">
        <v>0</v>
      </c>
      <c r="H51" s="6">
        <v>0</v>
      </c>
      <c r="I51" s="6">
        <v>0</v>
      </c>
      <c r="J51" s="6">
        <v>5.0978260869565215</v>
      </c>
      <c r="K51" s="6">
        <v>0</v>
      </c>
      <c r="L51" s="6">
        <v>0</v>
      </c>
      <c r="M51" s="6">
        <v>0</v>
      </c>
      <c r="N51" s="6">
        <v>0</v>
      </c>
      <c r="O51" s="6">
        <f>SUM(NonNurse[[#This Row],[Qualified Social Work Staff Hours]],NonNurse[[#This Row],[Other Social Work Staff Hours]])/NonNurse[[#This Row],[MDS Census]]</f>
        <v>0</v>
      </c>
      <c r="P51" s="6">
        <v>0</v>
      </c>
      <c r="Q51" s="6">
        <v>0</v>
      </c>
      <c r="R51" s="6">
        <f>SUM(NonNurse[[#This Row],[Qualified Activities Professional Hours]],NonNurse[[#This Row],[Other Activities Professional Hours]])/NonNurse[[#This Row],[MDS Census]]</f>
        <v>0</v>
      </c>
      <c r="S51" s="6">
        <v>0</v>
      </c>
      <c r="T51" s="6">
        <v>0</v>
      </c>
      <c r="U51" s="6">
        <v>0</v>
      </c>
      <c r="V51" s="6">
        <f>SUM(NonNurse[[#This Row],[Occupational Therapist Hours]],NonNurse[[#This Row],[OT Assistant Hours]],NonNurse[[#This Row],[OT Aide Hours]])/NonNurse[[#This Row],[MDS Census]]</f>
        <v>0</v>
      </c>
      <c r="W51" s="6">
        <v>0</v>
      </c>
      <c r="X51" s="6">
        <v>0</v>
      </c>
      <c r="Y51" s="6">
        <v>0</v>
      </c>
      <c r="Z51" s="6">
        <f>SUM(NonNurse[[#This Row],[Physical Therapist (PT) Hours]],NonNurse[[#This Row],[PT Assistant Hours]],NonNurse[[#This Row],[PT Aide Hours]])/NonNurse[[#This Row],[MDS Census]]</f>
        <v>0</v>
      </c>
      <c r="AA51" s="6">
        <v>0</v>
      </c>
      <c r="AB51" s="6">
        <v>0</v>
      </c>
      <c r="AC51" s="6">
        <v>0</v>
      </c>
      <c r="AD51" s="6">
        <v>0</v>
      </c>
      <c r="AE51" s="6">
        <v>0</v>
      </c>
      <c r="AF51" s="6">
        <v>0</v>
      </c>
      <c r="AG51" s="6">
        <v>0</v>
      </c>
      <c r="AH51" s="1">
        <v>465086</v>
      </c>
      <c r="AI51">
        <v>8</v>
      </c>
    </row>
    <row r="52" spans="1:35" x14ac:dyDescent="0.25">
      <c r="A52" t="s">
        <v>148</v>
      </c>
      <c r="B52" t="s">
        <v>18</v>
      </c>
      <c r="C52" t="s">
        <v>193</v>
      </c>
      <c r="D52" t="s">
        <v>162</v>
      </c>
      <c r="E52" s="6">
        <v>58.032608695652172</v>
      </c>
      <c r="F52" s="6">
        <v>5.4782608695652177</v>
      </c>
      <c r="G52" s="6">
        <v>0.75543478260869568</v>
      </c>
      <c r="H52" s="6">
        <v>0</v>
      </c>
      <c r="I52" s="6">
        <v>0</v>
      </c>
      <c r="J52" s="6">
        <v>5.7391304347826084</v>
      </c>
      <c r="K52" s="6">
        <v>0</v>
      </c>
      <c r="L52" s="6">
        <v>7.1536956521739103</v>
      </c>
      <c r="M52" s="6">
        <v>0</v>
      </c>
      <c r="N52" s="6">
        <v>4.4165217391304354</v>
      </c>
      <c r="O52" s="6">
        <f>SUM(NonNurse[[#This Row],[Qualified Social Work Staff Hours]],NonNurse[[#This Row],[Other Social Work Staff Hours]])/NonNurse[[#This Row],[MDS Census]]</f>
        <v>7.6104139351938577E-2</v>
      </c>
      <c r="P52" s="6">
        <v>0</v>
      </c>
      <c r="Q52" s="6">
        <v>9.4944565217391297</v>
      </c>
      <c r="R52" s="6">
        <f>SUM(NonNurse[[#This Row],[Qualified Activities Professional Hours]],NonNurse[[#This Row],[Other Activities Professional Hours]])/NonNurse[[#This Row],[MDS Census]]</f>
        <v>0.16360554410938377</v>
      </c>
      <c r="S52" s="6">
        <v>10.657282608695654</v>
      </c>
      <c r="T52" s="6">
        <v>7.1582608695652139</v>
      </c>
      <c r="U52" s="6">
        <v>0</v>
      </c>
      <c r="V52" s="6">
        <f>SUM(NonNurse[[#This Row],[Occupational Therapist Hours]],NonNurse[[#This Row],[OT Assistant Hours]],NonNurse[[#This Row],[OT Aide Hours]])/NonNurse[[#This Row],[MDS Census]]</f>
        <v>0.30699194605731406</v>
      </c>
      <c r="W52" s="6">
        <v>11.073478260869566</v>
      </c>
      <c r="X52" s="6">
        <v>5.7317391304347804</v>
      </c>
      <c r="Y52" s="6">
        <v>6.1847826086956523</v>
      </c>
      <c r="Z52" s="6">
        <f>SUM(NonNurse[[#This Row],[Physical Therapist (PT) Hours]],NonNurse[[#This Row],[PT Assistant Hours]],NonNurse[[#This Row],[PT Aide Hours]])/NonNurse[[#This Row],[MDS Census]]</f>
        <v>0.3961565836298932</v>
      </c>
      <c r="AA52" s="6">
        <v>0</v>
      </c>
      <c r="AB52" s="6">
        <v>5.2608695652173916</v>
      </c>
      <c r="AC52" s="6">
        <v>0</v>
      </c>
      <c r="AD52" s="6">
        <v>0</v>
      </c>
      <c r="AE52" s="6">
        <v>0</v>
      </c>
      <c r="AF52" s="6">
        <v>0</v>
      </c>
      <c r="AG52" s="6">
        <v>0</v>
      </c>
      <c r="AH52" s="1">
        <v>465069</v>
      </c>
      <c r="AI52">
        <v>8</v>
      </c>
    </row>
    <row r="53" spans="1:35" x14ac:dyDescent="0.25">
      <c r="A53" t="s">
        <v>148</v>
      </c>
      <c r="B53" t="s">
        <v>10</v>
      </c>
      <c r="C53" t="s">
        <v>188</v>
      </c>
      <c r="D53" t="s">
        <v>163</v>
      </c>
      <c r="E53" s="6">
        <v>75.119565217391298</v>
      </c>
      <c r="F53" s="6">
        <v>5.7391304347826084</v>
      </c>
      <c r="G53" s="6">
        <v>0</v>
      </c>
      <c r="H53" s="6">
        <v>0</v>
      </c>
      <c r="I53" s="6">
        <v>1</v>
      </c>
      <c r="J53" s="6">
        <v>0</v>
      </c>
      <c r="K53" s="6">
        <v>0</v>
      </c>
      <c r="L53" s="6">
        <v>1.107282608695652</v>
      </c>
      <c r="M53" s="6">
        <v>0</v>
      </c>
      <c r="N53" s="6">
        <v>5.3043478260869561</v>
      </c>
      <c r="O53" s="6">
        <f>SUM(NonNurse[[#This Row],[Qualified Social Work Staff Hours]],NonNurse[[#This Row],[Other Social Work Staff Hours]])/NonNurse[[#This Row],[MDS Census]]</f>
        <v>7.0612067718130514E-2</v>
      </c>
      <c r="P53" s="6">
        <v>0</v>
      </c>
      <c r="Q53" s="6">
        <v>4.8849999999999989</v>
      </c>
      <c r="R53" s="6">
        <f>SUM(NonNurse[[#This Row],[Qualified Activities Professional Hours]],NonNurse[[#This Row],[Other Activities Professional Hours]])/NonNurse[[#This Row],[MDS Census]]</f>
        <v>6.5029662856316006E-2</v>
      </c>
      <c r="S53" s="6">
        <v>1.0595652173913042</v>
      </c>
      <c r="T53" s="6">
        <v>6.9319565217391306</v>
      </c>
      <c r="U53" s="6">
        <v>0</v>
      </c>
      <c r="V53" s="6">
        <f>SUM(NonNurse[[#This Row],[Occupational Therapist Hours]],NonNurse[[#This Row],[OT Assistant Hours]],NonNurse[[#This Row],[OT Aide Hours]])/NonNurse[[#This Row],[MDS Census]]</f>
        <v>0.10638402546664738</v>
      </c>
      <c r="W53" s="6">
        <v>2.1009782608695646</v>
      </c>
      <c r="X53" s="6">
        <v>5.7659782608695656</v>
      </c>
      <c r="Y53" s="6">
        <v>0</v>
      </c>
      <c r="Z53" s="6">
        <f>SUM(NonNurse[[#This Row],[Physical Therapist (PT) Hours]],NonNurse[[#This Row],[PT Assistant Hours]],NonNurse[[#This Row],[PT Aide Hours]])/NonNurse[[#This Row],[MDS Census]]</f>
        <v>0.10472579945015194</v>
      </c>
      <c r="AA53" s="6">
        <v>0</v>
      </c>
      <c r="AB53" s="6">
        <v>0</v>
      </c>
      <c r="AC53" s="6">
        <v>0</v>
      </c>
      <c r="AD53" s="6">
        <v>48.512717391304371</v>
      </c>
      <c r="AE53" s="6">
        <v>0</v>
      </c>
      <c r="AF53" s="6">
        <v>0</v>
      </c>
      <c r="AG53" s="6">
        <v>0</v>
      </c>
      <c r="AH53" s="1">
        <v>465006</v>
      </c>
      <c r="AI53">
        <v>8</v>
      </c>
    </row>
    <row r="54" spans="1:35" x14ac:dyDescent="0.25">
      <c r="A54" t="s">
        <v>148</v>
      </c>
      <c r="B54" t="s">
        <v>84</v>
      </c>
      <c r="C54" t="s">
        <v>183</v>
      </c>
      <c r="D54" t="s">
        <v>163</v>
      </c>
      <c r="E54" s="6">
        <v>54.445652173913047</v>
      </c>
      <c r="F54" s="6">
        <v>5.0434782608695654</v>
      </c>
      <c r="G54" s="6">
        <v>0</v>
      </c>
      <c r="H54" s="6">
        <v>0</v>
      </c>
      <c r="I54" s="6">
        <v>5.1086956521739131</v>
      </c>
      <c r="J54" s="6">
        <v>0</v>
      </c>
      <c r="K54" s="6">
        <v>0</v>
      </c>
      <c r="L54" s="6">
        <v>4.6864130434782592</v>
      </c>
      <c r="M54" s="6">
        <v>8.7545652173913044</v>
      </c>
      <c r="N54" s="6">
        <v>0</v>
      </c>
      <c r="O54" s="6">
        <f>SUM(NonNurse[[#This Row],[Qualified Social Work Staff Hours]],NonNurse[[#This Row],[Other Social Work Staff Hours]])/NonNurse[[#This Row],[MDS Census]]</f>
        <v>0.16079456977440607</v>
      </c>
      <c r="P54" s="6">
        <v>11.865760869565216</v>
      </c>
      <c r="Q54" s="6">
        <v>0</v>
      </c>
      <c r="R54" s="6">
        <f>SUM(NonNurse[[#This Row],[Qualified Activities Professional Hours]],NonNurse[[#This Row],[Other Activities Professional Hours]])/NonNurse[[#This Row],[MDS Census]]</f>
        <v>0.21793771211818722</v>
      </c>
      <c r="S54" s="6">
        <v>9.9954347826086973</v>
      </c>
      <c r="T54" s="6">
        <v>9.9573913043478246</v>
      </c>
      <c r="U54" s="6">
        <v>0</v>
      </c>
      <c r="V54" s="6">
        <f>SUM(NonNurse[[#This Row],[Occupational Therapist Hours]],NonNurse[[#This Row],[OT Assistant Hours]],NonNurse[[#This Row],[OT Aide Hours]])/NonNurse[[#This Row],[MDS Census]]</f>
        <v>0.36647234977041321</v>
      </c>
      <c r="W54" s="6">
        <v>9.1388043478260865</v>
      </c>
      <c r="X54" s="6">
        <v>10.552826086956525</v>
      </c>
      <c r="Y54" s="6">
        <v>0.66304347826086951</v>
      </c>
      <c r="Z54" s="6">
        <f>SUM(NonNurse[[#This Row],[Physical Therapist (PT) Hours]],NonNurse[[#This Row],[PT Assistant Hours]],NonNurse[[#This Row],[PT Aide Hours]])/NonNurse[[#This Row],[MDS Census]]</f>
        <v>0.37385306448392897</v>
      </c>
      <c r="AA54" s="6">
        <v>0</v>
      </c>
      <c r="AB54" s="6">
        <v>0</v>
      </c>
      <c r="AC54" s="6">
        <v>0</v>
      </c>
      <c r="AD54" s="6">
        <v>17.998260869565218</v>
      </c>
      <c r="AE54" s="6">
        <v>139.31521739130434</v>
      </c>
      <c r="AF54" s="6">
        <v>0</v>
      </c>
      <c r="AG54" s="6">
        <v>0</v>
      </c>
      <c r="AH54" s="1">
        <v>465179</v>
      </c>
      <c r="AI54">
        <v>8</v>
      </c>
    </row>
    <row r="55" spans="1:35" x14ac:dyDescent="0.25">
      <c r="A55" t="s">
        <v>148</v>
      </c>
      <c r="B55" t="s">
        <v>70</v>
      </c>
      <c r="C55" t="s">
        <v>208</v>
      </c>
      <c r="D55" t="s">
        <v>158</v>
      </c>
      <c r="E55" s="6">
        <v>44.945652173913047</v>
      </c>
      <c r="F55" s="6">
        <v>20.964130434782607</v>
      </c>
      <c r="G55" s="6">
        <v>0</v>
      </c>
      <c r="H55" s="6">
        <v>0.3544565217391305</v>
      </c>
      <c r="I55" s="6">
        <v>1</v>
      </c>
      <c r="J55" s="6">
        <v>0</v>
      </c>
      <c r="K55" s="6">
        <v>0</v>
      </c>
      <c r="L55" s="6">
        <v>0.37836956521739157</v>
      </c>
      <c r="M55" s="6">
        <v>4.9322826086956528</v>
      </c>
      <c r="N55" s="6">
        <v>0</v>
      </c>
      <c r="O55" s="6">
        <f>SUM(NonNurse[[#This Row],[Qualified Social Work Staff Hours]],NonNurse[[#This Row],[Other Social Work Staff Hours]])/NonNurse[[#This Row],[MDS Census]]</f>
        <v>0.10973881499395406</v>
      </c>
      <c r="P55" s="6">
        <v>0</v>
      </c>
      <c r="Q55" s="6">
        <v>5.9821739130434795</v>
      </c>
      <c r="R55" s="6">
        <f>SUM(NonNurse[[#This Row],[Qualified Activities Professional Hours]],NonNurse[[#This Row],[Other Activities Professional Hours]])/NonNurse[[#This Row],[MDS Census]]</f>
        <v>0.13309794437726724</v>
      </c>
      <c r="S55" s="6">
        <v>2.8495652173913033</v>
      </c>
      <c r="T55" s="6">
        <v>5.8257608695652152</v>
      </c>
      <c r="U55" s="6">
        <v>0</v>
      </c>
      <c r="V55" s="6">
        <f>SUM(NonNurse[[#This Row],[Occupational Therapist Hours]],NonNurse[[#This Row],[OT Assistant Hours]],NonNurse[[#This Row],[OT Aide Hours]])/NonNurse[[#This Row],[MDS Census]]</f>
        <v>0.19301813784764199</v>
      </c>
      <c r="W55" s="6">
        <v>6.3477173913043483</v>
      </c>
      <c r="X55" s="6">
        <v>4.3272826086956524</v>
      </c>
      <c r="Y55" s="6">
        <v>0</v>
      </c>
      <c r="Z55" s="6">
        <f>SUM(NonNurse[[#This Row],[Physical Therapist (PT) Hours]],NonNurse[[#This Row],[PT Assistant Hours]],NonNurse[[#This Row],[PT Aide Hours]])/NonNurse[[#This Row],[MDS Census]]</f>
        <v>0.23750906892382104</v>
      </c>
      <c r="AA55" s="6">
        <v>0</v>
      </c>
      <c r="AB55" s="6">
        <v>0</v>
      </c>
      <c r="AC55" s="6">
        <v>0</v>
      </c>
      <c r="AD55" s="6">
        <v>0</v>
      </c>
      <c r="AE55" s="6">
        <v>0</v>
      </c>
      <c r="AF55" s="6">
        <v>0</v>
      </c>
      <c r="AG55" s="6">
        <v>0</v>
      </c>
      <c r="AH55" s="1">
        <v>465163</v>
      </c>
      <c r="AI55">
        <v>8</v>
      </c>
    </row>
    <row r="56" spans="1:35" x14ac:dyDescent="0.25">
      <c r="A56" t="s">
        <v>148</v>
      </c>
      <c r="B56" t="s">
        <v>40</v>
      </c>
      <c r="C56" t="s">
        <v>199</v>
      </c>
      <c r="D56" t="s">
        <v>168</v>
      </c>
      <c r="E56" s="6">
        <v>60.630434782608695</v>
      </c>
      <c r="F56" s="6">
        <v>7.3913043478260869</v>
      </c>
      <c r="G56" s="6">
        <v>2.2282608695652173</v>
      </c>
      <c r="H56" s="6">
        <v>0.27173913043478259</v>
      </c>
      <c r="I56" s="6">
        <v>1.6521739130434783</v>
      </c>
      <c r="J56" s="6">
        <v>1.9565217391304348</v>
      </c>
      <c r="K56" s="6">
        <v>0</v>
      </c>
      <c r="L56" s="6">
        <v>7.4264130434782585</v>
      </c>
      <c r="M56" s="6">
        <v>0</v>
      </c>
      <c r="N56" s="6">
        <v>13.776847826086959</v>
      </c>
      <c r="O56" s="6">
        <f>SUM(NonNurse[[#This Row],[Qualified Social Work Staff Hours]],NonNurse[[#This Row],[Other Social Work Staff Hours]])/NonNurse[[#This Row],[MDS Census]]</f>
        <v>0.22722660451774834</v>
      </c>
      <c r="P56" s="6">
        <v>5.5652173913043477</v>
      </c>
      <c r="Q56" s="6">
        <v>5.9350000000000014</v>
      </c>
      <c r="R56" s="6">
        <f>SUM(NonNurse[[#This Row],[Qualified Activities Professional Hours]],NonNurse[[#This Row],[Other Activities Professional Hours]])/NonNurse[[#This Row],[MDS Census]]</f>
        <v>0.18967730369308</v>
      </c>
      <c r="S56" s="6">
        <v>14.477608695652178</v>
      </c>
      <c r="T56" s="6">
        <v>5.1506521739130431</v>
      </c>
      <c r="U56" s="6">
        <v>0</v>
      </c>
      <c r="V56" s="6">
        <f>SUM(NonNurse[[#This Row],[Occupational Therapist Hours]],NonNurse[[#This Row],[OT Assistant Hours]],NonNurse[[#This Row],[OT Aide Hours]])/NonNurse[[#This Row],[MDS Census]]</f>
        <v>0.32373610613122988</v>
      </c>
      <c r="W56" s="6">
        <v>10.566739130434783</v>
      </c>
      <c r="X56" s="6">
        <v>8.4798913043478272</v>
      </c>
      <c r="Y56" s="6">
        <v>7.7934782608695654</v>
      </c>
      <c r="Z56" s="6">
        <f>SUM(NonNurse[[#This Row],[Physical Therapist (PT) Hours]],NonNurse[[#This Row],[PT Assistant Hours]],NonNurse[[#This Row],[PT Aide Hours]])/NonNurse[[#This Row],[MDS Census]]</f>
        <v>0.44268375761921841</v>
      </c>
      <c r="AA56" s="6">
        <v>0</v>
      </c>
      <c r="AB56" s="6">
        <v>0</v>
      </c>
      <c r="AC56" s="6">
        <v>0</v>
      </c>
      <c r="AD56" s="6">
        <v>0</v>
      </c>
      <c r="AE56" s="6">
        <v>0</v>
      </c>
      <c r="AF56" s="6">
        <v>0</v>
      </c>
      <c r="AG56" s="6">
        <v>0</v>
      </c>
      <c r="AH56" s="1">
        <v>465104</v>
      </c>
      <c r="AI56">
        <v>8</v>
      </c>
    </row>
    <row r="57" spans="1:35" x14ac:dyDescent="0.25">
      <c r="A57" t="s">
        <v>148</v>
      </c>
      <c r="B57" t="s">
        <v>37</v>
      </c>
      <c r="C57" t="s">
        <v>188</v>
      </c>
      <c r="D57" t="s">
        <v>163</v>
      </c>
      <c r="E57" s="6">
        <v>53.554347826086953</v>
      </c>
      <c r="F57" s="6">
        <v>5.7391304347826084</v>
      </c>
      <c r="G57" s="6">
        <v>0</v>
      </c>
      <c r="H57" s="6">
        <v>0</v>
      </c>
      <c r="I57" s="6">
        <v>0</v>
      </c>
      <c r="J57" s="6">
        <v>0</v>
      </c>
      <c r="K57" s="6">
        <v>0</v>
      </c>
      <c r="L57" s="6">
        <v>7.9388043478260899</v>
      </c>
      <c r="M57" s="6">
        <v>0</v>
      </c>
      <c r="N57" s="6">
        <v>10.695652173913043</v>
      </c>
      <c r="O57" s="6">
        <f>SUM(NonNurse[[#This Row],[Qualified Social Work Staff Hours]],NonNurse[[#This Row],[Other Social Work Staff Hours]])/NonNurse[[#This Row],[MDS Census]]</f>
        <v>0.19971585143089102</v>
      </c>
      <c r="P57" s="6">
        <v>4.2751086956521744</v>
      </c>
      <c r="Q57" s="6">
        <v>3.7982608695652176</v>
      </c>
      <c r="R57" s="6">
        <f>SUM(NonNurse[[#This Row],[Qualified Activities Professional Hours]],NonNurse[[#This Row],[Other Activities Professional Hours]])/NonNurse[[#This Row],[MDS Census]]</f>
        <v>0.15075096407550237</v>
      </c>
      <c r="S57" s="6">
        <v>5.7164130434782621</v>
      </c>
      <c r="T57" s="6">
        <v>9.0324999999999989</v>
      </c>
      <c r="U57" s="6">
        <v>0</v>
      </c>
      <c r="V57" s="6">
        <f>SUM(NonNurse[[#This Row],[Occupational Therapist Hours]],NonNurse[[#This Row],[OT Assistant Hours]],NonNurse[[#This Row],[OT Aide Hours]])/NonNurse[[#This Row],[MDS Census]]</f>
        <v>0.27540085244570733</v>
      </c>
      <c r="W57" s="6">
        <v>8.4393478260869585</v>
      </c>
      <c r="X57" s="6">
        <v>10.759347826086954</v>
      </c>
      <c r="Y57" s="6">
        <v>0</v>
      </c>
      <c r="Z57" s="6">
        <f>SUM(NonNurse[[#This Row],[Physical Therapist (PT) Hours]],NonNurse[[#This Row],[PT Assistant Hours]],NonNurse[[#This Row],[PT Aide Hours]])/NonNurse[[#This Row],[MDS Census]]</f>
        <v>0.35848995331844935</v>
      </c>
      <c r="AA57" s="6">
        <v>0</v>
      </c>
      <c r="AB57" s="6">
        <v>0</v>
      </c>
      <c r="AC57" s="6">
        <v>0</v>
      </c>
      <c r="AD57" s="6">
        <v>0</v>
      </c>
      <c r="AE57" s="6">
        <v>0</v>
      </c>
      <c r="AF57" s="6">
        <v>0</v>
      </c>
      <c r="AG57" s="6">
        <v>0</v>
      </c>
      <c r="AH57" s="1">
        <v>465100</v>
      </c>
      <c r="AI57">
        <v>8</v>
      </c>
    </row>
    <row r="58" spans="1:35" x14ac:dyDescent="0.25">
      <c r="A58" t="s">
        <v>148</v>
      </c>
      <c r="B58" t="s">
        <v>39</v>
      </c>
      <c r="C58" t="s">
        <v>203</v>
      </c>
      <c r="D58" t="s">
        <v>160</v>
      </c>
      <c r="E58" s="6">
        <v>24.434782608695652</v>
      </c>
      <c r="F58" s="6">
        <v>5.7391304347826084</v>
      </c>
      <c r="G58" s="6">
        <v>0</v>
      </c>
      <c r="H58" s="6">
        <v>0</v>
      </c>
      <c r="I58" s="6">
        <v>1.0434782608695652</v>
      </c>
      <c r="J58" s="6">
        <v>0</v>
      </c>
      <c r="K58" s="6">
        <v>0</v>
      </c>
      <c r="L58" s="6">
        <v>6.08695652173913E-2</v>
      </c>
      <c r="M58" s="6">
        <v>0</v>
      </c>
      <c r="N58" s="6">
        <v>5.1490217391304363</v>
      </c>
      <c r="O58" s="6">
        <f>SUM(NonNurse[[#This Row],[Qualified Social Work Staff Hours]],NonNurse[[#This Row],[Other Social Work Staff Hours]])/NonNurse[[#This Row],[MDS Census]]</f>
        <v>0.2107250889679716</v>
      </c>
      <c r="P58" s="6">
        <v>0</v>
      </c>
      <c r="Q58" s="6">
        <v>0</v>
      </c>
      <c r="R58" s="6">
        <f>SUM(NonNurse[[#This Row],[Qualified Activities Professional Hours]],NonNurse[[#This Row],[Other Activities Professional Hours]])/NonNurse[[#This Row],[MDS Census]]</f>
        <v>0</v>
      </c>
      <c r="S58" s="6">
        <v>5.7294565217391309</v>
      </c>
      <c r="T58" s="6">
        <v>1.8717391304347826</v>
      </c>
      <c r="U58" s="6">
        <v>0</v>
      </c>
      <c r="V58" s="6">
        <f>SUM(NonNurse[[#This Row],[Occupational Therapist Hours]],NonNurse[[#This Row],[OT Assistant Hours]],NonNurse[[#This Row],[OT Aide Hours]])/NonNurse[[#This Row],[MDS Census]]</f>
        <v>0.31108096085409254</v>
      </c>
      <c r="W58" s="6">
        <v>0.69152173913043502</v>
      </c>
      <c r="X58" s="6">
        <v>5.2656521739130433</v>
      </c>
      <c r="Y58" s="6">
        <v>0</v>
      </c>
      <c r="Z58" s="6">
        <f>SUM(NonNurse[[#This Row],[Physical Therapist (PT) Hours]],NonNurse[[#This Row],[PT Assistant Hours]],NonNurse[[#This Row],[PT Aide Hours]])/NonNurse[[#This Row],[MDS Census]]</f>
        <v>0.24379893238434164</v>
      </c>
      <c r="AA58" s="6">
        <v>0</v>
      </c>
      <c r="AB58" s="6">
        <v>4.8695652173913047</v>
      </c>
      <c r="AC58" s="6">
        <v>0</v>
      </c>
      <c r="AD58" s="6">
        <v>25.640869565217397</v>
      </c>
      <c r="AE58" s="6">
        <v>0</v>
      </c>
      <c r="AF58" s="6">
        <v>0</v>
      </c>
      <c r="AG58" s="6">
        <v>0</v>
      </c>
      <c r="AH58" s="1">
        <v>465102</v>
      </c>
      <c r="AI58">
        <v>8</v>
      </c>
    </row>
    <row r="59" spans="1:35" x14ac:dyDescent="0.25">
      <c r="A59" t="s">
        <v>148</v>
      </c>
      <c r="B59" t="s">
        <v>53</v>
      </c>
      <c r="C59" t="s">
        <v>178</v>
      </c>
      <c r="D59" t="s">
        <v>168</v>
      </c>
      <c r="E59" s="6">
        <v>37.619565217391305</v>
      </c>
      <c r="F59" s="6">
        <v>6.6032608695652177</v>
      </c>
      <c r="G59" s="6">
        <v>0</v>
      </c>
      <c r="H59" s="6">
        <v>0</v>
      </c>
      <c r="I59" s="6">
        <v>0.21739130434782608</v>
      </c>
      <c r="J59" s="6">
        <v>0</v>
      </c>
      <c r="K59" s="6">
        <v>0</v>
      </c>
      <c r="L59" s="6">
        <v>2.6847826086956524E-2</v>
      </c>
      <c r="M59" s="6">
        <v>0</v>
      </c>
      <c r="N59" s="6">
        <v>5.781739130434782</v>
      </c>
      <c r="O59" s="6">
        <f>SUM(NonNurse[[#This Row],[Qualified Social Work Staff Hours]],NonNurse[[#This Row],[Other Social Work Staff Hours]])/NonNurse[[#This Row],[MDS Census]]</f>
        <v>0.15368968506212075</v>
      </c>
      <c r="P59" s="6">
        <v>4.7532608695652181</v>
      </c>
      <c r="Q59" s="6">
        <v>0</v>
      </c>
      <c r="R59" s="6">
        <f>SUM(NonNurse[[#This Row],[Qualified Activities Professional Hours]],NonNurse[[#This Row],[Other Activities Professional Hours]])/NonNurse[[#This Row],[MDS Census]]</f>
        <v>0.12635076567466053</v>
      </c>
      <c r="S59" s="6">
        <v>0</v>
      </c>
      <c r="T59" s="6">
        <v>2.5771739130434783</v>
      </c>
      <c r="U59" s="6">
        <v>0</v>
      </c>
      <c r="V59" s="6">
        <f>SUM(NonNurse[[#This Row],[Occupational Therapist Hours]],NonNurse[[#This Row],[OT Assistant Hours]],NonNurse[[#This Row],[OT Aide Hours]])/NonNurse[[#This Row],[MDS Census]]</f>
        <v>6.8506212077434264E-2</v>
      </c>
      <c r="W59" s="6">
        <v>3.8345652173913067</v>
      </c>
      <c r="X59" s="6">
        <v>0</v>
      </c>
      <c r="Y59" s="6">
        <v>0</v>
      </c>
      <c r="Z59" s="6">
        <f>SUM(NonNurse[[#This Row],[Physical Therapist (PT) Hours]],NonNurse[[#This Row],[PT Assistant Hours]],NonNurse[[#This Row],[PT Aide Hours]])/NonNurse[[#This Row],[MDS Census]]</f>
        <v>0.10193007801213529</v>
      </c>
      <c r="AA59" s="6">
        <v>0</v>
      </c>
      <c r="AB59" s="6">
        <v>0</v>
      </c>
      <c r="AC59" s="6">
        <v>0</v>
      </c>
      <c r="AD59" s="6">
        <v>0</v>
      </c>
      <c r="AE59" s="6">
        <v>0</v>
      </c>
      <c r="AF59" s="6">
        <v>0</v>
      </c>
      <c r="AG59" s="6">
        <v>0</v>
      </c>
      <c r="AH59" s="1">
        <v>465129</v>
      </c>
      <c r="AI59">
        <v>8</v>
      </c>
    </row>
    <row r="60" spans="1:35" x14ac:dyDescent="0.25">
      <c r="A60" t="s">
        <v>148</v>
      </c>
      <c r="B60" t="s">
        <v>99</v>
      </c>
      <c r="C60" t="s">
        <v>188</v>
      </c>
      <c r="D60" t="s">
        <v>163</v>
      </c>
      <c r="E60" s="6">
        <v>30.260869565217391</v>
      </c>
      <c r="F60" s="6">
        <v>0</v>
      </c>
      <c r="G60" s="6">
        <v>0</v>
      </c>
      <c r="H60" s="6">
        <v>0</v>
      </c>
      <c r="I60" s="6">
        <v>1.1086956521739131</v>
      </c>
      <c r="J60" s="6">
        <v>0</v>
      </c>
      <c r="K60" s="6">
        <v>0</v>
      </c>
      <c r="L60" s="6">
        <v>5.6304347826086953E-2</v>
      </c>
      <c r="M60" s="6">
        <v>0.1358695652173913</v>
      </c>
      <c r="N60" s="6">
        <v>0</v>
      </c>
      <c r="O60" s="6">
        <f>SUM(NonNurse[[#This Row],[Qualified Social Work Staff Hours]],NonNurse[[#This Row],[Other Social Work Staff Hours]])/NonNurse[[#This Row],[MDS Census]]</f>
        <v>4.4899425287356319E-3</v>
      </c>
      <c r="P60" s="6">
        <v>0</v>
      </c>
      <c r="Q60" s="6">
        <v>0</v>
      </c>
      <c r="R60" s="6">
        <f>SUM(NonNurse[[#This Row],[Qualified Activities Professional Hours]],NonNurse[[#This Row],[Other Activities Professional Hours]])/NonNurse[[#This Row],[MDS Census]]</f>
        <v>0</v>
      </c>
      <c r="S60" s="6">
        <v>3.4456521739130434E-2</v>
      </c>
      <c r="T60" s="6">
        <v>1.0858695652173913</v>
      </c>
      <c r="U60" s="6">
        <v>0</v>
      </c>
      <c r="V60" s="6">
        <f>SUM(NonNurse[[#This Row],[Occupational Therapist Hours]],NonNurse[[#This Row],[OT Assistant Hours]],NonNurse[[#This Row],[OT Aide Hours]])/NonNurse[[#This Row],[MDS Census]]</f>
        <v>3.7022270114942531E-2</v>
      </c>
      <c r="W60" s="6">
        <v>4.4239130434782614E-2</v>
      </c>
      <c r="X60" s="6">
        <v>0.13793478260869568</v>
      </c>
      <c r="Y60" s="6">
        <v>0</v>
      </c>
      <c r="Z60" s="6">
        <f>SUM(NonNurse[[#This Row],[Physical Therapist (PT) Hours]],NonNurse[[#This Row],[PT Assistant Hours]],NonNurse[[#This Row],[PT Aide Hours]])/NonNurse[[#This Row],[MDS Census]]</f>
        <v>6.0201149425287374E-3</v>
      </c>
      <c r="AA60" s="6">
        <v>0</v>
      </c>
      <c r="AB60" s="6">
        <v>0</v>
      </c>
      <c r="AC60" s="6">
        <v>0</v>
      </c>
      <c r="AD60" s="6">
        <v>14.692500000000001</v>
      </c>
      <c r="AE60" s="6">
        <v>0</v>
      </c>
      <c r="AF60" s="6">
        <v>0</v>
      </c>
      <c r="AG60" s="6">
        <v>0</v>
      </c>
      <c r="AH60" t="s">
        <v>1</v>
      </c>
      <c r="AI60">
        <v>8</v>
      </c>
    </row>
    <row r="61" spans="1:35" x14ac:dyDescent="0.25">
      <c r="A61" t="s">
        <v>148</v>
      </c>
      <c r="B61" t="s">
        <v>64</v>
      </c>
      <c r="C61" t="s">
        <v>189</v>
      </c>
      <c r="D61" t="s">
        <v>162</v>
      </c>
      <c r="E61" s="6">
        <v>29.271739130434781</v>
      </c>
      <c r="F61" s="6">
        <v>5.7391304347826084</v>
      </c>
      <c r="G61" s="6">
        <v>0</v>
      </c>
      <c r="H61" s="6">
        <v>0</v>
      </c>
      <c r="I61" s="6">
        <v>0</v>
      </c>
      <c r="J61" s="6">
        <v>0</v>
      </c>
      <c r="K61" s="6">
        <v>0</v>
      </c>
      <c r="L61" s="6">
        <v>0.51902173913043481</v>
      </c>
      <c r="M61" s="6">
        <v>0</v>
      </c>
      <c r="N61" s="6">
        <v>0</v>
      </c>
      <c r="O61" s="6">
        <f>SUM(NonNurse[[#This Row],[Qualified Social Work Staff Hours]],NonNurse[[#This Row],[Other Social Work Staff Hours]])/NonNurse[[#This Row],[MDS Census]]</f>
        <v>0</v>
      </c>
      <c r="P61" s="6">
        <v>0</v>
      </c>
      <c r="Q61" s="6">
        <v>0</v>
      </c>
      <c r="R61" s="6">
        <f>SUM(NonNurse[[#This Row],[Qualified Activities Professional Hours]],NonNurse[[#This Row],[Other Activities Professional Hours]])/NonNurse[[#This Row],[MDS Census]]</f>
        <v>0</v>
      </c>
      <c r="S61" s="6">
        <v>9.4124999999999996</v>
      </c>
      <c r="T61" s="6">
        <v>6.1295652173913036</v>
      </c>
      <c r="U61" s="6">
        <v>0</v>
      </c>
      <c r="V61" s="6">
        <f>SUM(NonNurse[[#This Row],[Occupational Therapist Hours]],NonNurse[[#This Row],[OT Assistant Hours]],NonNurse[[#This Row],[OT Aide Hours]])/NonNurse[[#This Row],[MDS Census]]</f>
        <v>0.53095803936130714</v>
      </c>
      <c r="W61" s="6">
        <v>11.66576086956522</v>
      </c>
      <c r="X61" s="6">
        <v>9.6885869565217408</v>
      </c>
      <c r="Y61" s="6">
        <v>0</v>
      </c>
      <c r="Z61" s="6">
        <f>SUM(NonNurse[[#This Row],[Physical Therapist (PT) Hours]],NonNurse[[#This Row],[PT Assistant Hours]],NonNurse[[#This Row],[PT Aide Hours]])/NonNurse[[#This Row],[MDS Census]]</f>
        <v>0.72952098031934665</v>
      </c>
      <c r="AA61" s="6">
        <v>0</v>
      </c>
      <c r="AB61" s="6">
        <v>0</v>
      </c>
      <c r="AC61" s="6">
        <v>0</v>
      </c>
      <c r="AD61" s="6">
        <v>0</v>
      </c>
      <c r="AE61" s="6">
        <v>0</v>
      </c>
      <c r="AF61" s="6">
        <v>0</v>
      </c>
      <c r="AG61" s="6">
        <v>0</v>
      </c>
      <c r="AH61" s="1">
        <v>465155</v>
      </c>
      <c r="AI61">
        <v>8</v>
      </c>
    </row>
    <row r="62" spans="1:35" x14ac:dyDescent="0.25">
      <c r="A62" t="s">
        <v>148</v>
      </c>
      <c r="B62" t="s">
        <v>36</v>
      </c>
      <c r="C62" t="s">
        <v>203</v>
      </c>
      <c r="D62" t="s">
        <v>160</v>
      </c>
      <c r="E62" s="6">
        <v>54.228260869565219</v>
      </c>
      <c r="F62" s="6">
        <v>5.5652173913043477</v>
      </c>
      <c r="G62" s="6">
        <v>0.78260869565217395</v>
      </c>
      <c r="H62" s="6">
        <v>0</v>
      </c>
      <c r="I62" s="6">
        <v>5.7391304347826084</v>
      </c>
      <c r="J62" s="6">
        <v>0</v>
      </c>
      <c r="K62" s="6">
        <v>0</v>
      </c>
      <c r="L62" s="6">
        <v>0</v>
      </c>
      <c r="M62" s="6">
        <v>0</v>
      </c>
      <c r="N62" s="6">
        <v>14.528152173913043</v>
      </c>
      <c r="O62" s="6">
        <f>SUM(NonNurse[[#This Row],[Qualified Social Work Staff Hours]],NonNurse[[#This Row],[Other Social Work Staff Hours]])/NonNurse[[#This Row],[MDS Census]]</f>
        <v>0.26790739627179794</v>
      </c>
      <c r="P62" s="6">
        <v>5.2851086956521725</v>
      </c>
      <c r="Q62" s="6">
        <v>5.0855434782608704</v>
      </c>
      <c r="R62" s="6">
        <f>SUM(NonNurse[[#This Row],[Qualified Activities Professional Hours]],NonNurse[[#This Row],[Other Activities Professional Hours]])/NonNurse[[#This Row],[MDS Census]]</f>
        <v>0.19124072960513128</v>
      </c>
      <c r="S62" s="6">
        <v>5.7391304347826084</v>
      </c>
      <c r="T62" s="6">
        <v>12.894130434782602</v>
      </c>
      <c r="U62" s="6">
        <v>0</v>
      </c>
      <c r="V62" s="6">
        <f>SUM(NonNurse[[#This Row],[Occupational Therapist Hours]],NonNurse[[#This Row],[OT Assistant Hours]],NonNurse[[#This Row],[OT Aide Hours]])/NonNurse[[#This Row],[MDS Census]]</f>
        <v>0.34360793746241713</v>
      </c>
      <c r="W62" s="6">
        <v>11.910543478260866</v>
      </c>
      <c r="X62" s="6">
        <v>13.408152173913038</v>
      </c>
      <c r="Y62" s="6">
        <v>0</v>
      </c>
      <c r="Z62" s="6">
        <f>SUM(NonNurse[[#This Row],[Physical Therapist (PT) Hours]],NonNurse[[#This Row],[PT Assistant Hours]],NonNurse[[#This Row],[PT Aide Hours]])/NonNurse[[#This Row],[MDS Census]]</f>
        <v>0.46689116055321689</v>
      </c>
      <c r="AA62" s="6">
        <v>0</v>
      </c>
      <c r="AB62" s="6">
        <v>6.5217391304347824E-2</v>
      </c>
      <c r="AC62" s="6">
        <v>0</v>
      </c>
      <c r="AD62" s="6">
        <v>0</v>
      </c>
      <c r="AE62" s="6">
        <v>0</v>
      </c>
      <c r="AF62" s="6">
        <v>0</v>
      </c>
      <c r="AG62" s="6">
        <v>0</v>
      </c>
      <c r="AH62" s="1">
        <v>465098</v>
      </c>
      <c r="AI62">
        <v>8</v>
      </c>
    </row>
    <row r="63" spans="1:35" x14ac:dyDescent="0.25">
      <c r="A63" t="s">
        <v>148</v>
      </c>
      <c r="B63" t="s">
        <v>7</v>
      </c>
      <c r="C63" t="s">
        <v>190</v>
      </c>
      <c r="D63" t="s">
        <v>164</v>
      </c>
      <c r="E63" s="6">
        <v>37.576086956521742</v>
      </c>
      <c r="F63" s="6">
        <v>4.8913043478260869</v>
      </c>
      <c r="G63" s="6">
        <v>0</v>
      </c>
      <c r="H63" s="6">
        <v>0.24369565217391306</v>
      </c>
      <c r="I63" s="6">
        <v>0.61956521739130432</v>
      </c>
      <c r="J63" s="6">
        <v>0</v>
      </c>
      <c r="K63" s="6">
        <v>0</v>
      </c>
      <c r="L63" s="6">
        <v>4.5760869565217403E-2</v>
      </c>
      <c r="M63" s="6">
        <v>4.3720652173913042</v>
      </c>
      <c r="N63" s="6">
        <v>0</v>
      </c>
      <c r="O63" s="6">
        <f>SUM(NonNurse[[#This Row],[Qualified Social Work Staff Hours]],NonNurse[[#This Row],[Other Social Work Staff Hours]])/NonNurse[[#This Row],[MDS Census]]</f>
        <v>0.11635232860862017</v>
      </c>
      <c r="P63" s="6">
        <v>0</v>
      </c>
      <c r="Q63" s="6">
        <v>8.2443478260869565</v>
      </c>
      <c r="R63" s="6">
        <f>SUM(NonNurse[[#This Row],[Qualified Activities Professional Hours]],NonNurse[[#This Row],[Other Activities Professional Hours]])/NonNurse[[#This Row],[MDS Census]]</f>
        <v>0.21940410760775236</v>
      </c>
      <c r="S63" s="6">
        <v>5.0816304347826096</v>
      </c>
      <c r="T63" s="6">
        <v>6.5217391304347824E-2</v>
      </c>
      <c r="U63" s="6">
        <v>0</v>
      </c>
      <c r="V63" s="6">
        <f>SUM(NonNurse[[#This Row],[Occupational Therapist Hours]],NonNurse[[#This Row],[OT Assistant Hours]],NonNurse[[#This Row],[OT Aide Hours]])/NonNurse[[#This Row],[MDS Census]]</f>
        <v>0.13697136245299393</v>
      </c>
      <c r="W63" s="6">
        <v>5.8195652173913039</v>
      </c>
      <c r="X63" s="6">
        <v>0.20978260869565216</v>
      </c>
      <c r="Y63" s="6">
        <v>0</v>
      </c>
      <c r="Z63" s="6">
        <f>SUM(NonNurse[[#This Row],[Physical Therapist (PT) Hours]],NonNurse[[#This Row],[PT Assistant Hours]],NonNurse[[#This Row],[PT Aide Hours]])/NonNurse[[#This Row],[MDS Census]]</f>
        <v>0.16045704367949085</v>
      </c>
      <c r="AA63" s="6">
        <v>0</v>
      </c>
      <c r="AB63" s="6">
        <v>0</v>
      </c>
      <c r="AC63" s="6">
        <v>0</v>
      </c>
      <c r="AD63" s="6">
        <v>0</v>
      </c>
      <c r="AE63" s="6">
        <v>0</v>
      </c>
      <c r="AF63" s="6">
        <v>0</v>
      </c>
      <c r="AG63" s="6">
        <v>0</v>
      </c>
      <c r="AH63" s="1">
        <v>465020</v>
      </c>
      <c r="AI63">
        <v>8</v>
      </c>
    </row>
    <row r="64" spans="1:35" x14ac:dyDescent="0.25">
      <c r="A64" t="s">
        <v>148</v>
      </c>
      <c r="B64" t="s">
        <v>93</v>
      </c>
      <c r="C64" t="s">
        <v>220</v>
      </c>
      <c r="D64" t="s">
        <v>168</v>
      </c>
      <c r="E64" s="6">
        <v>77.543478260869563</v>
      </c>
      <c r="F64" s="6">
        <v>5.7391304347826084</v>
      </c>
      <c r="G64" s="6">
        <v>0</v>
      </c>
      <c r="H64" s="6">
        <v>0</v>
      </c>
      <c r="I64" s="6">
        <v>0</v>
      </c>
      <c r="J64" s="6">
        <v>0</v>
      </c>
      <c r="K64" s="6">
        <v>0</v>
      </c>
      <c r="L64" s="6">
        <v>15.215869565217393</v>
      </c>
      <c r="M64" s="6">
        <v>0</v>
      </c>
      <c r="N64" s="6">
        <v>19.530652173913044</v>
      </c>
      <c r="O64" s="6">
        <f>SUM(NonNurse[[#This Row],[Qualified Social Work Staff Hours]],NonNurse[[#This Row],[Other Social Work Staff Hours]])/NonNurse[[#This Row],[MDS Census]]</f>
        <v>0.25186711522287636</v>
      </c>
      <c r="P64" s="6">
        <v>3.1603260869565224</v>
      </c>
      <c r="Q64" s="6">
        <v>4.3930434782608696</v>
      </c>
      <c r="R64" s="6">
        <f>SUM(NonNurse[[#This Row],[Qualified Activities Professional Hours]],NonNurse[[#This Row],[Other Activities Professional Hours]])/NonNurse[[#This Row],[MDS Census]]</f>
        <v>9.7408186150827039E-2</v>
      </c>
      <c r="S64" s="6">
        <v>9.7565217391304344</v>
      </c>
      <c r="T64" s="6">
        <v>16.50380434782609</v>
      </c>
      <c r="U64" s="6">
        <v>0</v>
      </c>
      <c r="V64" s="6">
        <f>SUM(NonNurse[[#This Row],[Occupational Therapist Hours]],NonNurse[[#This Row],[OT Assistant Hours]],NonNurse[[#This Row],[OT Aide Hours]])/NonNurse[[#This Row],[MDS Census]]</f>
        <v>0.33865292963274463</v>
      </c>
      <c r="W64" s="6">
        <v>17.804673913043477</v>
      </c>
      <c r="X64" s="6">
        <v>14.859130434782609</v>
      </c>
      <c r="Y64" s="6">
        <v>7.3152173913043477</v>
      </c>
      <c r="Z64" s="6">
        <f>SUM(NonNurse[[#This Row],[Physical Therapist (PT) Hours]],NonNurse[[#This Row],[PT Assistant Hours]],NonNurse[[#This Row],[PT Aide Hours]])/NonNurse[[#This Row],[MDS Census]]</f>
        <v>0.51556910569105685</v>
      </c>
      <c r="AA64" s="6">
        <v>0</v>
      </c>
      <c r="AB64" s="6">
        <v>1.0869565217391304E-2</v>
      </c>
      <c r="AC64" s="6">
        <v>0</v>
      </c>
      <c r="AD64" s="6">
        <v>0</v>
      </c>
      <c r="AE64" s="6">
        <v>0</v>
      </c>
      <c r="AF64" s="6">
        <v>0</v>
      </c>
      <c r="AG64" s="6">
        <v>0</v>
      </c>
      <c r="AH64" s="1">
        <v>465188</v>
      </c>
      <c r="AI64">
        <v>8</v>
      </c>
    </row>
    <row r="65" spans="1:35" x14ac:dyDescent="0.25">
      <c r="A65" t="s">
        <v>148</v>
      </c>
      <c r="B65" t="s">
        <v>49</v>
      </c>
      <c r="C65" t="s">
        <v>209</v>
      </c>
      <c r="D65" t="s">
        <v>168</v>
      </c>
      <c r="E65" s="6">
        <v>100.05434782608695</v>
      </c>
      <c r="F65" s="6">
        <v>5.7391304347826084</v>
      </c>
      <c r="G65" s="6">
        <v>1.125</v>
      </c>
      <c r="H65" s="6">
        <v>0.30978260869565216</v>
      </c>
      <c r="I65" s="6">
        <v>2.25</v>
      </c>
      <c r="J65" s="6">
        <v>0</v>
      </c>
      <c r="K65" s="6">
        <v>0</v>
      </c>
      <c r="L65" s="6">
        <v>15.45260869565217</v>
      </c>
      <c r="M65" s="6">
        <v>2.6956521739130435</v>
      </c>
      <c r="N65" s="6">
        <v>28.149673913043468</v>
      </c>
      <c r="O65" s="6">
        <f>SUM(NonNurse[[#This Row],[Qualified Social Work Staff Hours]],NonNurse[[#This Row],[Other Social Work Staff Hours]])/NonNurse[[#This Row],[MDS Census]]</f>
        <v>0.30828571428571422</v>
      </c>
      <c r="P65" s="6">
        <v>0</v>
      </c>
      <c r="Q65" s="6">
        <v>18.935869565217395</v>
      </c>
      <c r="R65" s="6">
        <f>SUM(NonNurse[[#This Row],[Qualified Activities Professional Hours]],NonNurse[[#This Row],[Other Activities Professional Hours]])/NonNurse[[#This Row],[MDS Census]]</f>
        <v>0.18925583921781644</v>
      </c>
      <c r="S65" s="6">
        <v>15.052065217391309</v>
      </c>
      <c r="T65" s="6">
        <v>15.266847826086954</v>
      </c>
      <c r="U65" s="6">
        <v>0</v>
      </c>
      <c r="V65" s="6">
        <f>SUM(NonNurse[[#This Row],[Occupational Therapist Hours]],NonNurse[[#This Row],[OT Assistant Hours]],NonNurse[[#This Row],[OT Aide Hours]])/NonNurse[[#This Row],[MDS Census]]</f>
        <v>0.30302444323737099</v>
      </c>
      <c r="W65" s="6">
        <v>14.680217391304344</v>
      </c>
      <c r="X65" s="6">
        <v>22.880326086956519</v>
      </c>
      <c r="Y65" s="6">
        <v>3.4347826086956523</v>
      </c>
      <c r="Z65" s="6">
        <f>SUM(NonNurse[[#This Row],[Physical Therapist (PT) Hours]],NonNurse[[#This Row],[PT Assistant Hours]],NonNurse[[#This Row],[PT Aide Hours]])/NonNurse[[#This Row],[MDS Census]]</f>
        <v>0.40973058120586625</v>
      </c>
      <c r="AA65" s="6">
        <v>0</v>
      </c>
      <c r="AB65" s="6">
        <v>5.1304347826086953</v>
      </c>
      <c r="AC65" s="6">
        <v>0</v>
      </c>
      <c r="AD65" s="6">
        <v>0</v>
      </c>
      <c r="AE65" s="6">
        <v>38.793478260869563</v>
      </c>
      <c r="AF65" s="6">
        <v>0</v>
      </c>
      <c r="AG65" s="6">
        <v>0</v>
      </c>
      <c r="AH65" s="1">
        <v>465119</v>
      </c>
      <c r="AI65">
        <v>8</v>
      </c>
    </row>
    <row r="66" spans="1:35" x14ac:dyDescent="0.25">
      <c r="A66" t="s">
        <v>148</v>
      </c>
      <c r="B66" t="s">
        <v>55</v>
      </c>
      <c r="C66" t="s">
        <v>192</v>
      </c>
      <c r="D66" t="s">
        <v>155</v>
      </c>
      <c r="E66" s="6">
        <v>81.652173913043484</v>
      </c>
      <c r="F66" s="6">
        <v>5.7391304347826084</v>
      </c>
      <c r="G66" s="6">
        <v>0</v>
      </c>
      <c r="H66" s="6">
        <v>0</v>
      </c>
      <c r="I66" s="6">
        <v>2.0869565217391304</v>
      </c>
      <c r="J66" s="6">
        <v>0</v>
      </c>
      <c r="K66" s="6">
        <v>0</v>
      </c>
      <c r="L66" s="6">
        <v>4.1591304347826101</v>
      </c>
      <c r="M66" s="6">
        <v>0</v>
      </c>
      <c r="N66" s="6">
        <v>5.0108695652173916</v>
      </c>
      <c r="O66" s="6">
        <f>SUM(NonNurse[[#This Row],[Qualified Social Work Staff Hours]],NonNurse[[#This Row],[Other Social Work Staff Hours]])/NonNurse[[#This Row],[MDS Census]]</f>
        <v>6.1368477103301386E-2</v>
      </c>
      <c r="P66" s="6">
        <v>0</v>
      </c>
      <c r="Q66" s="6">
        <v>5.3890217391304338</v>
      </c>
      <c r="R66" s="6">
        <f>SUM(NonNurse[[#This Row],[Qualified Activities Professional Hours]],NonNurse[[#This Row],[Other Activities Professional Hours]])/NonNurse[[#This Row],[MDS Census]]</f>
        <v>6.5999733759318405E-2</v>
      </c>
      <c r="S66" s="6">
        <v>7.6945652173913004</v>
      </c>
      <c r="T66" s="6">
        <v>10.983695652173914</v>
      </c>
      <c r="U66" s="6">
        <v>0</v>
      </c>
      <c r="V66" s="6">
        <f>SUM(NonNurse[[#This Row],[Occupational Therapist Hours]],NonNurse[[#This Row],[OT Assistant Hours]],NonNurse[[#This Row],[OT Aide Hours]])/NonNurse[[#This Row],[MDS Census]]</f>
        <v>0.22875399361022358</v>
      </c>
      <c r="W66" s="6">
        <v>4.794239130434784</v>
      </c>
      <c r="X66" s="6">
        <v>5.4203260869565222</v>
      </c>
      <c r="Y66" s="6">
        <v>0</v>
      </c>
      <c r="Z66" s="6">
        <f>SUM(NonNurse[[#This Row],[Physical Therapist (PT) Hours]],NonNurse[[#This Row],[PT Assistant Hours]],NonNurse[[#This Row],[PT Aide Hours]])/NonNurse[[#This Row],[MDS Census]]</f>
        <v>0.1250985090521832</v>
      </c>
      <c r="AA66" s="6">
        <v>0</v>
      </c>
      <c r="AB66" s="6">
        <v>0.2608695652173913</v>
      </c>
      <c r="AC66" s="6">
        <v>0</v>
      </c>
      <c r="AD66" s="6">
        <v>46.203695652173913</v>
      </c>
      <c r="AE66" s="6">
        <v>0</v>
      </c>
      <c r="AF66" s="6">
        <v>0</v>
      </c>
      <c r="AG66" s="6">
        <v>0</v>
      </c>
      <c r="AH66" s="1">
        <v>465137</v>
      </c>
      <c r="AI66">
        <v>8</v>
      </c>
    </row>
    <row r="67" spans="1:35" x14ac:dyDescent="0.25">
      <c r="A67" t="s">
        <v>148</v>
      </c>
      <c r="B67" t="s">
        <v>14</v>
      </c>
      <c r="C67" t="s">
        <v>185</v>
      </c>
      <c r="D67" t="s">
        <v>156</v>
      </c>
      <c r="E67" s="6">
        <v>41.576086956521742</v>
      </c>
      <c r="F67" s="6">
        <v>9.6563043478260902</v>
      </c>
      <c r="G67" s="6">
        <v>0</v>
      </c>
      <c r="H67" s="6">
        <v>0.20880434782608692</v>
      </c>
      <c r="I67" s="6">
        <v>0.55434782608695654</v>
      </c>
      <c r="J67" s="6">
        <v>0</v>
      </c>
      <c r="K67" s="6">
        <v>0</v>
      </c>
      <c r="L67" s="6">
        <v>0</v>
      </c>
      <c r="M67" s="6">
        <v>4.8880434782608697</v>
      </c>
      <c r="N67" s="6">
        <v>0</v>
      </c>
      <c r="O67" s="6">
        <f>SUM(NonNurse[[#This Row],[Qualified Social Work Staff Hours]],NonNurse[[#This Row],[Other Social Work Staff Hours]])/NonNurse[[#This Row],[MDS Census]]</f>
        <v>0.11756862745098039</v>
      </c>
      <c r="P67" s="6">
        <v>0</v>
      </c>
      <c r="Q67" s="6">
        <v>10.436739130434781</v>
      </c>
      <c r="R67" s="6">
        <f>SUM(NonNurse[[#This Row],[Qualified Activities Professional Hours]],NonNurse[[#This Row],[Other Activities Professional Hours]])/NonNurse[[#This Row],[MDS Census]]</f>
        <v>0.25102745098039209</v>
      </c>
      <c r="S67" s="6">
        <v>1.3105434782608696</v>
      </c>
      <c r="T67" s="6">
        <v>0</v>
      </c>
      <c r="U67" s="6">
        <v>0</v>
      </c>
      <c r="V67" s="6">
        <f>SUM(NonNurse[[#This Row],[Occupational Therapist Hours]],NonNurse[[#This Row],[OT Assistant Hours]],NonNurse[[#This Row],[OT Aide Hours]])/NonNurse[[#This Row],[MDS Census]]</f>
        <v>3.152156862745098E-2</v>
      </c>
      <c r="W67" s="6">
        <v>0.34956521739130436</v>
      </c>
      <c r="X67" s="6">
        <v>3.505978260869564</v>
      </c>
      <c r="Y67" s="6">
        <v>0</v>
      </c>
      <c r="Z67" s="6">
        <f>SUM(NonNurse[[#This Row],[Physical Therapist (PT) Hours]],NonNurse[[#This Row],[PT Assistant Hours]],NonNurse[[#This Row],[PT Aide Hours]])/NonNurse[[#This Row],[MDS Census]]</f>
        <v>9.2734640522875778E-2</v>
      </c>
      <c r="AA67" s="6">
        <v>0</v>
      </c>
      <c r="AB67" s="6">
        <v>0</v>
      </c>
      <c r="AC67" s="6">
        <v>0</v>
      </c>
      <c r="AD67" s="6">
        <v>0</v>
      </c>
      <c r="AE67" s="6">
        <v>0</v>
      </c>
      <c r="AF67" s="6">
        <v>0</v>
      </c>
      <c r="AG67" s="6">
        <v>0</v>
      </c>
      <c r="AH67" s="1">
        <v>465059</v>
      </c>
      <c r="AI67">
        <v>8</v>
      </c>
    </row>
    <row r="68" spans="1:35" x14ac:dyDescent="0.25">
      <c r="A68" t="s">
        <v>148</v>
      </c>
      <c r="B68" t="s">
        <v>17</v>
      </c>
      <c r="C68" t="s">
        <v>186</v>
      </c>
      <c r="D68" t="s">
        <v>158</v>
      </c>
      <c r="E68" s="6">
        <v>116.51086956521739</v>
      </c>
      <c r="F68" s="6">
        <v>5.3804347826086953</v>
      </c>
      <c r="G68" s="6">
        <v>0</v>
      </c>
      <c r="H68" s="6">
        <v>0</v>
      </c>
      <c r="I68" s="6">
        <v>11.413043478260869</v>
      </c>
      <c r="J68" s="6">
        <v>0</v>
      </c>
      <c r="K68" s="6">
        <v>0</v>
      </c>
      <c r="L68" s="6">
        <v>0</v>
      </c>
      <c r="M68" s="6">
        <v>0</v>
      </c>
      <c r="N68" s="6">
        <v>10.440108695652173</v>
      </c>
      <c r="O68" s="6">
        <f>SUM(NonNurse[[#This Row],[Qualified Social Work Staff Hours]],NonNurse[[#This Row],[Other Social Work Staff Hours]])/NonNurse[[#This Row],[MDS Census]]</f>
        <v>8.9606306558447604E-2</v>
      </c>
      <c r="P68" s="6">
        <v>7.91304347826087E-2</v>
      </c>
      <c r="Q68" s="6">
        <v>20.900326086956522</v>
      </c>
      <c r="R68" s="6">
        <f>SUM(NonNurse[[#This Row],[Qualified Activities Professional Hours]],NonNurse[[#This Row],[Other Activities Professional Hours]])/NonNurse[[#This Row],[MDS Census]]</f>
        <v>0.18006437167646236</v>
      </c>
      <c r="S68" s="6">
        <v>11.784130434782613</v>
      </c>
      <c r="T68" s="6">
        <v>9.9025000000000016</v>
      </c>
      <c r="U68" s="6">
        <v>0</v>
      </c>
      <c r="V68" s="6">
        <f>SUM(NonNurse[[#This Row],[Occupational Therapist Hours]],NonNurse[[#This Row],[OT Assistant Hours]],NonNurse[[#This Row],[OT Aide Hours]])/NonNurse[[#This Row],[MDS Census]]</f>
        <v>0.18613396772086954</v>
      </c>
      <c r="W68" s="6">
        <v>9.5052173913043472</v>
      </c>
      <c r="X68" s="6">
        <v>5.4719565217391297</v>
      </c>
      <c r="Y68" s="6">
        <v>0</v>
      </c>
      <c r="Z68" s="6">
        <f>SUM(NonNurse[[#This Row],[Physical Therapist (PT) Hours]],NonNurse[[#This Row],[PT Assistant Hours]],NonNurse[[#This Row],[PT Aide Hours]])/NonNurse[[#This Row],[MDS Census]]</f>
        <v>0.12854743912678421</v>
      </c>
      <c r="AA68" s="6">
        <v>0</v>
      </c>
      <c r="AB68" s="6">
        <v>0</v>
      </c>
      <c r="AC68" s="6">
        <v>0</v>
      </c>
      <c r="AD68" s="6">
        <v>0</v>
      </c>
      <c r="AE68" s="6">
        <v>27.5</v>
      </c>
      <c r="AF68" s="6">
        <v>0.53260869565217395</v>
      </c>
      <c r="AG68" s="6">
        <v>0.31521739130434784</v>
      </c>
      <c r="AH68" s="1">
        <v>465067</v>
      </c>
      <c r="AI68">
        <v>8</v>
      </c>
    </row>
    <row r="69" spans="1:35" x14ac:dyDescent="0.25">
      <c r="A69" t="s">
        <v>148</v>
      </c>
      <c r="B69" t="s">
        <v>52</v>
      </c>
      <c r="C69" t="s">
        <v>181</v>
      </c>
      <c r="D69" t="s">
        <v>163</v>
      </c>
      <c r="E69" s="6">
        <v>52.5</v>
      </c>
      <c r="F69" s="6">
        <v>5.9856521739130439</v>
      </c>
      <c r="G69" s="6">
        <v>6.0260869565217314</v>
      </c>
      <c r="H69" s="6">
        <v>0</v>
      </c>
      <c r="I69" s="6">
        <v>1.3913043478260869</v>
      </c>
      <c r="J69" s="6">
        <v>0</v>
      </c>
      <c r="K69" s="6">
        <v>0</v>
      </c>
      <c r="L69" s="6">
        <v>0</v>
      </c>
      <c r="M69" s="6">
        <v>5.5952173913043479</v>
      </c>
      <c r="N69" s="6">
        <v>0</v>
      </c>
      <c r="O69" s="6">
        <f>SUM(NonNurse[[#This Row],[Qualified Social Work Staff Hours]],NonNurse[[#This Row],[Other Social Work Staff Hours]])/NonNurse[[#This Row],[MDS Census]]</f>
        <v>0.10657556935817805</v>
      </c>
      <c r="P69" s="6">
        <v>8.2908695652173954</v>
      </c>
      <c r="Q69" s="6">
        <v>0</v>
      </c>
      <c r="R69" s="6">
        <f>SUM(NonNurse[[#This Row],[Qualified Activities Professional Hours]],NonNurse[[#This Row],[Other Activities Professional Hours]])/NonNurse[[#This Row],[MDS Census]]</f>
        <v>0.1579213250517599</v>
      </c>
      <c r="S69" s="6">
        <v>0.82010869565217392</v>
      </c>
      <c r="T69" s="6">
        <v>8.0978260869565222E-2</v>
      </c>
      <c r="U69" s="6">
        <v>0</v>
      </c>
      <c r="V69" s="6">
        <f>SUM(NonNurse[[#This Row],[Occupational Therapist Hours]],NonNurse[[#This Row],[OT Assistant Hours]],NonNurse[[#This Row],[OT Aide Hours]])/NonNurse[[#This Row],[MDS Census]]</f>
        <v>1.7163561076604557E-2</v>
      </c>
      <c r="W69" s="6">
        <v>4.3286956521739146</v>
      </c>
      <c r="X69" s="6">
        <v>3.6111956521739113</v>
      </c>
      <c r="Y69" s="6">
        <v>0</v>
      </c>
      <c r="Z69" s="6">
        <f>SUM(NonNurse[[#This Row],[Physical Therapist (PT) Hours]],NonNurse[[#This Row],[PT Assistant Hours]],NonNurse[[#This Row],[PT Aide Hours]])/NonNurse[[#This Row],[MDS Census]]</f>
        <v>0.15123602484472051</v>
      </c>
      <c r="AA69" s="6">
        <v>0</v>
      </c>
      <c r="AB69" s="6">
        <v>0</v>
      </c>
      <c r="AC69" s="6">
        <v>0</v>
      </c>
      <c r="AD69" s="6">
        <v>0</v>
      </c>
      <c r="AE69" s="6">
        <v>0</v>
      </c>
      <c r="AF69" s="6">
        <v>0</v>
      </c>
      <c r="AG69" s="6">
        <v>0</v>
      </c>
      <c r="AH69" s="1">
        <v>465125</v>
      </c>
      <c r="AI69">
        <v>8</v>
      </c>
    </row>
    <row r="70" spans="1:35" x14ac:dyDescent="0.25">
      <c r="A70" t="s">
        <v>148</v>
      </c>
      <c r="B70" t="s">
        <v>21</v>
      </c>
      <c r="C70" t="s">
        <v>194</v>
      </c>
      <c r="D70" t="s">
        <v>163</v>
      </c>
      <c r="E70" s="6">
        <v>105.33695652173913</v>
      </c>
      <c r="F70" s="6">
        <v>5.4782608695652177</v>
      </c>
      <c r="G70" s="6">
        <v>0</v>
      </c>
      <c r="H70" s="6">
        <v>0</v>
      </c>
      <c r="I70" s="6">
        <v>0</v>
      </c>
      <c r="J70" s="6">
        <v>0</v>
      </c>
      <c r="K70" s="6">
        <v>0</v>
      </c>
      <c r="L70" s="6">
        <v>5.4891304347826096E-2</v>
      </c>
      <c r="M70" s="6">
        <v>0</v>
      </c>
      <c r="N70" s="6">
        <v>6.4431521739130435</v>
      </c>
      <c r="O70" s="6">
        <f>SUM(NonNurse[[#This Row],[Qualified Social Work Staff Hours]],NonNurse[[#This Row],[Other Social Work Staff Hours]])/NonNurse[[#This Row],[MDS Census]]</f>
        <v>6.116706222268084E-2</v>
      </c>
      <c r="P70" s="6">
        <v>10.416413043478261</v>
      </c>
      <c r="Q70" s="6">
        <v>0</v>
      </c>
      <c r="R70" s="6">
        <f>SUM(NonNurse[[#This Row],[Qualified Activities Professional Hours]],NonNurse[[#This Row],[Other Activities Professional Hours]])/NonNurse[[#This Row],[MDS Census]]</f>
        <v>9.8886595810545874E-2</v>
      </c>
      <c r="S70" s="6">
        <v>4.3722826086956532</v>
      </c>
      <c r="T70" s="6">
        <v>9.1443478260869586</v>
      </c>
      <c r="U70" s="6">
        <v>0</v>
      </c>
      <c r="V70" s="6">
        <f>SUM(NonNurse[[#This Row],[Occupational Therapist Hours]],NonNurse[[#This Row],[OT Assistant Hours]],NonNurse[[#This Row],[OT Aide Hours]])/NonNurse[[#This Row],[MDS Census]]</f>
        <v>0.12831802703539372</v>
      </c>
      <c r="W70" s="6">
        <v>11.118152173913046</v>
      </c>
      <c r="X70" s="6">
        <v>8.7851086956521769</v>
      </c>
      <c r="Y70" s="6">
        <v>0</v>
      </c>
      <c r="Z70" s="6">
        <f>SUM(NonNurse[[#This Row],[Physical Therapist (PT) Hours]],NonNurse[[#This Row],[PT Assistant Hours]],NonNurse[[#This Row],[PT Aide Hours]])/NonNurse[[#This Row],[MDS Census]]</f>
        <v>0.1889485089258075</v>
      </c>
      <c r="AA70" s="6">
        <v>0</v>
      </c>
      <c r="AB70" s="6">
        <v>0</v>
      </c>
      <c r="AC70" s="6">
        <v>0</v>
      </c>
      <c r="AD70" s="6">
        <v>0</v>
      </c>
      <c r="AE70" s="6">
        <v>21.130434782608695</v>
      </c>
      <c r="AF70" s="6">
        <v>0</v>
      </c>
      <c r="AG70" s="6">
        <v>0</v>
      </c>
      <c r="AH70" s="1">
        <v>465075</v>
      </c>
      <c r="AI70">
        <v>8</v>
      </c>
    </row>
    <row r="71" spans="1:35" x14ac:dyDescent="0.25">
      <c r="A71" t="s">
        <v>148</v>
      </c>
      <c r="B71" t="s">
        <v>47</v>
      </c>
      <c r="C71" t="s">
        <v>180</v>
      </c>
      <c r="D71" t="s">
        <v>165</v>
      </c>
      <c r="E71" s="6">
        <v>73.858695652173907</v>
      </c>
      <c r="F71" s="6">
        <v>5.5380434782608692</v>
      </c>
      <c r="G71" s="6">
        <v>0.75</v>
      </c>
      <c r="H71" s="6">
        <v>0</v>
      </c>
      <c r="I71" s="6">
        <v>0.36956521739130432</v>
      </c>
      <c r="J71" s="6">
        <v>0</v>
      </c>
      <c r="K71" s="6">
        <v>3.3043478260869565</v>
      </c>
      <c r="L71" s="6">
        <v>0</v>
      </c>
      <c r="M71" s="6">
        <v>6.2184782608695643</v>
      </c>
      <c r="N71" s="6">
        <v>0</v>
      </c>
      <c r="O71" s="6">
        <f>SUM(NonNurse[[#This Row],[Qualified Social Work Staff Hours]],NonNurse[[#This Row],[Other Social Work Staff Hours]])/NonNurse[[#This Row],[MDS Census]]</f>
        <v>8.4194260485651207E-2</v>
      </c>
      <c r="P71" s="6">
        <v>0</v>
      </c>
      <c r="Q71" s="6">
        <v>11.342282608695648</v>
      </c>
      <c r="R71" s="6">
        <f>SUM(NonNurse[[#This Row],[Qualified Activities Professional Hours]],NonNurse[[#This Row],[Other Activities Professional Hours]])/NonNurse[[#This Row],[MDS Census]]</f>
        <v>0.15356732891832225</v>
      </c>
      <c r="S71" s="6">
        <v>0</v>
      </c>
      <c r="T71" s="6">
        <v>0.63097826086956521</v>
      </c>
      <c r="U71" s="6">
        <v>0</v>
      </c>
      <c r="V71" s="6">
        <f>SUM(NonNurse[[#This Row],[Occupational Therapist Hours]],NonNurse[[#This Row],[OT Assistant Hours]],NonNurse[[#This Row],[OT Aide Hours]])/NonNurse[[#This Row],[MDS Census]]</f>
        <v>8.5430463576158938E-3</v>
      </c>
      <c r="W71" s="6">
        <v>4.0669565217391312</v>
      </c>
      <c r="X71" s="6">
        <v>7.7963043478260881</v>
      </c>
      <c r="Y71" s="6">
        <v>0</v>
      </c>
      <c r="Z71" s="6">
        <f>SUM(NonNurse[[#This Row],[Physical Therapist (PT) Hours]],NonNurse[[#This Row],[PT Assistant Hours]],NonNurse[[#This Row],[PT Aide Hours]])/NonNurse[[#This Row],[MDS Census]]</f>
        <v>0.16062104488594561</v>
      </c>
      <c r="AA71" s="6">
        <v>0</v>
      </c>
      <c r="AB71" s="6">
        <v>0</v>
      </c>
      <c r="AC71" s="6">
        <v>0</v>
      </c>
      <c r="AD71" s="6">
        <v>0</v>
      </c>
      <c r="AE71" s="6">
        <v>0</v>
      </c>
      <c r="AF71" s="6">
        <v>0</v>
      </c>
      <c r="AG71" s="6">
        <v>0</v>
      </c>
      <c r="AH71" s="1">
        <v>465116</v>
      </c>
      <c r="AI71">
        <v>8</v>
      </c>
    </row>
    <row r="72" spans="1:35" x14ac:dyDescent="0.25">
      <c r="A72" t="s">
        <v>148</v>
      </c>
      <c r="B72" t="s">
        <v>74</v>
      </c>
      <c r="C72" t="s">
        <v>183</v>
      </c>
      <c r="D72" t="s">
        <v>163</v>
      </c>
      <c r="E72" s="6">
        <v>37.695652173913047</v>
      </c>
      <c r="F72" s="6">
        <v>5.5652173913043477</v>
      </c>
      <c r="G72" s="6">
        <v>3.8630434782608711</v>
      </c>
      <c r="H72" s="6">
        <v>0</v>
      </c>
      <c r="I72" s="6">
        <v>2.25</v>
      </c>
      <c r="J72" s="6">
        <v>3.3043478260869565</v>
      </c>
      <c r="K72" s="6">
        <v>0</v>
      </c>
      <c r="L72" s="6">
        <v>0</v>
      </c>
      <c r="M72" s="6">
        <v>4.9596739130434786</v>
      </c>
      <c r="N72" s="6">
        <v>0</v>
      </c>
      <c r="O72" s="6">
        <f>SUM(NonNurse[[#This Row],[Qualified Social Work Staff Hours]],NonNurse[[#This Row],[Other Social Work Staff Hours]])/NonNurse[[#This Row],[MDS Census]]</f>
        <v>0.13157151095732411</v>
      </c>
      <c r="P72" s="6">
        <v>0</v>
      </c>
      <c r="Q72" s="6">
        <v>4.7267391304347814</v>
      </c>
      <c r="R72" s="6">
        <f>SUM(NonNurse[[#This Row],[Qualified Activities Professional Hours]],NonNurse[[#This Row],[Other Activities Professional Hours]])/NonNurse[[#This Row],[MDS Census]]</f>
        <v>0.12539215686274505</v>
      </c>
      <c r="S72" s="6">
        <v>3.0445652173913045</v>
      </c>
      <c r="T72" s="6">
        <v>6.8161956521739144</v>
      </c>
      <c r="U72" s="6">
        <v>0</v>
      </c>
      <c r="V72" s="6">
        <f>SUM(NonNurse[[#This Row],[Occupational Therapist Hours]],NonNurse[[#This Row],[OT Assistant Hours]],NonNurse[[#This Row],[OT Aide Hours]])/NonNurse[[#This Row],[MDS Census]]</f>
        <v>0.26158881199538642</v>
      </c>
      <c r="W72" s="6">
        <v>10.381847826086954</v>
      </c>
      <c r="X72" s="6">
        <v>4.8724999999999987</v>
      </c>
      <c r="Y72" s="6">
        <v>2.5326086956521738</v>
      </c>
      <c r="Z72" s="6">
        <f>SUM(NonNurse[[#This Row],[Physical Therapist (PT) Hours]],NonNurse[[#This Row],[PT Assistant Hours]],NonNurse[[#This Row],[PT Aide Hours]])/NonNurse[[#This Row],[MDS Census]]</f>
        <v>0.47185697808535171</v>
      </c>
      <c r="AA72" s="6">
        <v>0</v>
      </c>
      <c r="AB72" s="6">
        <v>0</v>
      </c>
      <c r="AC72" s="6">
        <v>0</v>
      </c>
      <c r="AD72" s="6">
        <v>0</v>
      </c>
      <c r="AE72" s="6">
        <v>0</v>
      </c>
      <c r="AF72" s="6">
        <v>0</v>
      </c>
      <c r="AG72" s="6">
        <v>0</v>
      </c>
      <c r="AH72" s="1">
        <v>465168</v>
      </c>
      <c r="AI72">
        <v>8</v>
      </c>
    </row>
    <row r="73" spans="1:35" x14ac:dyDescent="0.25">
      <c r="A73" t="s">
        <v>148</v>
      </c>
      <c r="B73" t="s">
        <v>60</v>
      </c>
      <c r="C73" t="s">
        <v>211</v>
      </c>
      <c r="D73" t="s">
        <v>172</v>
      </c>
      <c r="E73" s="6">
        <v>73.5</v>
      </c>
      <c r="F73" s="6">
        <v>6.0054347826086953</v>
      </c>
      <c r="G73" s="6">
        <v>0</v>
      </c>
      <c r="H73" s="6">
        <v>0</v>
      </c>
      <c r="I73" s="6">
        <v>0</v>
      </c>
      <c r="J73" s="6">
        <v>0</v>
      </c>
      <c r="K73" s="6">
        <v>1.2934782608695652</v>
      </c>
      <c r="L73" s="6">
        <v>0</v>
      </c>
      <c r="M73" s="6">
        <v>0</v>
      </c>
      <c r="N73" s="6">
        <v>4.057500000000001</v>
      </c>
      <c r="O73" s="6">
        <f>SUM(NonNurse[[#This Row],[Qualified Social Work Staff Hours]],NonNurse[[#This Row],[Other Social Work Staff Hours]])/NonNurse[[#This Row],[MDS Census]]</f>
        <v>5.5204081632653078E-2</v>
      </c>
      <c r="P73" s="6">
        <v>5.2181521739130448</v>
      </c>
      <c r="Q73" s="6">
        <v>6.6386956521739116</v>
      </c>
      <c r="R73" s="6">
        <f>SUM(NonNurse[[#This Row],[Qualified Activities Professional Hours]],NonNurse[[#This Row],[Other Activities Professional Hours]])/NonNurse[[#This Row],[MDS Census]]</f>
        <v>0.16131765749778171</v>
      </c>
      <c r="S73" s="6">
        <v>0</v>
      </c>
      <c r="T73" s="6">
        <v>3.3288043478260874</v>
      </c>
      <c r="U73" s="6">
        <v>0</v>
      </c>
      <c r="V73" s="6">
        <f>SUM(NonNurse[[#This Row],[Occupational Therapist Hours]],NonNurse[[#This Row],[OT Assistant Hours]],NonNurse[[#This Row],[OT Aide Hours]])/NonNurse[[#This Row],[MDS Census]]</f>
        <v>4.5289855072463775E-2</v>
      </c>
      <c r="W73" s="6">
        <v>4.5029347826086932</v>
      </c>
      <c r="X73" s="6">
        <v>6.2678260869565241</v>
      </c>
      <c r="Y73" s="6">
        <v>0</v>
      </c>
      <c r="Z73" s="6">
        <f>SUM(NonNurse[[#This Row],[Physical Therapist (PT) Hours]],NonNurse[[#This Row],[PT Assistant Hours]],NonNurse[[#This Row],[PT Aide Hours]])/NonNurse[[#This Row],[MDS Census]]</f>
        <v>0.14654096421177165</v>
      </c>
      <c r="AA73" s="6">
        <v>0</v>
      </c>
      <c r="AB73" s="6">
        <v>0</v>
      </c>
      <c r="AC73" s="6">
        <v>0</v>
      </c>
      <c r="AD73" s="6">
        <v>0</v>
      </c>
      <c r="AE73" s="6">
        <v>0</v>
      </c>
      <c r="AF73" s="6">
        <v>0</v>
      </c>
      <c r="AG73" s="6">
        <v>0</v>
      </c>
      <c r="AH73" s="1">
        <v>465147</v>
      </c>
      <c r="AI73">
        <v>8</v>
      </c>
    </row>
    <row r="74" spans="1:35" x14ac:dyDescent="0.25">
      <c r="A74" t="s">
        <v>148</v>
      </c>
      <c r="B74" t="s">
        <v>28</v>
      </c>
      <c r="C74" t="s">
        <v>198</v>
      </c>
      <c r="D74" t="s">
        <v>169</v>
      </c>
      <c r="E74" s="6">
        <v>96.413043478260875</v>
      </c>
      <c r="F74" s="6">
        <v>5.7545652173913053</v>
      </c>
      <c r="G74" s="6">
        <v>0</v>
      </c>
      <c r="H74" s="6">
        <v>0</v>
      </c>
      <c r="I74" s="6">
        <v>0.45652173913043476</v>
      </c>
      <c r="J74" s="6">
        <v>0</v>
      </c>
      <c r="K74" s="6">
        <v>0</v>
      </c>
      <c r="L74" s="6">
        <v>1.8260869565217389E-2</v>
      </c>
      <c r="M74" s="6">
        <v>4.0698913043478262</v>
      </c>
      <c r="N74" s="6">
        <v>0.4017391304347826</v>
      </c>
      <c r="O74" s="6">
        <f>SUM(NonNurse[[#This Row],[Qualified Social Work Staff Hours]],NonNurse[[#This Row],[Other Social Work Staff Hours]])/NonNurse[[#This Row],[MDS Census]]</f>
        <v>4.637993235625705E-2</v>
      </c>
      <c r="P74" s="6">
        <v>9.3065217391304351</v>
      </c>
      <c r="Q74" s="6">
        <v>4.8081521739130437</v>
      </c>
      <c r="R74" s="6">
        <f>SUM(NonNurse[[#This Row],[Qualified Activities Professional Hours]],NonNurse[[#This Row],[Other Activities Professional Hours]])/NonNurse[[#This Row],[MDS Census]]</f>
        <v>0.14639797068771138</v>
      </c>
      <c r="S74" s="6">
        <v>7.4227173913043503</v>
      </c>
      <c r="T74" s="6">
        <v>5.1127173913043471</v>
      </c>
      <c r="U74" s="6">
        <v>0</v>
      </c>
      <c r="V74" s="6">
        <f>SUM(NonNurse[[#This Row],[Occupational Therapist Hours]],NonNurse[[#This Row],[OT Assistant Hours]],NonNurse[[#This Row],[OT Aide Hours]])/NonNurse[[#This Row],[MDS Census]]</f>
        <v>0.13001803833145434</v>
      </c>
      <c r="W74" s="6">
        <v>8.2264130434782601</v>
      </c>
      <c r="X74" s="6">
        <v>3.4363043478260868</v>
      </c>
      <c r="Y74" s="6">
        <v>0</v>
      </c>
      <c r="Z74" s="6">
        <f>SUM(NonNurse[[#This Row],[Physical Therapist (PT) Hours]],NonNurse[[#This Row],[PT Assistant Hours]],NonNurse[[#This Row],[PT Aide Hours]])/NonNurse[[#This Row],[MDS Census]]</f>
        <v>0.1209661781285231</v>
      </c>
      <c r="AA74" s="6">
        <v>0</v>
      </c>
      <c r="AB74" s="6">
        <v>0</v>
      </c>
      <c r="AC74" s="6">
        <v>0</v>
      </c>
      <c r="AD74" s="6">
        <v>0</v>
      </c>
      <c r="AE74" s="6">
        <v>0</v>
      </c>
      <c r="AF74" s="6">
        <v>0</v>
      </c>
      <c r="AG74" s="6">
        <v>0</v>
      </c>
      <c r="AH74" s="1">
        <v>465089</v>
      </c>
      <c r="AI74">
        <v>8</v>
      </c>
    </row>
    <row r="75" spans="1:35" x14ac:dyDescent="0.25">
      <c r="A75" t="s">
        <v>148</v>
      </c>
      <c r="B75" t="s">
        <v>44</v>
      </c>
      <c r="C75" t="s">
        <v>207</v>
      </c>
      <c r="D75" t="s">
        <v>163</v>
      </c>
      <c r="E75" s="6">
        <v>91.858695652173907</v>
      </c>
      <c r="F75" s="6">
        <v>5.7391304347826084</v>
      </c>
      <c r="G75" s="6">
        <v>0</v>
      </c>
      <c r="H75" s="6">
        <v>0</v>
      </c>
      <c r="I75" s="6">
        <v>5.4782608695652177</v>
      </c>
      <c r="J75" s="6">
        <v>0</v>
      </c>
      <c r="K75" s="6">
        <v>0</v>
      </c>
      <c r="L75" s="6">
        <v>1.4296739130434784</v>
      </c>
      <c r="M75" s="6">
        <v>0.4483695652173913</v>
      </c>
      <c r="N75" s="6">
        <v>12.522499999999992</v>
      </c>
      <c r="O75" s="6">
        <f>SUM(NonNurse[[#This Row],[Qualified Social Work Staff Hours]],NonNurse[[#This Row],[Other Social Work Staff Hours]])/NonNurse[[#This Row],[MDS Census]]</f>
        <v>0.1412045911726422</v>
      </c>
      <c r="P75" s="6">
        <v>0</v>
      </c>
      <c r="Q75" s="6">
        <v>5.6664130434782605</v>
      </c>
      <c r="R75" s="6">
        <f>SUM(NonNurse[[#This Row],[Qualified Activities Professional Hours]],NonNurse[[#This Row],[Other Activities Professional Hours]])/NonNurse[[#This Row],[MDS Census]]</f>
        <v>6.1686190983315584E-2</v>
      </c>
      <c r="S75" s="6">
        <v>9.4973913043478273</v>
      </c>
      <c r="T75" s="6">
        <v>10.537065217391303</v>
      </c>
      <c r="U75" s="6">
        <v>0</v>
      </c>
      <c r="V75" s="6">
        <f>SUM(NonNurse[[#This Row],[Occupational Therapist Hours]],NonNurse[[#This Row],[OT Assistant Hours]],NonNurse[[#This Row],[OT Aide Hours]])/NonNurse[[#This Row],[MDS Census]]</f>
        <v>0.21810081647142351</v>
      </c>
      <c r="W75" s="6">
        <v>9.1053260869565218</v>
      </c>
      <c r="X75" s="6">
        <v>6.5602173913043478</v>
      </c>
      <c r="Y75" s="6">
        <v>0</v>
      </c>
      <c r="Z75" s="6">
        <f>SUM(NonNurse[[#This Row],[Physical Therapist (PT) Hours]],NonNurse[[#This Row],[PT Assistant Hours]],NonNurse[[#This Row],[PT Aide Hours]])/NonNurse[[#This Row],[MDS Census]]</f>
        <v>0.170539581114661</v>
      </c>
      <c r="AA75" s="6">
        <v>0</v>
      </c>
      <c r="AB75" s="6">
        <v>0.29347826086956524</v>
      </c>
      <c r="AC75" s="6">
        <v>0</v>
      </c>
      <c r="AD75" s="6">
        <v>50.702608695652188</v>
      </c>
      <c r="AE75" s="6">
        <v>0</v>
      </c>
      <c r="AF75" s="6">
        <v>0</v>
      </c>
      <c r="AG75" s="6">
        <v>0</v>
      </c>
      <c r="AH75" s="1">
        <v>465111</v>
      </c>
      <c r="AI75">
        <v>8</v>
      </c>
    </row>
    <row r="76" spans="1:35" x14ac:dyDescent="0.25">
      <c r="A76" t="s">
        <v>148</v>
      </c>
      <c r="B76" t="s">
        <v>58</v>
      </c>
      <c r="C76" t="s">
        <v>192</v>
      </c>
      <c r="D76" t="s">
        <v>155</v>
      </c>
      <c r="E76" s="6">
        <v>48.184782608695649</v>
      </c>
      <c r="F76" s="6">
        <v>15.826086956521738</v>
      </c>
      <c r="G76" s="6">
        <v>0.21739130434782608</v>
      </c>
      <c r="H76" s="6">
        <v>0</v>
      </c>
      <c r="I76" s="6">
        <v>5.7826086956521738</v>
      </c>
      <c r="J76" s="6">
        <v>0</v>
      </c>
      <c r="K76" s="6">
        <v>0</v>
      </c>
      <c r="L76" s="6">
        <v>6.9130434782608691E-2</v>
      </c>
      <c r="M76" s="6">
        <v>0</v>
      </c>
      <c r="N76" s="6">
        <v>0</v>
      </c>
      <c r="O76" s="6">
        <f>SUM(NonNurse[[#This Row],[Qualified Social Work Staff Hours]],NonNurse[[#This Row],[Other Social Work Staff Hours]])/NonNurse[[#This Row],[MDS Census]]</f>
        <v>0</v>
      </c>
      <c r="P76" s="6">
        <v>0</v>
      </c>
      <c r="Q76" s="6">
        <v>8.1585869565217379</v>
      </c>
      <c r="R76" s="6">
        <f>SUM(NonNurse[[#This Row],[Qualified Activities Professional Hours]],NonNurse[[#This Row],[Other Activities Professional Hours]])/NonNurse[[#This Row],[MDS Census]]</f>
        <v>0.16931874577035866</v>
      </c>
      <c r="S76" s="6">
        <v>1.2472826086956521</v>
      </c>
      <c r="T76" s="6">
        <v>1.4999999999999999E-2</v>
      </c>
      <c r="U76" s="6">
        <v>0</v>
      </c>
      <c r="V76" s="6">
        <f>SUM(NonNurse[[#This Row],[Occupational Therapist Hours]],NonNurse[[#This Row],[OT Assistant Hours]],NonNurse[[#This Row],[OT Aide Hours]])/NonNurse[[#This Row],[MDS Census]]</f>
        <v>2.6196706519287162E-2</v>
      </c>
      <c r="W76" s="6">
        <v>5.5440217391304349</v>
      </c>
      <c r="X76" s="6">
        <v>2.717391304347826E-2</v>
      </c>
      <c r="Y76" s="6">
        <v>0</v>
      </c>
      <c r="Z76" s="6">
        <f>SUM(NonNurse[[#This Row],[Physical Therapist (PT) Hours]],NonNurse[[#This Row],[PT Assistant Hours]],NonNurse[[#This Row],[PT Aide Hours]])/NonNurse[[#This Row],[MDS Census]]</f>
        <v>0.11562147529889467</v>
      </c>
      <c r="AA76" s="6">
        <v>0</v>
      </c>
      <c r="AB76" s="6">
        <v>0.47826086956521741</v>
      </c>
      <c r="AC76" s="6">
        <v>0</v>
      </c>
      <c r="AD76" s="6">
        <v>6.274673913043479</v>
      </c>
      <c r="AE76" s="6">
        <v>0</v>
      </c>
      <c r="AF76" s="6">
        <v>0</v>
      </c>
      <c r="AG76" s="6">
        <v>0</v>
      </c>
      <c r="AH76" s="1">
        <v>465144</v>
      </c>
      <c r="AI76">
        <v>8</v>
      </c>
    </row>
    <row r="77" spans="1:35" x14ac:dyDescent="0.25">
      <c r="A77" t="s">
        <v>148</v>
      </c>
      <c r="B77" t="s">
        <v>92</v>
      </c>
      <c r="C77" t="s">
        <v>208</v>
      </c>
      <c r="D77" t="s">
        <v>158</v>
      </c>
      <c r="E77" s="6">
        <v>49.260869565217391</v>
      </c>
      <c r="F77" s="6">
        <v>5.2173913043478262</v>
      </c>
      <c r="G77" s="6">
        <v>0</v>
      </c>
      <c r="H77" s="6">
        <v>0</v>
      </c>
      <c r="I77" s="6">
        <v>0</v>
      </c>
      <c r="J77" s="6">
        <v>0</v>
      </c>
      <c r="K77" s="6">
        <v>0</v>
      </c>
      <c r="L77" s="6">
        <v>1.0966304347826088</v>
      </c>
      <c r="M77" s="6">
        <v>5.0405434782608696</v>
      </c>
      <c r="N77" s="6">
        <v>0</v>
      </c>
      <c r="O77" s="6">
        <f>SUM(NonNurse[[#This Row],[Qualified Social Work Staff Hours]],NonNurse[[#This Row],[Other Social Work Staff Hours]])/NonNurse[[#This Row],[MDS Census]]</f>
        <v>0.1023234774933804</v>
      </c>
      <c r="P77" s="6">
        <v>0</v>
      </c>
      <c r="Q77" s="6">
        <v>0</v>
      </c>
      <c r="R77" s="6">
        <f>SUM(NonNurse[[#This Row],[Qualified Activities Professional Hours]],NonNurse[[#This Row],[Other Activities Professional Hours]])/NonNurse[[#This Row],[MDS Census]]</f>
        <v>0</v>
      </c>
      <c r="S77" s="6">
        <v>2.2905434782608696</v>
      </c>
      <c r="T77" s="6">
        <v>3.8152173913043479E-2</v>
      </c>
      <c r="U77" s="6">
        <v>0</v>
      </c>
      <c r="V77" s="6">
        <f>SUM(NonNurse[[#This Row],[Occupational Therapist Hours]],NonNurse[[#This Row],[OT Assistant Hours]],NonNurse[[#This Row],[OT Aide Hours]])/NonNurse[[#This Row],[MDS Census]]</f>
        <v>4.7272727272727272E-2</v>
      </c>
      <c r="W77" s="6">
        <v>0.67358695652173928</v>
      </c>
      <c r="X77" s="6">
        <v>0.923804347826087</v>
      </c>
      <c r="Y77" s="6">
        <v>0</v>
      </c>
      <c r="Z77" s="6">
        <f>SUM(NonNurse[[#This Row],[Physical Therapist (PT) Hours]],NonNurse[[#This Row],[PT Assistant Hours]],NonNurse[[#This Row],[PT Aide Hours]])/NonNurse[[#This Row],[MDS Census]]</f>
        <v>3.2427184466019422E-2</v>
      </c>
      <c r="AA77" s="6">
        <v>0</v>
      </c>
      <c r="AB77" s="6">
        <v>0</v>
      </c>
      <c r="AC77" s="6">
        <v>0</v>
      </c>
      <c r="AD77" s="6">
        <v>0</v>
      </c>
      <c r="AE77" s="6">
        <v>54.445652173913047</v>
      </c>
      <c r="AF77" s="6">
        <v>0</v>
      </c>
      <c r="AG77" s="6">
        <v>0</v>
      </c>
      <c r="AH77" s="1">
        <v>465187</v>
      </c>
      <c r="AI77">
        <v>8</v>
      </c>
    </row>
    <row r="78" spans="1:35" x14ac:dyDescent="0.25">
      <c r="A78" t="s">
        <v>148</v>
      </c>
      <c r="B78" t="s">
        <v>48</v>
      </c>
      <c r="C78" t="s">
        <v>189</v>
      </c>
      <c r="D78" t="s">
        <v>162</v>
      </c>
      <c r="E78" s="6">
        <v>86.293478260869563</v>
      </c>
      <c r="F78" s="6">
        <v>5.8306521739130428</v>
      </c>
      <c r="G78" s="6">
        <v>0</v>
      </c>
      <c r="H78" s="6">
        <v>0</v>
      </c>
      <c r="I78" s="6">
        <v>2.402173913043478</v>
      </c>
      <c r="J78" s="6">
        <v>0</v>
      </c>
      <c r="K78" s="6">
        <v>0.39195652173913048</v>
      </c>
      <c r="L78" s="6">
        <v>4.3118478260869582</v>
      </c>
      <c r="M78" s="6">
        <v>4.759456521739132</v>
      </c>
      <c r="N78" s="6">
        <v>0</v>
      </c>
      <c r="O78" s="6">
        <f>SUM(NonNurse[[#This Row],[Qualified Social Work Staff Hours]],NonNurse[[#This Row],[Other Social Work Staff Hours]])/NonNurse[[#This Row],[MDS Census]]</f>
        <v>5.5154301549313535E-2</v>
      </c>
      <c r="P78" s="6">
        <v>0</v>
      </c>
      <c r="Q78" s="6">
        <v>9.9216304347826103</v>
      </c>
      <c r="R78" s="6">
        <f>SUM(NonNurse[[#This Row],[Qualified Activities Professional Hours]],NonNurse[[#This Row],[Other Activities Professional Hours]])/NonNurse[[#This Row],[MDS Census]]</f>
        <v>0.11497543771255828</v>
      </c>
      <c r="S78" s="6">
        <v>5.0721739130434784</v>
      </c>
      <c r="T78" s="6">
        <v>3.7626086956521743</v>
      </c>
      <c r="U78" s="6">
        <v>0</v>
      </c>
      <c r="V78" s="6">
        <f>SUM(NonNurse[[#This Row],[Occupational Therapist Hours]],NonNurse[[#This Row],[OT Assistant Hours]],NonNurse[[#This Row],[OT Aide Hours]])/NonNurse[[#This Row],[MDS Census]]</f>
        <v>0.10238065247512282</v>
      </c>
      <c r="W78" s="6">
        <v>5.0783695652173915</v>
      </c>
      <c r="X78" s="6">
        <v>4.5541304347826079</v>
      </c>
      <c r="Y78" s="6">
        <v>0</v>
      </c>
      <c r="Z78" s="6">
        <f>SUM(NonNurse[[#This Row],[Physical Therapist (PT) Hours]],NonNurse[[#This Row],[PT Assistant Hours]],NonNurse[[#This Row],[PT Aide Hours]])/NonNurse[[#This Row],[MDS Census]]</f>
        <v>0.11162488978460763</v>
      </c>
      <c r="AA78" s="6">
        <v>0</v>
      </c>
      <c r="AB78" s="6">
        <v>0.18478260869565216</v>
      </c>
      <c r="AC78" s="6">
        <v>0</v>
      </c>
      <c r="AD78" s="6">
        <v>45.991304347826087</v>
      </c>
      <c r="AE78" s="6">
        <v>0</v>
      </c>
      <c r="AF78" s="6">
        <v>0</v>
      </c>
      <c r="AG78" s="6">
        <v>0</v>
      </c>
      <c r="AH78" s="1">
        <v>465117</v>
      </c>
      <c r="AI78">
        <v>8</v>
      </c>
    </row>
    <row r="79" spans="1:35" x14ac:dyDescent="0.25">
      <c r="A79" t="s">
        <v>148</v>
      </c>
      <c r="B79" t="s">
        <v>85</v>
      </c>
      <c r="C79" t="s">
        <v>216</v>
      </c>
      <c r="D79" t="s">
        <v>155</v>
      </c>
      <c r="E79" s="6">
        <v>101.89130434782609</v>
      </c>
      <c r="F79" s="6">
        <v>41.702173913043467</v>
      </c>
      <c r="G79" s="6">
        <v>0</v>
      </c>
      <c r="H79" s="6">
        <v>0.50423913043478275</v>
      </c>
      <c r="I79" s="6">
        <v>0</v>
      </c>
      <c r="J79" s="6">
        <v>0</v>
      </c>
      <c r="K79" s="6">
        <v>0</v>
      </c>
      <c r="L79" s="6">
        <v>4.0333695652173915</v>
      </c>
      <c r="M79" s="6">
        <v>5.6736956521739144</v>
      </c>
      <c r="N79" s="6">
        <v>4.836195652173914</v>
      </c>
      <c r="O79" s="6">
        <f>SUM(NonNurse[[#This Row],[Qualified Social Work Staff Hours]],NonNurse[[#This Row],[Other Social Work Staff Hours]])/NonNurse[[#This Row],[MDS Census]]</f>
        <v>0.10314806912737361</v>
      </c>
      <c r="P79" s="6">
        <v>6.3163043478260876</v>
      </c>
      <c r="Q79" s="6">
        <v>23.859456521739126</v>
      </c>
      <c r="R79" s="6">
        <f>SUM(NonNurse[[#This Row],[Qualified Activities Professional Hours]],NonNurse[[#This Row],[Other Activities Professional Hours]])/NonNurse[[#This Row],[MDS Census]]</f>
        <v>0.29615639001493488</v>
      </c>
      <c r="S79" s="6">
        <v>5.2113043478260872</v>
      </c>
      <c r="T79" s="6">
        <v>8.570217391304352</v>
      </c>
      <c r="U79" s="6">
        <v>0</v>
      </c>
      <c r="V79" s="6">
        <f>SUM(NonNurse[[#This Row],[Occupational Therapist Hours]],NonNurse[[#This Row],[OT Assistant Hours]],NonNurse[[#This Row],[OT Aide Hours]])/NonNurse[[#This Row],[MDS Census]]</f>
        <v>0.13525709409003631</v>
      </c>
      <c r="W79" s="6">
        <v>5.3803260869565221</v>
      </c>
      <c r="X79" s="6">
        <v>9.0533695652173911</v>
      </c>
      <c r="Y79" s="6">
        <v>0</v>
      </c>
      <c r="Z79" s="6">
        <f>SUM(NonNurse[[#This Row],[Physical Therapist (PT) Hours]],NonNurse[[#This Row],[PT Assistant Hours]],NonNurse[[#This Row],[PT Aide Hours]])/NonNurse[[#This Row],[MDS Census]]</f>
        <v>0.14165777682952849</v>
      </c>
      <c r="AA79" s="6">
        <v>0</v>
      </c>
      <c r="AB79" s="6">
        <v>0</v>
      </c>
      <c r="AC79" s="6">
        <v>0</v>
      </c>
      <c r="AD79" s="6">
        <v>0</v>
      </c>
      <c r="AE79" s="6">
        <v>0</v>
      </c>
      <c r="AF79" s="6">
        <v>0</v>
      </c>
      <c r="AG79" s="6">
        <v>0</v>
      </c>
      <c r="AH79" s="1">
        <v>465180</v>
      </c>
      <c r="AI79">
        <v>8</v>
      </c>
    </row>
    <row r="80" spans="1:35" x14ac:dyDescent="0.25">
      <c r="A80" t="s">
        <v>148</v>
      </c>
      <c r="B80" t="s">
        <v>88</v>
      </c>
      <c r="C80" t="s">
        <v>217</v>
      </c>
      <c r="D80" t="s">
        <v>168</v>
      </c>
      <c r="E80" s="6">
        <v>26.380434782608695</v>
      </c>
      <c r="F80" s="6">
        <v>5.6521739130434785</v>
      </c>
      <c r="G80" s="6">
        <v>0.39130434782608697</v>
      </c>
      <c r="H80" s="6">
        <v>0.11413043478260869</v>
      </c>
      <c r="I80" s="6">
        <v>0.25</v>
      </c>
      <c r="J80" s="6">
        <v>0</v>
      </c>
      <c r="K80" s="6">
        <v>0</v>
      </c>
      <c r="L80" s="6">
        <v>0</v>
      </c>
      <c r="M80" s="6">
        <v>0.29891304347826086</v>
      </c>
      <c r="N80" s="6">
        <v>0</v>
      </c>
      <c r="O80" s="6">
        <f>SUM(NonNurse[[#This Row],[Qualified Social Work Staff Hours]],NonNurse[[#This Row],[Other Social Work Staff Hours]])/NonNurse[[#This Row],[MDS Census]]</f>
        <v>1.1330861145447053E-2</v>
      </c>
      <c r="P80" s="6">
        <v>4.6068478260869563</v>
      </c>
      <c r="Q80" s="6">
        <v>0</v>
      </c>
      <c r="R80" s="6">
        <f>SUM(NonNurse[[#This Row],[Qualified Activities Professional Hours]],NonNurse[[#This Row],[Other Activities Professional Hours]])/NonNurse[[#This Row],[MDS Census]]</f>
        <v>0.17463123197362998</v>
      </c>
      <c r="S80" s="6">
        <v>3.176847826086957</v>
      </c>
      <c r="T80" s="6">
        <v>0.42510869565217396</v>
      </c>
      <c r="U80" s="6">
        <v>0</v>
      </c>
      <c r="V80" s="6">
        <f>SUM(NonNurse[[#This Row],[Occupational Therapist Hours]],NonNurse[[#This Row],[OT Assistant Hours]],NonNurse[[#This Row],[OT Aide Hours]])/NonNurse[[#This Row],[MDS Census]]</f>
        <v>0.13653893695920893</v>
      </c>
      <c r="W80" s="6">
        <v>0.54217391304347839</v>
      </c>
      <c r="X80" s="6">
        <v>0.48206521739130442</v>
      </c>
      <c r="Y80" s="6">
        <v>0</v>
      </c>
      <c r="Z80" s="6">
        <f>SUM(NonNurse[[#This Row],[Physical Therapist (PT) Hours]],NonNurse[[#This Row],[PT Assistant Hours]],NonNurse[[#This Row],[PT Aide Hours]])/NonNurse[[#This Row],[MDS Census]]</f>
        <v>3.8825710754017313E-2</v>
      </c>
      <c r="AA80" s="6">
        <v>0</v>
      </c>
      <c r="AB80" s="6">
        <v>0</v>
      </c>
      <c r="AC80" s="6">
        <v>0</v>
      </c>
      <c r="AD80" s="6">
        <v>0</v>
      </c>
      <c r="AE80" s="6">
        <v>0</v>
      </c>
      <c r="AF80" s="6">
        <v>0</v>
      </c>
      <c r="AG80" s="6">
        <v>0</v>
      </c>
      <c r="AH80" s="1">
        <v>465183</v>
      </c>
      <c r="AI80">
        <v>8</v>
      </c>
    </row>
    <row r="81" spans="1:35" x14ac:dyDescent="0.25">
      <c r="A81" t="s">
        <v>148</v>
      </c>
      <c r="B81" t="s">
        <v>12</v>
      </c>
      <c r="C81" t="s">
        <v>188</v>
      </c>
      <c r="D81" t="s">
        <v>163</v>
      </c>
      <c r="E81" s="6">
        <v>51.793478260869563</v>
      </c>
      <c r="F81" s="6">
        <v>5.6521739130434785</v>
      </c>
      <c r="G81" s="6">
        <v>0</v>
      </c>
      <c r="H81" s="6">
        <v>0</v>
      </c>
      <c r="I81" s="6">
        <v>1.173913043478261</v>
      </c>
      <c r="J81" s="6">
        <v>0</v>
      </c>
      <c r="K81" s="6">
        <v>0</v>
      </c>
      <c r="L81" s="6">
        <v>7.9456521739130426E-2</v>
      </c>
      <c r="M81" s="6">
        <v>0</v>
      </c>
      <c r="N81" s="6">
        <v>5.0850000000000009</v>
      </c>
      <c r="O81" s="6">
        <f>SUM(NonNurse[[#This Row],[Qualified Social Work Staff Hours]],NonNurse[[#This Row],[Other Social Work Staff Hours]])/NonNurse[[#This Row],[MDS Census]]</f>
        <v>9.8178384050367287E-2</v>
      </c>
      <c r="P81" s="6">
        <v>3.2913043478260864</v>
      </c>
      <c r="Q81" s="6">
        <v>0</v>
      </c>
      <c r="R81" s="6">
        <f>SUM(NonNurse[[#This Row],[Qualified Activities Professional Hours]],NonNurse[[#This Row],[Other Activities Professional Hours]])/NonNurse[[#This Row],[MDS Census]]</f>
        <v>6.354669464847848E-2</v>
      </c>
      <c r="S81" s="6">
        <v>3.8706521739130419</v>
      </c>
      <c r="T81" s="6">
        <v>5.3564130434782609</v>
      </c>
      <c r="U81" s="6">
        <v>0</v>
      </c>
      <c r="V81" s="6">
        <f>SUM(NonNurse[[#This Row],[Occupational Therapist Hours]],NonNurse[[#This Row],[OT Assistant Hours]],NonNurse[[#This Row],[OT Aide Hours]])/NonNurse[[#This Row],[MDS Census]]</f>
        <v>0.17815110178384047</v>
      </c>
      <c r="W81" s="6">
        <v>1.1609782608695651</v>
      </c>
      <c r="X81" s="6">
        <v>11.682934782608697</v>
      </c>
      <c r="Y81" s="6">
        <v>0</v>
      </c>
      <c r="Z81" s="6">
        <f>SUM(NonNurse[[#This Row],[Physical Therapist (PT) Hours]],NonNurse[[#This Row],[PT Assistant Hours]],NonNurse[[#This Row],[PT Aide Hours]])/NonNurse[[#This Row],[MDS Census]]</f>
        <v>0.24798321091290668</v>
      </c>
      <c r="AA81" s="6">
        <v>0</v>
      </c>
      <c r="AB81" s="6">
        <v>3.2608695652173912E-2</v>
      </c>
      <c r="AC81" s="6">
        <v>0</v>
      </c>
      <c r="AD81" s="6">
        <v>32.248804347826088</v>
      </c>
      <c r="AE81" s="6">
        <v>0</v>
      </c>
      <c r="AF81" s="6">
        <v>0</v>
      </c>
      <c r="AG81" s="6">
        <v>0</v>
      </c>
      <c r="AH81" s="1">
        <v>465049</v>
      </c>
      <c r="AI81">
        <v>8</v>
      </c>
    </row>
    <row r="82" spans="1:35" x14ac:dyDescent="0.25">
      <c r="A82" t="s">
        <v>148</v>
      </c>
      <c r="B82" t="s">
        <v>15</v>
      </c>
      <c r="C82" t="s">
        <v>192</v>
      </c>
      <c r="D82" t="s">
        <v>155</v>
      </c>
      <c r="E82" s="6">
        <v>63.717391304347828</v>
      </c>
      <c r="F82" s="6">
        <v>5.3043478260869561</v>
      </c>
      <c r="G82" s="6">
        <v>0</v>
      </c>
      <c r="H82" s="6">
        <v>0</v>
      </c>
      <c r="I82" s="6">
        <v>1.9021739130434783</v>
      </c>
      <c r="J82" s="6">
        <v>0</v>
      </c>
      <c r="K82" s="6">
        <v>0</v>
      </c>
      <c r="L82" s="6">
        <v>0.15945652173913044</v>
      </c>
      <c r="M82" s="6">
        <v>0</v>
      </c>
      <c r="N82" s="6">
        <v>12.91445652173913</v>
      </c>
      <c r="O82" s="6">
        <f>SUM(NonNurse[[#This Row],[Qualified Social Work Staff Hours]],NonNurse[[#This Row],[Other Social Work Staff Hours]])/NonNurse[[#This Row],[MDS Census]]</f>
        <v>0.20268338451040599</v>
      </c>
      <c r="P82" s="6">
        <v>5.0116304347826102</v>
      </c>
      <c r="Q82" s="6">
        <v>0</v>
      </c>
      <c r="R82" s="6">
        <f>SUM(NonNurse[[#This Row],[Qualified Activities Professional Hours]],NonNurse[[#This Row],[Other Activities Professional Hours]])/NonNurse[[#This Row],[MDS Census]]</f>
        <v>7.8654042988741069E-2</v>
      </c>
      <c r="S82" s="6">
        <v>4.7216304347826101</v>
      </c>
      <c r="T82" s="6">
        <v>5.7540217391304349</v>
      </c>
      <c r="U82" s="6">
        <v>0</v>
      </c>
      <c r="V82" s="6">
        <f>SUM(NonNurse[[#This Row],[Occupational Therapist Hours]],NonNurse[[#This Row],[OT Assistant Hours]],NonNurse[[#This Row],[OT Aide Hours]])/NonNurse[[#This Row],[MDS Census]]</f>
        <v>0.16440805185943363</v>
      </c>
      <c r="W82" s="6">
        <v>9.9032608695652176</v>
      </c>
      <c r="X82" s="6">
        <v>5.3231521739130434</v>
      </c>
      <c r="Y82" s="6">
        <v>0</v>
      </c>
      <c r="Z82" s="6">
        <f>SUM(NonNurse[[#This Row],[Physical Therapist (PT) Hours]],NonNurse[[#This Row],[PT Assistant Hours]],NonNurse[[#This Row],[PT Aide Hours]])/NonNurse[[#This Row],[MDS Census]]</f>
        <v>0.23896792903445921</v>
      </c>
      <c r="AA82" s="6">
        <v>0</v>
      </c>
      <c r="AB82" s="6">
        <v>5.5326086956521738</v>
      </c>
      <c r="AC82" s="6">
        <v>0</v>
      </c>
      <c r="AD82" s="6">
        <v>0</v>
      </c>
      <c r="AE82" s="6">
        <v>0</v>
      </c>
      <c r="AF82" s="6">
        <v>0</v>
      </c>
      <c r="AG82" s="6">
        <v>0</v>
      </c>
      <c r="AH82" s="1">
        <v>465064</v>
      </c>
      <c r="AI82">
        <v>8</v>
      </c>
    </row>
    <row r="83" spans="1:35" x14ac:dyDescent="0.25">
      <c r="A83" t="s">
        <v>148</v>
      </c>
      <c r="B83" t="s">
        <v>34</v>
      </c>
      <c r="C83" t="s">
        <v>188</v>
      </c>
      <c r="D83" t="s">
        <v>163</v>
      </c>
      <c r="E83" s="6">
        <v>166.19565217391303</v>
      </c>
      <c r="F83" s="6">
        <v>5.7391304347826084</v>
      </c>
      <c r="G83" s="6">
        <v>0.65217391304347827</v>
      </c>
      <c r="H83" s="6">
        <v>0</v>
      </c>
      <c r="I83" s="6">
        <v>6.5217391304347824E-2</v>
      </c>
      <c r="J83" s="6">
        <v>0</v>
      </c>
      <c r="K83" s="6">
        <v>0</v>
      </c>
      <c r="L83" s="6">
        <v>25.054673913043484</v>
      </c>
      <c r="M83" s="6">
        <v>0</v>
      </c>
      <c r="N83" s="6">
        <v>31.276956521739134</v>
      </c>
      <c r="O83" s="6">
        <f>SUM(NonNurse[[#This Row],[Qualified Social Work Staff Hours]],NonNurse[[#This Row],[Other Social Work Staff Hours]])/NonNurse[[#This Row],[MDS Census]]</f>
        <v>0.18819359058207982</v>
      </c>
      <c r="P83" s="6">
        <v>5.4782608695652177</v>
      </c>
      <c r="Q83" s="6">
        <v>16.10054347826086</v>
      </c>
      <c r="R83" s="6">
        <f>SUM(NonNurse[[#This Row],[Qualified Activities Professional Hours]],NonNurse[[#This Row],[Other Activities Professional Hours]])/NonNurse[[#This Row],[MDS Census]]</f>
        <v>0.12983976455199472</v>
      </c>
      <c r="S83" s="6">
        <v>15.373478260869561</v>
      </c>
      <c r="T83" s="6">
        <v>24.431630434782605</v>
      </c>
      <c r="U83" s="6">
        <v>4.6739130434782608</v>
      </c>
      <c r="V83" s="6">
        <f>SUM(NonNurse[[#This Row],[Occupational Therapist Hours]],NonNurse[[#This Row],[OT Assistant Hours]],NonNurse[[#This Row],[OT Aide Hours]])/NonNurse[[#This Row],[MDS Census]]</f>
        <v>0.26763047743623281</v>
      </c>
      <c r="W83" s="6">
        <v>21.037934782608698</v>
      </c>
      <c r="X83" s="6">
        <v>24.778586956521735</v>
      </c>
      <c r="Y83" s="6">
        <v>0.16304347826086957</v>
      </c>
      <c r="Z83" s="6">
        <f>SUM(NonNurse[[#This Row],[Physical Therapist (PT) Hours]],NonNurse[[#This Row],[PT Assistant Hours]],NonNurse[[#This Row],[PT Aide Hours]])/NonNurse[[#This Row],[MDS Census]]</f>
        <v>0.27665925441465011</v>
      </c>
      <c r="AA83" s="6">
        <v>0</v>
      </c>
      <c r="AB83" s="6">
        <v>0</v>
      </c>
      <c r="AC83" s="6">
        <v>0</v>
      </c>
      <c r="AD83" s="6">
        <v>0</v>
      </c>
      <c r="AE83" s="6">
        <v>26.217391304347824</v>
      </c>
      <c r="AF83" s="6">
        <v>0</v>
      </c>
      <c r="AG83" s="6">
        <v>0</v>
      </c>
      <c r="AH83" s="1">
        <v>465095</v>
      </c>
      <c r="AI83">
        <v>8</v>
      </c>
    </row>
    <row r="84" spans="1:35" x14ac:dyDescent="0.25">
      <c r="A84" t="s">
        <v>148</v>
      </c>
      <c r="B84" t="s">
        <v>83</v>
      </c>
      <c r="C84" t="s">
        <v>202</v>
      </c>
      <c r="D84" t="s">
        <v>168</v>
      </c>
      <c r="E84" s="6">
        <v>72.695652173913047</v>
      </c>
      <c r="F84" s="6">
        <v>5.2756521739130413</v>
      </c>
      <c r="G84" s="6">
        <v>0.56521739130434778</v>
      </c>
      <c r="H84" s="6">
        <v>0.31521739130434784</v>
      </c>
      <c r="I84" s="6">
        <v>1.6630434782608696</v>
      </c>
      <c r="J84" s="6">
        <v>0</v>
      </c>
      <c r="K84" s="6">
        <v>0</v>
      </c>
      <c r="L84" s="6">
        <v>4.0709782608695653</v>
      </c>
      <c r="M84" s="6">
        <v>7.6858695652173932</v>
      </c>
      <c r="N84" s="6">
        <v>0</v>
      </c>
      <c r="O84" s="6">
        <f>SUM(NonNurse[[#This Row],[Qualified Social Work Staff Hours]],NonNurse[[#This Row],[Other Social Work Staff Hours]])/NonNurse[[#This Row],[MDS Census]]</f>
        <v>0.10572667464114835</v>
      </c>
      <c r="P84" s="6">
        <v>0</v>
      </c>
      <c r="Q84" s="6">
        <v>4.0921739130434789</v>
      </c>
      <c r="R84" s="6">
        <f>SUM(NonNurse[[#This Row],[Qualified Activities Professional Hours]],NonNurse[[#This Row],[Other Activities Professional Hours]])/NonNurse[[#This Row],[MDS Census]]</f>
        <v>5.6291866028708143E-2</v>
      </c>
      <c r="S84" s="6">
        <v>5.2634782608695643</v>
      </c>
      <c r="T84" s="6">
        <v>10.099565217391303</v>
      </c>
      <c r="U84" s="6">
        <v>3.2717391304347827</v>
      </c>
      <c r="V84" s="6">
        <f>SUM(NonNurse[[#This Row],[Occupational Therapist Hours]],NonNurse[[#This Row],[OT Assistant Hours]],NonNurse[[#This Row],[OT Aide Hours]])/NonNurse[[#This Row],[MDS Census]]</f>
        <v>0.2563397129186602</v>
      </c>
      <c r="W84" s="6">
        <v>5.1304347826086971</v>
      </c>
      <c r="X84" s="6">
        <v>16.328695652173913</v>
      </c>
      <c r="Y84" s="6">
        <v>0</v>
      </c>
      <c r="Z84" s="6">
        <f>SUM(NonNurse[[#This Row],[Physical Therapist (PT) Hours]],NonNurse[[#This Row],[PT Assistant Hours]],NonNurse[[#This Row],[PT Aide Hours]])/NonNurse[[#This Row],[MDS Census]]</f>
        <v>0.29519138755980862</v>
      </c>
      <c r="AA84" s="6">
        <v>0</v>
      </c>
      <c r="AB84" s="6">
        <v>4.8586956521739131</v>
      </c>
      <c r="AC84" s="6">
        <v>0</v>
      </c>
      <c r="AD84" s="6">
        <v>0</v>
      </c>
      <c r="AE84" s="6">
        <v>0</v>
      </c>
      <c r="AF84" s="6">
        <v>0</v>
      </c>
      <c r="AG84" s="6">
        <v>0</v>
      </c>
      <c r="AH84" s="1">
        <v>465178</v>
      </c>
      <c r="AI84">
        <v>8</v>
      </c>
    </row>
    <row r="85" spans="1:35" x14ac:dyDescent="0.25">
      <c r="A85" t="s">
        <v>148</v>
      </c>
      <c r="B85" t="s">
        <v>63</v>
      </c>
      <c r="C85" t="s">
        <v>210</v>
      </c>
      <c r="D85" t="s">
        <v>159</v>
      </c>
      <c r="E85" s="6">
        <v>37.304347826086953</v>
      </c>
      <c r="F85" s="6">
        <v>4.8047826086956507</v>
      </c>
      <c r="G85" s="6">
        <v>3.5326086956521736E-2</v>
      </c>
      <c r="H85" s="6">
        <v>0.16304347826086957</v>
      </c>
      <c r="I85" s="6">
        <v>0.39130434782608697</v>
      </c>
      <c r="J85" s="6">
        <v>0</v>
      </c>
      <c r="K85" s="6">
        <v>0</v>
      </c>
      <c r="L85" s="6">
        <v>0</v>
      </c>
      <c r="M85" s="6">
        <v>0.57880434782608692</v>
      </c>
      <c r="N85" s="6">
        <v>4.1110869565217403</v>
      </c>
      <c r="O85" s="6">
        <f>SUM(NonNurse[[#This Row],[Qualified Social Work Staff Hours]],NonNurse[[#This Row],[Other Social Work Staff Hours]])/NonNurse[[#This Row],[MDS Census]]</f>
        <v>0.12571969696969701</v>
      </c>
      <c r="P85" s="6">
        <v>0</v>
      </c>
      <c r="Q85" s="6">
        <v>0</v>
      </c>
      <c r="R85" s="6">
        <f>SUM(NonNurse[[#This Row],[Qualified Activities Professional Hours]],NonNurse[[#This Row],[Other Activities Professional Hours]])/NonNurse[[#This Row],[MDS Census]]</f>
        <v>0</v>
      </c>
      <c r="S85" s="6">
        <v>0.53369565217391313</v>
      </c>
      <c r="T85" s="6">
        <v>4.9584782608695663</v>
      </c>
      <c r="U85" s="6">
        <v>0</v>
      </c>
      <c r="V85" s="6">
        <f>SUM(NonNurse[[#This Row],[Occupational Therapist Hours]],NonNurse[[#This Row],[OT Assistant Hours]],NonNurse[[#This Row],[OT Aide Hours]])/NonNurse[[#This Row],[MDS Census]]</f>
        <v>0.14722610722610727</v>
      </c>
      <c r="W85" s="6">
        <v>5.2751086956521718</v>
      </c>
      <c r="X85" s="6">
        <v>1.5410869565217391</v>
      </c>
      <c r="Y85" s="6">
        <v>0</v>
      </c>
      <c r="Z85" s="6">
        <f>SUM(NonNurse[[#This Row],[Physical Therapist (PT) Hours]],NonNurse[[#This Row],[PT Assistant Hours]],NonNurse[[#This Row],[PT Aide Hours]])/NonNurse[[#This Row],[MDS Census]]</f>
        <v>0.18271853146853143</v>
      </c>
      <c r="AA85" s="6">
        <v>0</v>
      </c>
      <c r="AB85" s="6">
        <v>5.9782608695652177</v>
      </c>
      <c r="AC85" s="6">
        <v>0</v>
      </c>
      <c r="AD85" s="6">
        <v>0</v>
      </c>
      <c r="AE85" s="6">
        <v>0</v>
      </c>
      <c r="AF85" s="6">
        <v>0</v>
      </c>
      <c r="AG85" s="6">
        <v>3.8043478260869568E-2</v>
      </c>
      <c r="AH85" s="1">
        <v>465153</v>
      </c>
      <c r="AI85">
        <v>8</v>
      </c>
    </row>
    <row r="86" spans="1:35" x14ac:dyDescent="0.25">
      <c r="A86" t="s">
        <v>148</v>
      </c>
      <c r="B86" t="s">
        <v>87</v>
      </c>
      <c r="C86" t="s">
        <v>193</v>
      </c>
      <c r="D86" t="s">
        <v>162</v>
      </c>
      <c r="E86" s="6">
        <v>39.119565217391305</v>
      </c>
      <c r="F86" s="6">
        <v>4.9176086956521736</v>
      </c>
      <c r="G86" s="6">
        <v>0.60869565217391308</v>
      </c>
      <c r="H86" s="6">
        <v>0.25815217391304346</v>
      </c>
      <c r="I86" s="6">
        <v>0.73913043478260865</v>
      </c>
      <c r="J86" s="6">
        <v>0</v>
      </c>
      <c r="K86" s="6">
        <v>0</v>
      </c>
      <c r="L86" s="6">
        <v>0.59250000000000003</v>
      </c>
      <c r="M86" s="6">
        <v>5.1656521739130445</v>
      </c>
      <c r="N86" s="6">
        <v>4.327826086956521</v>
      </c>
      <c r="O86" s="6">
        <f>SUM(NonNurse[[#This Row],[Qualified Social Work Staff Hours]],NonNurse[[#This Row],[Other Social Work Staff Hours]])/NonNurse[[#This Row],[MDS Census]]</f>
        <v>0.24267852181161434</v>
      </c>
      <c r="P86" s="6">
        <v>0</v>
      </c>
      <c r="Q86" s="6">
        <v>3.8464130434782602</v>
      </c>
      <c r="R86" s="6">
        <f>SUM(NonNurse[[#This Row],[Qualified Activities Professional Hours]],NonNurse[[#This Row],[Other Activities Professional Hours]])/NonNurse[[#This Row],[MDS Census]]</f>
        <v>9.8324534592942464E-2</v>
      </c>
      <c r="S86" s="6">
        <v>10.250217391304348</v>
      </c>
      <c r="T86" s="6">
        <v>9.3522826086956528</v>
      </c>
      <c r="U86" s="6">
        <v>0</v>
      </c>
      <c r="V86" s="6">
        <f>SUM(NonNurse[[#This Row],[Occupational Therapist Hours]],NonNurse[[#This Row],[OT Assistant Hours]],NonNurse[[#This Row],[OT Aide Hours]])/NonNurse[[#This Row],[MDS Census]]</f>
        <v>0.50109196999166428</v>
      </c>
      <c r="W86" s="6">
        <v>10.222608695652177</v>
      </c>
      <c r="X86" s="6">
        <v>7.1280434782608708</v>
      </c>
      <c r="Y86" s="6">
        <v>5.0760869565217392</v>
      </c>
      <c r="Z86" s="6">
        <f>SUM(NonNurse[[#This Row],[Physical Therapist (PT) Hours]],NonNurse[[#This Row],[PT Assistant Hours]],NonNurse[[#This Row],[PT Aide Hours]])/NonNurse[[#This Row],[MDS Census]]</f>
        <v>0.57328702417338162</v>
      </c>
      <c r="AA86" s="6">
        <v>0</v>
      </c>
      <c r="AB86" s="6">
        <v>0.15217391304347827</v>
      </c>
      <c r="AC86" s="6">
        <v>0</v>
      </c>
      <c r="AD86" s="6">
        <v>0</v>
      </c>
      <c r="AE86" s="6">
        <v>0</v>
      </c>
      <c r="AF86" s="6">
        <v>0</v>
      </c>
      <c r="AG86" s="6">
        <v>0</v>
      </c>
      <c r="AH86" s="1">
        <v>465182</v>
      </c>
      <c r="AI86">
        <v>8</v>
      </c>
    </row>
    <row r="87" spans="1:35" x14ac:dyDescent="0.25">
      <c r="A87" t="s">
        <v>148</v>
      </c>
      <c r="B87" t="s">
        <v>73</v>
      </c>
      <c r="C87" t="s">
        <v>199</v>
      </c>
      <c r="D87" t="s">
        <v>168</v>
      </c>
      <c r="E87" s="6">
        <v>18.195652173913043</v>
      </c>
      <c r="F87" s="6">
        <v>4.7211956521739156</v>
      </c>
      <c r="G87" s="6">
        <v>0.28260869565217389</v>
      </c>
      <c r="H87" s="6">
        <v>0.14402173913043478</v>
      </c>
      <c r="I87" s="6">
        <v>0.79347826086956519</v>
      </c>
      <c r="J87" s="6">
        <v>0</v>
      </c>
      <c r="K87" s="6">
        <v>0</v>
      </c>
      <c r="L87" s="6">
        <v>0.57032608695652176</v>
      </c>
      <c r="M87" s="6">
        <v>0.60326086956521741</v>
      </c>
      <c r="N87" s="6">
        <v>5.2334782608695676</v>
      </c>
      <c r="O87" s="6">
        <f>SUM(NonNurse[[#This Row],[Qualified Social Work Staff Hours]],NonNurse[[#This Row],[Other Social Work Staff Hours]])/NonNurse[[#This Row],[MDS Census]]</f>
        <v>0.32077658303464773</v>
      </c>
      <c r="P87" s="6">
        <v>0</v>
      </c>
      <c r="Q87" s="6">
        <v>1.8332608695652179</v>
      </c>
      <c r="R87" s="6">
        <f>SUM(NonNurse[[#This Row],[Qualified Activities Professional Hours]],NonNurse[[#This Row],[Other Activities Professional Hours]])/NonNurse[[#This Row],[MDS Census]]</f>
        <v>0.10075268817204304</v>
      </c>
      <c r="S87" s="6">
        <v>5.006413043478263</v>
      </c>
      <c r="T87" s="6">
        <v>5.7691304347826087</v>
      </c>
      <c r="U87" s="6">
        <v>0</v>
      </c>
      <c r="V87" s="6">
        <f>SUM(NonNurse[[#This Row],[Occupational Therapist Hours]],NonNurse[[#This Row],[OT Assistant Hours]],NonNurse[[#This Row],[OT Aide Hours]])/NonNurse[[#This Row],[MDS Census]]</f>
        <v>0.592204301075269</v>
      </c>
      <c r="W87" s="6">
        <v>6.4295652173913043</v>
      </c>
      <c r="X87" s="6">
        <v>4.7956521739130435</v>
      </c>
      <c r="Y87" s="6">
        <v>3.7065217391304346</v>
      </c>
      <c r="Z87" s="6">
        <f>SUM(NonNurse[[#This Row],[Physical Therapist (PT) Hours]],NonNurse[[#This Row],[PT Assistant Hours]],NonNurse[[#This Row],[PT Aide Hours]])/NonNurse[[#This Row],[MDS Census]]</f>
        <v>0.82062126642771804</v>
      </c>
      <c r="AA87" s="6">
        <v>0</v>
      </c>
      <c r="AB87" s="6">
        <v>0</v>
      </c>
      <c r="AC87" s="6">
        <v>0</v>
      </c>
      <c r="AD87" s="6">
        <v>0</v>
      </c>
      <c r="AE87" s="6">
        <v>0</v>
      </c>
      <c r="AF87" s="6">
        <v>0</v>
      </c>
      <c r="AG87" s="6">
        <v>0</v>
      </c>
      <c r="AH87" s="1">
        <v>465167</v>
      </c>
      <c r="AI87">
        <v>8</v>
      </c>
    </row>
    <row r="88" spans="1:35" x14ac:dyDescent="0.25">
      <c r="A88" t="s">
        <v>148</v>
      </c>
      <c r="B88" t="s">
        <v>79</v>
      </c>
      <c r="C88" t="s">
        <v>185</v>
      </c>
      <c r="D88" t="s">
        <v>156</v>
      </c>
      <c r="E88" s="6">
        <v>13.989130434782609</v>
      </c>
      <c r="F88" s="6">
        <v>5.1254347826086972</v>
      </c>
      <c r="G88" s="6">
        <v>0.20108695652173914</v>
      </c>
      <c r="H88" s="6">
        <v>8.9673913043478257E-2</v>
      </c>
      <c r="I88" s="6">
        <v>0.10869565217391304</v>
      </c>
      <c r="J88" s="6">
        <v>0</v>
      </c>
      <c r="K88" s="6">
        <v>0</v>
      </c>
      <c r="L88" s="6">
        <v>3.043478260869565E-2</v>
      </c>
      <c r="M88" s="6">
        <v>4.5665217391304367</v>
      </c>
      <c r="N88" s="6">
        <v>0</v>
      </c>
      <c r="O88" s="6">
        <f>SUM(NonNurse[[#This Row],[Qualified Social Work Staff Hours]],NonNurse[[#This Row],[Other Social Work Staff Hours]])/NonNurse[[#This Row],[MDS Census]]</f>
        <v>0.32643356643356658</v>
      </c>
      <c r="P88" s="6">
        <v>0</v>
      </c>
      <c r="Q88" s="6">
        <v>0</v>
      </c>
      <c r="R88" s="6">
        <f>SUM(NonNurse[[#This Row],[Qualified Activities Professional Hours]],NonNurse[[#This Row],[Other Activities Professional Hours]])/NonNurse[[#This Row],[MDS Census]]</f>
        <v>0</v>
      </c>
      <c r="S88" s="6">
        <v>1.49945652173913</v>
      </c>
      <c r="T88" s="6">
        <v>3.3754347826086972</v>
      </c>
      <c r="U88" s="6">
        <v>0</v>
      </c>
      <c r="V88" s="6">
        <f>SUM(NonNurse[[#This Row],[Occupational Therapist Hours]],NonNurse[[#This Row],[OT Assistant Hours]],NonNurse[[#This Row],[OT Aide Hours]])/NonNurse[[#This Row],[MDS Census]]</f>
        <v>0.34847707847707854</v>
      </c>
      <c r="W88" s="6">
        <v>1.6015217391304346</v>
      </c>
      <c r="X88" s="6">
        <v>5.1791304347826088</v>
      </c>
      <c r="Y88" s="6">
        <v>0</v>
      </c>
      <c r="Z88" s="6">
        <f>SUM(NonNurse[[#This Row],[Physical Therapist (PT) Hours]],NonNurse[[#This Row],[PT Assistant Hours]],NonNurse[[#This Row],[PT Aide Hours]])/NonNurse[[#This Row],[MDS Census]]</f>
        <v>0.48470862470862469</v>
      </c>
      <c r="AA88" s="6">
        <v>0</v>
      </c>
      <c r="AB88" s="6">
        <v>4.4782608695652177</v>
      </c>
      <c r="AC88" s="6">
        <v>0</v>
      </c>
      <c r="AD88" s="6">
        <v>0</v>
      </c>
      <c r="AE88" s="6">
        <v>0</v>
      </c>
      <c r="AF88" s="6">
        <v>0</v>
      </c>
      <c r="AG88" s="6">
        <v>0</v>
      </c>
      <c r="AH88" s="1">
        <v>465173</v>
      </c>
      <c r="AI88">
        <v>8</v>
      </c>
    </row>
    <row r="89" spans="1:35" x14ac:dyDescent="0.25">
      <c r="A89" t="s">
        <v>148</v>
      </c>
      <c r="B89" t="s">
        <v>82</v>
      </c>
      <c r="C89" t="s">
        <v>215</v>
      </c>
      <c r="D89" t="s">
        <v>163</v>
      </c>
      <c r="E89" s="6">
        <v>19.489130434782609</v>
      </c>
      <c r="F89" s="6">
        <v>5.1334782608695662</v>
      </c>
      <c r="G89" s="6">
        <v>0.28260869565217389</v>
      </c>
      <c r="H89" s="6">
        <v>0.19021739130434784</v>
      </c>
      <c r="I89" s="6">
        <v>0.52173913043478259</v>
      </c>
      <c r="J89" s="6">
        <v>0</v>
      </c>
      <c r="K89" s="6">
        <v>0</v>
      </c>
      <c r="L89" s="6">
        <v>1.1526086956521737</v>
      </c>
      <c r="M89" s="6">
        <v>0.48641304347826086</v>
      </c>
      <c r="N89" s="6">
        <v>3.8007608695652157</v>
      </c>
      <c r="O89" s="6">
        <f>SUM(NonNurse[[#This Row],[Qualified Social Work Staff Hours]],NonNurse[[#This Row],[Other Social Work Staff Hours]])/NonNurse[[#This Row],[MDS Census]]</f>
        <v>0.21997769102063572</v>
      </c>
      <c r="P89" s="6">
        <v>0</v>
      </c>
      <c r="Q89" s="6">
        <v>0</v>
      </c>
      <c r="R89" s="6">
        <f>SUM(NonNurse[[#This Row],[Qualified Activities Professional Hours]],NonNurse[[#This Row],[Other Activities Professional Hours]])/NonNurse[[#This Row],[MDS Census]]</f>
        <v>0</v>
      </c>
      <c r="S89" s="6">
        <v>4.9995652173913028</v>
      </c>
      <c r="T89" s="6">
        <v>9.154782608695653</v>
      </c>
      <c r="U89" s="6">
        <v>0</v>
      </c>
      <c r="V89" s="6">
        <f>SUM(NonNurse[[#This Row],[Occupational Therapist Hours]],NonNurse[[#This Row],[OT Assistant Hours]],NonNurse[[#This Row],[OT Aide Hours]])/NonNurse[[#This Row],[MDS Census]]</f>
        <v>0.72626882320133845</v>
      </c>
      <c r="W89" s="6">
        <v>5.1816304347826101</v>
      </c>
      <c r="X89" s="6">
        <v>11.79641304347826</v>
      </c>
      <c r="Y89" s="6">
        <v>0</v>
      </c>
      <c r="Z89" s="6">
        <f>SUM(NonNurse[[#This Row],[Physical Therapist (PT) Hours]],NonNurse[[#This Row],[PT Assistant Hours]],NonNurse[[#This Row],[PT Aide Hours]])/NonNurse[[#This Row],[MDS Census]]</f>
        <v>0.87115448968209719</v>
      </c>
      <c r="AA89" s="6">
        <v>0</v>
      </c>
      <c r="AB89" s="6">
        <v>2.9347826086956523</v>
      </c>
      <c r="AC89" s="6">
        <v>0</v>
      </c>
      <c r="AD89" s="6">
        <v>0</v>
      </c>
      <c r="AE89" s="6">
        <v>0</v>
      </c>
      <c r="AF89" s="6">
        <v>0</v>
      </c>
      <c r="AG89" s="6">
        <v>0</v>
      </c>
      <c r="AH89" s="1">
        <v>465176</v>
      </c>
      <c r="AI89">
        <v>8</v>
      </c>
    </row>
    <row r="90" spans="1:35" x14ac:dyDescent="0.25">
      <c r="A90" t="s">
        <v>148</v>
      </c>
      <c r="B90" t="s">
        <v>54</v>
      </c>
      <c r="C90" t="s">
        <v>184</v>
      </c>
      <c r="D90" t="s">
        <v>168</v>
      </c>
      <c r="E90" s="6">
        <v>31.804347826086957</v>
      </c>
      <c r="F90" s="6">
        <v>5.2040217391304342</v>
      </c>
      <c r="G90" s="6">
        <v>0.45652173913043476</v>
      </c>
      <c r="H90" s="6">
        <v>0.29347826086956524</v>
      </c>
      <c r="I90" s="6">
        <v>0.2608695652173913</v>
      </c>
      <c r="J90" s="6">
        <v>0</v>
      </c>
      <c r="K90" s="6">
        <v>0</v>
      </c>
      <c r="L90" s="6">
        <v>0.46152173913043487</v>
      </c>
      <c r="M90" s="6">
        <v>0.45380434782608697</v>
      </c>
      <c r="N90" s="6">
        <v>3.8626086956521708</v>
      </c>
      <c r="O90" s="6">
        <f>SUM(NonNurse[[#This Row],[Qualified Social Work Staff Hours]],NonNurse[[#This Row],[Other Social Work Staff Hours]])/NonNurse[[#This Row],[MDS Census]]</f>
        <v>0.13571770334928221</v>
      </c>
      <c r="P90" s="6">
        <v>0</v>
      </c>
      <c r="Q90" s="6">
        <v>0</v>
      </c>
      <c r="R90" s="6">
        <f>SUM(NonNurse[[#This Row],[Qualified Activities Professional Hours]],NonNurse[[#This Row],[Other Activities Professional Hours]])/NonNurse[[#This Row],[MDS Census]]</f>
        <v>0</v>
      </c>
      <c r="S90" s="6">
        <v>0.51413043478260845</v>
      </c>
      <c r="T90" s="6">
        <v>5.9969565217391292</v>
      </c>
      <c r="U90" s="6">
        <v>0</v>
      </c>
      <c r="V90" s="6">
        <f>SUM(NonNurse[[#This Row],[Occupational Therapist Hours]],NonNurse[[#This Row],[OT Assistant Hours]],NonNurse[[#This Row],[OT Aide Hours]])/NonNurse[[#This Row],[MDS Census]]</f>
        <v>0.20472317156527678</v>
      </c>
      <c r="W90" s="6">
        <v>5.6334782608695635</v>
      </c>
      <c r="X90" s="6">
        <v>0.63010869565217387</v>
      </c>
      <c r="Y90" s="6">
        <v>2.6847826086956523</v>
      </c>
      <c r="Z90" s="6">
        <f>SUM(NonNurse[[#This Row],[Physical Therapist (PT) Hours]],NonNurse[[#This Row],[PT Assistant Hours]],NonNurse[[#This Row],[PT Aide Hours]])/NonNurse[[#This Row],[MDS Census]]</f>
        <v>0.28135680109364319</v>
      </c>
      <c r="AA90" s="6">
        <v>0</v>
      </c>
      <c r="AB90" s="6">
        <v>5.0652173913043477</v>
      </c>
      <c r="AC90" s="6">
        <v>0</v>
      </c>
      <c r="AD90" s="6">
        <v>0</v>
      </c>
      <c r="AE90" s="6">
        <v>0</v>
      </c>
      <c r="AF90" s="6">
        <v>0</v>
      </c>
      <c r="AG90" s="6">
        <v>0</v>
      </c>
      <c r="AH90" s="1">
        <v>465130</v>
      </c>
      <c r="AI90">
        <v>8</v>
      </c>
    </row>
    <row r="91" spans="1:35" x14ac:dyDescent="0.25">
      <c r="A91" t="s">
        <v>148</v>
      </c>
      <c r="B91" t="s">
        <v>22</v>
      </c>
      <c r="C91" t="s">
        <v>180</v>
      </c>
      <c r="D91" t="s">
        <v>165</v>
      </c>
      <c r="E91" s="6">
        <v>59.880434782608695</v>
      </c>
      <c r="F91" s="6">
        <v>4.9728260869565215</v>
      </c>
      <c r="G91" s="6">
        <v>0.56521739130434778</v>
      </c>
      <c r="H91" s="6">
        <v>0</v>
      </c>
      <c r="I91" s="6">
        <v>0.79347826086956519</v>
      </c>
      <c r="J91" s="6">
        <v>0</v>
      </c>
      <c r="K91" s="6">
        <v>0</v>
      </c>
      <c r="L91" s="6">
        <v>0.26413043478260861</v>
      </c>
      <c r="M91" s="6">
        <v>9.0881521739130413</v>
      </c>
      <c r="N91" s="6">
        <v>0</v>
      </c>
      <c r="O91" s="6">
        <f>SUM(NonNurse[[#This Row],[Qualified Social Work Staff Hours]],NonNurse[[#This Row],[Other Social Work Staff Hours]])/NonNurse[[#This Row],[MDS Census]]</f>
        <v>0.15177164639680518</v>
      </c>
      <c r="P91" s="6">
        <v>11.014456521739131</v>
      </c>
      <c r="Q91" s="6">
        <v>11.521847826086956</v>
      </c>
      <c r="R91" s="6">
        <f>SUM(NonNurse[[#This Row],[Qualified Activities Professional Hours]],NonNurse[[#This Row],[Other Activities Professional Hours]])/NonNurse[[#This Row],[MDS Census]]</f>
        <v>0.37635505536394992</v>
      </c>
      <c r="S91" s="6">
        <v>4.4726086956521751</v>
      </c>
      <c r="T91" s="6">
        <v>8.7173913043478254E-2</v>
      </c>
      <c r="U91" s="6">
        <v>0</v>
      </c>
      <c r="V91" s="6">
        <f>SUM(NonNurse[[#This Row],[Occupational Therapist Hours]],NonNurse[[#This Row],[OT Assistant Hours]],NonNurse[[#This Row],[OT Aide Hours]])/NonNurse[[#This Row],[MDS Census]]</f>
        <v>7.6148121256126355E-2</v>
      </c>
      <c r="W91" s="6">
        <v>5.1206521739130437</v>
      </c>
      <c r="X91" s="6">
        <v>1.4175000000000002</v>
      </c>
      <c r="Y91" s="6">
        <v>0</v>
      </c>
      <c r="Z91" s="6">
        <f>SUM(NonNurse[[#This Row],[Physical Therapist (PT) Hours]],NonNurse[[#This Row],[PT Assistant Hours]],NonNurse[[#This Row],[PT Aide Hours]])/NonNurse[[#This Row],[MDS Census]]</f>
        <v>0.10918678526048285</v>
      </c>
      <c r="AA91" s="6">
        <v>0</v>
      </c>
      <c r="AB91" s="6">
        <v>0</v>
      </c>
      <c r="AC91" s="6">
        <v>0</v>
      </c>
      <c r="AD91" s="6">
        <v>0</v>
      </c>
      <c r="AE91" s="6">
        <v>0</v>
      </c>
      <c r="AF91" s="6">
        <v>0</v>
      </c>
      <c r="AG91" s="6">
        <v>0</v>
      </c>
      <c r="AH91" s="1">
        <v>465079</v>
      </c>
      <c r="AI91">
        <v>8</v>
      </c>
    </row>
    <row r="92" spans="1:35" x14ac:dyDescent="0.25">
      <c r="A92" t="s">
        <v>148</v>
      </c>
      <c r="B92" t="s">
        <v>75</v>
      </c>
      <c r="C92" t="s">
        <v>186</v>
      </c>
      <c r="D92" t="s">
        <v>158</v>
      </c>
      <c r="E92" s="6">
        <v>25.945652173913043</v>
      </c>
      <c r="F92" s="6">
        <v>19.816195652173914</v>
      </c>
      <c r="G92" s="6">
        <v>0</v>
      </c>
      <c r="H92" s="6">
        <v>0</v>
      </c>
      <c r="I92" s="6">
        <v>0.84782608695652173</v>
      </c>
      <c r="J92" s="6">
        <v>0</v>
      </c>
      <c r="K92" s="6">
        <v>0</v>
      </c>
      <c r="L92" s="6">
        <v>0.62423913043478263</v>
      </c>
      <c r="M92" s="6">
        <v>0.23413043478260873</v>
      </c>
      <c r="N92" s="6">
        <v>0</v>
      </c>
      <c r="O92" s="6">
        <f>SUM(NonNurse[[#This Row],[Qualified Social Work Staff Hours]],NonNurse[[#This Row],[Other Social Work Staff Hours]])/NonNurse[[#This Row],[MDS Census]]</f>
        <v>9.0238793464599929E-3</v>
      </c>
      <c r="P92" s="6">
        <v>1.4858695652173914</v>
      </c>
      <c r="Q92" s="6">
        <v>0</v>
      </c>
      <c r="R92" s="6">
        <f>SUM(NonNurse[[#This Row],[Qualified Activities Professional Hours]],NonNurse[[#This Row],[Other Activities Professional Hours]])/NonNurse[[#This Row],[MDS Census]]</f>
        <v>5.7268537913699208E-2</v>
      </c>
      <c r="S92" s="6">
        <v>3.7296739130434777</v>
      </c>
      <c r="T92" s="6">
        <v>12.279130434782607</v>
      </c>
      <c r="U92" s="6">
        <v>0</v>
      </c>
      <c r="V92" s="6">
        <f>SUM(NonNurse[[#This Row],[Occupational Therapist Hours]],NonNurse[[#This Row],[OT Assistant Hours]],NonNurse[[#This Row],[OT Aide Hours]])/NonNurse[[#This Row],[MDS Census]]</f>
        <v>0.61701298701298701</v>
      </c>
      <c r="W92" s="6">
        <v>11.130760869565215</v>
      </c>
      <c r="X92" s="6">
        <v>10.742934782608694</v>
      </c>
      <c r="Y92" s="6">
        <v>0</v>
      </c>
      <c r="Z92" s="6">
        <f>SUM(NonNurse[[#This Row],[Physical Therapist (PT) Hours]],NonNurse[[#This Row],[PT Assistant Hours]],NonNurse[[#This Row],[PT Aide Hours]])/NonNurse[[#This Row],[MDS Census]]</f>
        <v>0.84305823209048991</v>
      </c>
      <c r="AA92" s="6">
        <v>0</v>
      </c>
      <c r="AB92" s="6">
        <v>0</v>
      </c>
      <c r="AC92" s="6">
        <v>0</v>
      </c>
      <c r="AD92" s="6">
        <v>0.51217391304347815</v>
      </c>
      <c r="AE92" s="6">
        <v>0</v>
      </c>
      <c r="AF92" s="6">
        <v>0</v>
      </c>
      <c r="AG92" s="6">
        <v>0</v>
      </c>
      <c r="AH92" s="1">
        <v>465169</v>
      </c>
      <c r="AI92">
        <v>8</v>
      </c>
    </row>
    <row r="93" spans="1:35" x14ac:dyDescent="0.25">
      <c r="A93" t="s">
        <v>148</v>
      </c>
      <c r="B93" t="s">
        <v>46</v>
      </c>
      <c r="C93" t="s">
        <v>189</v>
      </c>
      <c r="D93" t="s">
        <v>162</v>
      </c>
      <c r="E93" s="6">
        <v>62.858695652173914</v>
      </c>
      <c r="F93" s="6">
        <v>5.5652173913043477</v>
      </c>
      <c r="G93" s="6">
        <v>0</v>
      </c>
      <c r="H93" s="6">
        <v>0.25271739130434784</v>
      </c>
      <c r="I93" s="6">
        <v>0.39130434782608697</v>
      </c>
      <c r="J93" s="6">
        <v>0</v>
      </c>
      <c r="K93" s="6">
        <v>0</v>
      </c>
      <c r="L93" s="6">
        <v>4.3757608695652159</v>
      </c>
      <c r="M93" s="6">
        <v>0</v>
      </c>
      <c r="N93" s="6">
        <v>6.3260869565217392</v>
      </c>
      <c r="O93" s="6">
        <f>SUM(NonNurse[[#This Row],[Qualified Social Work Staff Hours]],NonNurse[[#This Row],[Other Social Work Staff Hours]])/NonNurse[[#This Row],[MDS Census]]</f>
        <v>0.10063980632889503</v>
      </c>
      <c r="P93" s="6">
        <v>5.2890217391304342</v>
      </c>
      <c r="Q93" s="6">
        <v>5.6609782608695687</v>
      </c>
      <c r="R93" s="6">
        <f>SUM(NonNurse[[#This Row],[Qualified Activities Professional Hours]],NonNurse[[#This Row],[Other Activities Professional Hours]])/NonNurse[[#This Row],[MDS Census]]</f>
        <v>0.17420024208888124</v>
      </c>
      <c r="S93" s="6">
        <v>2.281304347826087</v>
      </c>
      <c r="T93" s="6">
        <v>6.5174999999999992</v>
      </c>
      <c r="U93" s="6">
        <v>0</v>
      </c>
      <c r="V93" s="6">
        <f>SUM(NonNurse[[#This Row],[Occupational Therapist Hours]],NonNurse[[#This Row],[OT Assistant Hours]],NonNurse[[#This Row],[OT Aide Hours]])/NonNurse[[#This Row],[MDS Census]]</f>
        <v>0.13997752031817395</v>
      </c>
      <c r="W93" s="6">
        <v>4.8477173913043474</v>
      </c>
      <c r="X93" s="6">
        <v>5.544130434782609</v>
      </c>
      <c r="Y93" s="6">
        <v>0</v>
      </c>
      <c r="Z93" s="6">
        <f>SUM(NonNurse[[#This Row],[Physical Therapist (PT) Hours]],NonNurse[[#This Row],[PT Assistant Hours]],NonNurse[[#This Row],[PT Aide Hours]])/NonNurse[[#This Row],[MDS Census]]</f>
        <v>0.16532076776759466</v>
      </c>
      <c r="AA93" s="6">
        <v>0</v>
      </c>
      <c r="AB93" s="6">
        <v>0</v>
      </c>
      <c r="AC93" s="6">
        <v>0</v>
      </c>
      <c r="AD93" s="6">
        <v>0</v>
      </c>
      <c r="AE93" s="6">
        <v>0</v>
      </c>
      <c r="AF93" s="6">
        <v>0</v>
      </c>
      <c r="AG93" s="6">
        <v>0</v>
      </c>
      <c r="AH93" s="1">
        <v>465115</v>
      </c>
      <c r="AI93">
        <v>8</v>
      </c>
    </row>
    <row r="94" spans="1:35" x14ac:dyDescent="0.25">
      <c r="A94" t="s">
        <v>148</v>
      </c>
      <c r="B94" t="s">
        <v>24</v>
      </c>
      <c r="C94" t="s">
        <v>196</v>
      </c>
      <c r="D94" t="s">
        <v>166</v>
      </c>
      <c r="E94" s="6">
        <v>37.985915492957744</v>
      </c>
      <c r="F94" s="6">
        <v>10.842394366197185</v>
      </c>
      <c r="G94" s="6">
        <v>0.676056338028169</v>
      </c>
      <c r="H94" s="6">
        <v>0.70422535211267601</v>
      </c>
      <c r="I94" s="6">
        <v>0.352112676056338</v>
      </c>
      <c r="J94" s="6">
        <v>0</v>
      </c>
      <c r="K94" s="6">
        <v>0</v>
      </c>
      <c r="L94" s="6">
        <v>0</v>
      </c>
      <c r="M94" s="6">
        <v>5.957746478873239</v>
      </c>
      <c r="N94" s="6">
        <v>0</v>
      </c>
      <c r="O94" s="6">
        <f>SUM(NonNurse[[#This Row],[Qualified Social Work Staff Hours]],NonNurse[[#This Row],[Other Social Work Staff Hours]])/NonNurse[[#This Row],[MDS Census]]</f>
        <v>0.15684093437152391</v>
      </c>
      <c r="P94" s="6">
        <v>0</v>
      </c>
      <c r="Q94" s="6">
        <v>5.7711267605633791</v>
      </c>
      <c r="R94" s="6">
        <f>SUM(NonNurse[[#This Row],[Qualified Activities Professional Hours]],NonNurse[[#This Row],[Other Activities Professional Hours]])/NonNurse[[#This Row],[MDS Census]]</f>
        <v>0.15192806822395252</v>
      </c>
      <c r="S94" s="6">
        <v>0</v>
      </c>
      <c r="T94" s="6">
        <v>0</v>
      </c>
      <c r="U94" s="6">
        <v>0</v>
      </c>
      <c r="V94" s="6">
        <f>SUM(NonNurse[[#This Row],[Occupational Therapist Hours]],NonNurse[[#This Row],[OT Assistant Hours]],NonNurse[[#This Row],[OT Aide Hours]])/NonNurse[[#This Row],[MDS Census]]</f>
        <v>0</v>
      </c>
      <c r="W94" s="6">
        <v>5.183098591549296</v>
      </c>
      <c r="X94" s="6">
        <v>2.3763380281690147</v>
      </c>
      <c r="Y94" s="6">
        <v>0</v>
      </c>
      <c r="Z94" s="6">
        <f>SUM(NonNurse[[#This Row],[Physical Therapist (PT) Hours]],NonNurse[[#This Row],[PT Assistant Hours]],NonNurse[[#This Row],[PT Aide Hours]])/NonNurse[[#This Row],[MDS Census]]</f>
        <v>0.19900630329996294</v>
      </c>
      <c r="AA94" s="6">
        <v>0</v>
      </c>
      <c r="AB94" s="6">
        <v>5.492957746478873</v>
      </c>
      <c r="AC94" s="6">
        <v>0</v>
      </c>
      <c r="AD94" s="6">
        <v>0</v>
      </c>
      <c r="AE94" s="6">
        <v>0</v>
      </c>
      <c r="AF94" s="6">
        <v>0</v>
      </c>
      <c r="AG94" s="6">
        <v>0</v>
      </c>
      <c r="AH94" s="1">
        <v>465084</v>
      </c>
      <c r="AI94">
        <v>8</v>
      </c>
    </row>
    <row r="95" spans="1:35" x14ac:dyDescent="0.25">
      <c r="A95" t="s">
        <v>148</v>
      </c>
      <c r="B95" t="s">
        <v>31</v>
      </c>
      <c r="C95" t="s">
        <v>201</v>
      </c>
      <c r="D95" t="s">
        <v>170</v>
      </c>
      <c r="E95" s="6">
        <v>35.902173913043477</v>
      </c>
      <c r="F95" s="6">
        <v>5.5652173913043477</v>
      </c>
      <c r="G95" s="6">
        <v>0.16304347826086957</v>
      </c>
      <c r="H95" s="6">
        <v>0.1326086956521739</v>
      </c>
      <c r="I95" s="6">
        <v>0.11956521739130435</v>
      </c>
      <c r="J95" s="6">
        <v>0</v>
      </c>
      <c r="K95" s="6">
        <v>0</v>
      </c>
      <c r="L95" s="6">
        <v>0</v>
      </c>
      <c r="M95" s="6">
        <v>0.39673913043478259</v>
      </c>
      <c r="N95" s="6">
        <v>5.1627173913043469</v>
      </c>
      <c r="O95" s="6">
        <f>SUM(NonNurse[[#This Row],[Qualified Social Work Staff Hours]],NonNurse[[#This Row],[Other Social Work Staff Hours]])/NonNurse[[#This Row],[MDS Census]]</f>
        <v>0.154850136239782</v>
      </c>
      <c r="P95" s="6">
        <v>29.697282608695659</v>
      </c>
      <c r="Q95" s="6">
        <v>0</v>
      </c>
      <c r="R95" s="6">
        <f>SUM(NonNurse[[#This Row],[Qualified Activities Professional Hours]],NonNurse[[#This Row],[Other Activities Professional Hours]])/NonNurse[[#This Row],[MDS Census]]</f>
        <v>0.82717226763548313</v>
      </c>
      <c r="S95" s="6">
        <v>0.73913043478260865</v>
      </c>
      <c r="T95" s="6">
        <v>0</v>
      </c>
      <c r="U95" s="6">
        <v>0</v>
      </c>
      <c r="V95" s="6">
        <f>SUM(NonNurse[[#This Row],[Occupational Therapist Hours]],NonNurse[[#This Row],[OT Assistant Hours]],NonNurse[[#This Row],[OT Aide Hours]])/NonNurse[[#This Row],[MDS Census]]</f>
        <v>2.0587344838026038E-2</v>
      </c>
      <c r="W95" s="6">
        <v>5.4232608695652189</v>
      </c>
      <c r="X95" s="6">
        <v>1.8017391304347825</v>
      </c>
      <c r="Y95" s="6">
        <v>2.652173913043478</v>
      </c>
      <c r="Z95" s="6">
        <f>SUM(NonNurse[[#This Row],[Physical Therapist (PT) Hours]],NonNurse[[#This Row],[PT Assistant Hours]],NonNurse[[#This Row],[PT Aide Hours]])/NonNurse[[#This Row],[MDS Census]]</f>
        <v>0.27511353315168036</v>
      </c>
      <c r="AA95" s="6">
        <v>0</v>
      </c>
      <c r="AB95" s="6">
        <v>0.2391304347826087</v>
      </c>
      <c r="AC95" s="6">
        <v>0</v>
      </c>
      <c r="AD95" s="6">
        <v>0</v>
      </c>
      <c r="AE95" s="6">
        <v>0</v>
      </c>
      <c r="AF95" s="6">
        <v>0</v>
      </c>
      <c r="AG95" s="6">
        <v>0</v>
      </c>
      <c r="AH95" s="1">
        <v>465092</v>
      </c>
      <c r="AI95">
        <v>8</v>
      </c>
    </row>
    <row r="96" spans="1:35" x14ac:dyDescent="0.25">
      <c r="A96" t="s">
        <v>148</v>
      </c>
      <c r="B96" t="s">
        <v>61</v>
      </c>
      <c r="C96" t="s">
        <v>188</v>
      </c>
      <c r="D96" t="s">
        <v>163</v>
      </c>
      <c r="E96" s="6">
        <v>69.423913043478265</v>
      </c>
      <c r="F96" s="6">
        <v>25.031847826086963</v>
      </c>
      <c r="G96" s="6">
        <v>0</v>
      </c>
      <c r="H96" s="6">
        <v>0.34250000000000008</v>
      </c>
      <c r="I96" s="6">
        <v>0</v>
      </c>
      <c r="J96" s="6">
        <v>0</v>
      </c>
      <c r="K96" s="6">
        <v>0</v>
      </c>
      <c r="L96" s="6">
        <v>9.0685869565217381</v>
      </c>
      <c r="M96" s="6">
        <v>3.2382608695652175</v>
      </c>
      <c r="N96" s="6">
        <v>0</v>
      </c>
      <c r="O96" s="6">
        <f>SUM(NonNurse[[#This Row],[Qualified Social Work Staff Hours]],NonNurse[[#This Row],[Other Social Work Staff Hours]])/NonNurse[[#This Row],[MDS Census]]</f>
        <v>4.6644747142633475E-2</v>
      </c>
      <c r="P96" s="6">
        <v>5.4775</v>
      </c>
      <c r="Q96" s="6">
        <v>19.63652173913043</v>
      </c>
      <c r="R96" s="6">
        <f>SUM(NonNurse[[#This Row],[Qualified Activities Professional Hours]],NonNurse[[#This Row],[Other Activities Professional Hours]])/NonNurse[[#This Row],[MDS Census]]</f>
        <v>0.36174886488179103</v>
      </c>
      <c r="S96" s="6">
        <v>4.9318478260869565</v>
      </c>
      <c r="T96" s="6">
        <v>3.3113043478260882</v>
      </c>
      <c r="U96" s="6">
        <v>0</v>
      </c>
      <c r="V96" s="6">
        <f>SUM(NonNurse[[#This Row],[Occupational Therapist Hours]],NonNurse[[#This Row],[OT Assistant Hours]],NonNurse[[#This Row],[OT Aide Hours]])/NonNurse[[#This Row],[MDS Census]]</f>
        <v>0.11873649600751526</v>
      </c>
      <c r="W96" s="6">
        <v>5.1564130434782598</v>
      </c>
      <c r="X96" s="6">
        <v>4.9520652173913042</v>
      </c>
      <c r="Y96" s="6">
        <v>0</v>
      </c>
      <c r="Z96" s="6">
        <f>SUM(NonNurse[[#This Row],[Physical Therapist (PT) Hours]],NonNurse[[#This Row],[PT Assistant Hours]],NonNurse[[#This Row],[PT Aide Hours]])/NonNurse[[#This Row],[MDS Census]]</f>
        <v>0.1456051354313449</v>
      </c>
      <c r="AA96" s="6">
        <v>0</v>
      </c>
      <c r="AB96" s="6">
        <v>0</v>
      </c>
      <c r="AC96" s="6">
        <v>0</v>
      </c>
      <c r="AD96" s="6">
        <v>0</v>
      </c>
      <c r="AE96" s="6">
        <v>0</v>
      </c>
      <c r="AF96" s="6">
        <v>0</v>
      </c>
      <c r="AG96" s="6">
        <v>0</v>
      </c>
      <c r="AH96" s="1">
        <v>465150</v>
      </c>
      <c r="AI96">
        <v>8</v>
      </c>
    </row>
    <row r="97" spans="1:35" x14ac:dyDescent="0.25">
      <c r="A97" t="s">
        <v>148</v>
      </c>
      <c r="B97" t="s">
        <v>32</v>
      </c>
      <c r="C97" t="s">
        <v>190</v>
      </c>
      <c r="D97" t="s">
        <v>164</v>
      </c>
      <c r="E97" s="6">
        <v>32.739130434782609</v>
      </c>
      <c r="F97" s="6">
        <v>12.249782608695652</v>
      </c>
      <c r="G97" s="6">
        <v>0</v>
      </c>
      <c r="H97" s="6">
        <v>0.21597826086956515</v>
      </c>
      <c r="I97" s="6">
        <v>0.69565217391304346</v>
      </c>
      <c r="J97" s="6">
        <v>0</v>
      </c>
      <c r="K97" s="6">
        <v>0</v>
      </c>
      <c r="L97" s="6">
        <v>4.5108695652173916E-2</v>
      </c>
      <c r="M97" s="6">
        <v>4.4302173913043479</v>
      </c>
      <c r="N97" s="6">
        <v>0</v>
      </c>
      <c r="O97" s="6">
        <f>SUM(NonNurse[[#This Row],[Qualified Social Work Staff Hours]],NonNurse[[#This Row],[Other Social Work Staff Hours]])/NonNurse[[#This Row],[MDS Census]]</f>
        <v>0.13531872509960161</v>
      </c>
      <c r="P97" s="6">
        <v>0</v>
      </c>
      <c r="Q97" s="6">
        <v>7.1935869565217434</v>
      </c>
      <c r="R97" s="6">
        <f>SUM(NonNurse[[#This Row],[Qualified Activities Professional Hours]],NonNurse[[#This Row],[Other Activities Professional Hours]])/NonNurse[[#This Row],[MDS Census]]</f>
        <v>0.21972443559096957</v>
      </c>
      <c r="S97" s="6">
        <v>1.1861956521739128</v>
      </c>
      <c r="T97" s="6">
        <v>5.1088043478260854</v>
      </c>
      <c r="U97" s="6">
        <v>0</v>
      </c>
      <c r="V97" s="6">
        <f>SUM(NonNurse[[#This Row],[Occupational Therapist Hours]],NonNurse[[#This Row],[OT Assistant Hours]],NonNurse[[#This Row],[OT Aide Hours]])/NonNurse[[#This Row],[MDS Census]]</f>
        <v>0.192277556440903</v>
      </c>
      <c r="W97" s="6">
        <v>2.0177173913043482</v>
      </c>
      <c r="X97" s="6">
        <v>5.5242391304347827</v>
      </c>
      <c r="Y97" s="6">
        <v>0</v>
      </c>
      <c r="Z97" s="6">
        <f>SUM(NonNurse[[#This Row],[Physical Therapist (PT) Hours]],NonNurse[[#This Row],[PT Assistant Hours]],NonNurse[[#This Row],[PT Aide Hours]])/NonNurse[[#This Row],[MDS Census]]</f>
        <v>0.23036520584329351</v>
      </c>
      <c r="AA97" s="6">
        <v>0</v>
      </c>
      <c r="AB97" s="6">
        <v>0</v>
      </c>
      <c r="AC97" s="6">
        <v>0</v>
      </c>
      <c r="AD97" s="6">
        <v>0</v>
      </c>
      <c r="AE97" s="6">
        <v>0</v>
      </c>
      <c r="AF97" s="6">
        <v>0</v>
      </c>
      <c r="AG97" s="6">
        <v>0</v>
      </c>
      <c r="AH97" s="1">
        <v>465093</v>
      </c>
      <c r="AI97">
        <v>8</v>
      </c>
    </row>
    <row r="98" spans="1:35" x14ac:dyDescent="0.25">
      <c r="A98" t="s">
        <v>148</v>
      </c>
      <c r="B98" t="s">
        <v>20</v>
      </c>
      <c r="C98" t="s">
        <v>188</v>
      </c>
      <c r="D98" t="s">
        <v>163</v>
      </c>
      <c r="E98" s="6">
        <v>54.467391304347828</v>
      </c>
      <c r="F98" s="6">
        <v>15.792608695652175</v>
      </c>
      <c r="G98" s="6">
        <v>0</v>
      </c>
      <c r="H98" s="6">
        <v>0.27826086956521745</v>
      </c>
      <c r="I98" s="6">
        <v>0.56521739130434778</v>
      </c>
      <c r="J98" s="6">
        <v>0</v>
      </c>
      <c r="K98" s="6">
        <v>0</v>
      </c>
      <c r="L98" s="6">
        <v>1.0635869565217388</v>
      </c>
      <c r="M98" s="6">
        <v>4.2332608695652167</v>
      </c>
      <c r="N98" s="6">
        <v>0</v>
      </c>
      <c r="O98" s="6">
        <f>SUM(NonNurse[[#This Row],[Qualified Social Work Staff Hours]],NonNurse[[#This Row],[Other Social Work Staff Hours]])/NonNurse[[#This Row],[MDS Census]]</f>
        <v>7.7721013769706637E-2</v>
      </c>
      <c r="P98" s="6">
        <v>0</v>
      </c>
      <c r="Q98" s="6">
        <v>7.7246739130434801</v>
      </c>
      <c r="R98" s="6">
        <f>SUM(NonNurse[[#This Row],[Qualified Activities Professional Hours]],NonNurse[[#This Row],[Other Activities Professional Hours]])/NonNurse[[#This Row],[MDS Census]]</f>
        <v>0.14182199161843947</v>
      </c>
      <c r="S98" s="6">
        <v>0.74945652173913047</v>
      </c>
      <c r="T98" s="6">
        <v>2.6826086956521742</v>
      </c>
      <c r="U98" s="6">
        <v>0</v>
      </c>
      <c r="V98" s="6">
        <f>SUM(NonNurse[[#This Row],[Occupational Therapist Hours]],NonNurse[[#This Row],[OT Assistant Hours]],NonNurse[[#This Row],[OT Aide Hours]])/NonNurse[[#This Row],[MDS Census]]</f>
        <v>6.3011374975054879E-2</v>
      </c>
      <c r="W98" s="6">
        <v>0.84945652173913044</v>
      </c>
      <c r="X98" s="6">
        <v>1.0980434782608695</v>
      </c>
      <c r="Y98" s="6">
        <v>0</v>
      </c>
      <c r="Z98" s="6">
        <f>SUM(NonNurse[[#This Row],[Physical Therapist (PT) Hours]],NonNurse[[#This Row],[PT Assistant Hours]],NonNurse[[#This Row],[PT Aide Hours]])/NonNurse[[#This Row],[MDS Census]]</f>
        <v>3.5755338255837155E-2</v>
      </c>
      <c r="AA98" s="6">
        <v>0</v>
      </c>
      <c r="AB98" s="6">
        <v>0</v>
      </c>
      <c r="AC98" s="6">
        <v>0</v>
      </c>
      <c r="AD98" s="6">
        <v>0</v>
      </c>
      <c r="AE98" s="6">
        <v>0</v>
      </c>
      <c r="AF98" s="6">
        <v>0</v>
      </c>
      <c r="AG98" s="6">
        <v>0</v>
      </c>
      <c r="AH98" s="1">
        <v>465074</v>
      </c>
      <c r="AI98">
        <v>8</v>
      </c>
    </row>
    <row r="99" spans="1:35" x14ac:dyDescent="0.25">
      <c r="A99" t="s">
        <v>148</v>
      </c>
      <c r="B99" t="s">
        <v>33</v>
      </c>
      <c r="C99" t="s">
        <v>188</v>
      </c>
      <c r="D99" t="s">
        <v>163</v>
      </c>
      <c r="E99" s="6">
        <v>105.04347826086956</v>
      </c>
      <c r="F99" s="6">
        <v>25.372391304347829</v>
      </c>
      <c r="G99" s="6">
        <v>0</v>
      </c>
      <c r="H99" s="6">
        <v>0.64695652173913054</v>
      </c>
      <c r="I99" s="6">
        <v>2.4565217391304346</v>
      </c>
      <c r="J99" s="6">
        <v>0</v>
      </c>
      <c r="K99" s="6">
        <v>0</v>
      </c>
      <c r="L99" s="6">
        <v>4.4423913043478249</v>
      </c>
      <c r="M99" s="6">
        <v>9.0136956521739151</v>
      </c>
      <c r="N99" s="6">
        <v>0</v>
      </c>
      <c r="O99" s="6">
        <f>SUM(NonNurse[[#This Row],[Qualified Social Work Staff Hours]],NonNurse[[#This Row],[Other Social Work Staff Hours]])/NonNurse[[#This Row],[MDS Census]]</f>
        <v>8.5809188741721873E-2</v>
      </c>
      <c r="P99" s="6">
        <v>5.0625</v>
      </c>
      <c r="Q99" s="6">
        <v>10.244347826086953</v>
      </c>
      <c r="R99" s="6">
        <f>SUM(NonNurse[[#This Row],[Qualified Activities Professional Hours]],NonNurse[[#This Row],[Other Activities Professional Hours]])/NonNurse[[#This Row],[MDS Census]]</f>
        <v>0.14571916390728473</v>
      </c>
      <c r="S99" s="6">
        <v>5.7992391304347821</v>
      </c>
      <c r="T99" s="6">
        <v>9.284021739130436</v>
      </c>
      <c r="U99" s="6">
        <v>0</v>
      </c>
      <c r="V99" s="6">
        <f>SUM(NonNurse[[#This Row],[Occupational Therapist Hours]],NonNurse[[#This Row],[OT Assistant Hours]],NonNurse[[#This Row],[OT Aide Hours]])/NonNurse[[#This Row],[MDS Census]]</f>
        <v>0.14359064569536426</v>
      </c>
      <c r="W99" s="6">
        <v>7.5728260869565185</v>
      </c>
      <c r="X99" s="6">
        <v>5.7841304347826084</v>
      </c>
      <c r="Y99" s="6">
        <v>0</v>
      </c>
      <c r="Z99" s="6">
        <f>SUM(NonNurse[[#This Row],[Physical Therapist (PT) Hours]],NonNurse[[#This Row],[PT Assistant Hours]],NonNurse[[#This Row],[PT Aide Hours]])/NonNurse[[#This Row],[MDS Census]]</f>
        <v>0.12715645695364236</v>
      </c>
      <c r="AA99" s="6">
        <v>0</v>
      </c>
      <c r="AB99" s="6">
        <v>0</v>
      </c>
      <c r="AC99" s="6">
        <v>0</v>
      </c>
      <c r="AD99" s="6">
        <v>0</v>
      </c>
      <c r="AE99" s="6">
        <v>12.641304347826088</v>
      </c>
      <c r="AF99" s="6">
        <v>0</v>
      </c>
      <c r="AG99" s="6">
        <v>0</v>
      </c>
      <c r="AH99" s="1">
        <v>465094</v>
      </c>
      <c r="AI99">
        <v>8</v>
      </c>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3E4C-2B42-4CBD-BCCC-6E227936B813}">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15" customWidth="1"/>
    <col min="2" max="2" width="27.28515625" style="15" customWidth="1"/>
    <col min="3" max="3" width="16.7109375" style="15" customWidth="1"/>
    <col min="4" max="4" width="11.5703125" style="15" customWidth="1"/>
    <col min="5" max="5" width="4.5703125" style="15" customWidth="1"/>
    <col min="6" max="6" width="10" style="15" customWidth="1"/>
    <col min="7" max="7" width="12.5703125" style="15" customWidth="1"/>
    <col min="8" max="10" width="8.5703125" style="15" customWidth="1"/>
    <col min="11" max="11" width="9.140625" style="15" customWidth="1"/>
    <col min="12" max="12" width="4.5703125" style="15" customWidth="1"/>
    <col min="13" max="13" width="7.5703125" style="15" customWidth="1"/>
    <col min="14" max="14" width="10.7109375" style="22" customWidth="1"/>
    <col min="15" max="18" width="8.5703125" style="15" customWidth="1"/>
    <col min="19" max="19" width="5.42578125" style="15" customWidth="1"/>
    <col min="20" max="20" width="40.5703125" style="15" customWidth="1"/>
    <col min="21" max="22" width="12.5703125" style="15" customWidth="1"/>
    <col min="23" max="25" width="8.85546875" style="15"/>
    <col min="26" max="26" width="37.140625" style="15" customWidth="1"/>
    <col min="27" max="27" width="11.5703125" style="15" customWidth="1"/>
    <col min="28" max="32" width="8.85546875" style="15"/>
    <col min="33" max="33" width="22.85546875" style="15" customWidth="1"/>
    <col min="34" max="34" width="16.42578125" style="15" customWidth="1"/>
    <col min="35" max="35" width="13.5703125" style="15" customWidth="1"/>
    <col min="36" max="16384" width="8.85546875" style="15"/>
  </cols>
  <sheetData>
    <row r="2" spans="2:29" ht="85.5" customHeight="1" x14ac:dyDescent="0.25">
      <c r="B2" s="11" t="s">
        <v>344</v>
      </c>
      <c r="C2" s="11" t="s">
        <v>224</v>
      </c>
      <c r="D2" s="11" t="s">
        <v>343</v>
      </c>
      <c r="E2" s="12"/>
      <c r="F2" s="13" t="s">
        <v>257</v>
      </c>
      <c r="G2" s="13" t="s">
        <v>273</v>
      </c>
      <c r="H2" s="13" t="s">
        <v>230</v>
      </c>
      <c r="I2" s="13" t="s">
        <v>274</v>
      </c>
      <c r="J2" s="14" t="s">
        <v>275</v>
      </c>
      <c r="K2" s="13" t="s">
        <v>276</v>
      </c>
      <c r="L2" s="13"/>
      <c r="M2" s="13" t="s">
        <v>224</v>
      </c>
      <c r="N2" s="13" t="s">
        <v>273</v>
      </c>
      <c r="O2" s="13" t="s">
        <v>230</v>
      </c>
      <c r="P2" s="13" t="s">
        <v>274</v>
      </c>
      <c r="Q2" s="14" t="s">
        <v>275</v>
      </c>
      <c r="R2" s="13" t="s">
        <v>276</v>
      </c>
      <c r="T2" s="15" t="s">
        <v>277</v>
      </c>
      <c r="U2" s="15" t="s">
        <v>376</v>
      </c>
      <c r="V2" s="16" t="s">
        <v>278</v>
      </c>
      <c r="W2" s="16" t="s">
        <v>279</v>
      </c>
    </row>
    <row r="3" spans="2:29" ht="15" customHeight="1" x14ac:dyDescent="0.25">
      <c r="B3" s="17" t="s">
        <v>280</v>
      </c>
      <c r="C3" s="49">
        <f>AVERAGE(Nurse[MDS Census])</f>
        <v>53.996972518339888</v>
      </c>
      <c r="D3" s="18">
        <v>77.233814336253971</v>
      </c>
      <c r="E3" s="18"/>
      <c r="F3" s="15">
        <v>1</v>
      </c>
      <c r="G3" s="19">
        <v>69376.123698714116</v>
      </c>
      <c r="H3" s="20">
        <v>3.585165701050407</v>
      </c>
      <c r="I3" s="19">
        <v>5</v>
      </c>
      <c r="J3" s="21">
        <v>0.67575468162975694</v>
      </c>
      <c r="K3" s="19">
        <v>5</v>
      </c>
      <c r="M3" t="s">
        <v>105</v>
      </c>
      <c r="N3" s="19">
        <v>536.8478260869565</v>
      </c>
      <c r="O3" s="20">
        <v>6.2660022271714926</v>
      </c>
      <c r="P3" s="22">
        <v>1</v>
      </c>
      <c r="Q3" s="21">
        <v>1.8396440575015187</v>
      </c>
      <c r="R3" s="22">
        <v>1</v>
      </c>
      <c r="T3" s="23" t="s">
        <v>281</v>
      </c>
      <c r="U3" s="19">
        <f>SUM(Nurse[Total Nurse Staff Hours])</f>
        <v>20768.796913655846</v>
      </c>
      <c r="V3" s="24" t="s">
        <v>282</v>
      </c>
      <c r="W3" s="20">
        <f>Category[[#This Row],[State Total]]/D9</f>
        <v>1.8384363331682366E-2</v>
      </c>
    </row>
    <row r="4" spans="2:29" ht="15" customHeight="1" x14ac:dyDescent="0.25">
      <c r="B4" s="25" t="s">
        <v>230</v>
      </c>
      <c r="C4" s="26">
        <f>SUM(Nurse[Total Nurse Staff Hours])/SUM(Nurse[MDS Census])</f>
        <v>3.9247848395010867</v>
      </c>
      <c r="D4" s="26">
        <v>3.6146323434825098</v>
      </c>
      <c r="E4" s="18"/>
      <c r="F4" s="15">
        <v>2</v>
      </c>
      <c r="G4" s="19">
        <v>128365.44534598908</v>
      </c>
      <c r="H4" s="20">
        <v>3.4549500632802785</v>
      </c>
      <c r="I4" s="19">
        <v>9</v>
      </c>
      <c r="J4" s="21">
        <v>0.64433762203163525</v>
      </c>
      <c r="K4" s="19">
        <v>6</v>
      </c>
      <c r="M4" t="s">
        <v>104</v>
      </c>
      <c r="N4" s="19">
        <v>19423.242804654012</v>
      </c>
      <c r="O4" s="20">
        <v>3.6919809269804467</v>
      </c>
      <c r="P4" s="22">
        <v>25</v>
      </c>
      <c r="Q4" s="21">
        <v>0.53868769221148449</v>
      </c>
      <c r="R4" s="22">
        <v>40</v>
      </c>
      <c r="T4" s="19" t="s">
        <v>283</v>
      </c>
      <c r="U4" s="19">
        <f>SUM(Nurse[Total Direct Care Staff Hours])</f>
        <v>18968.952033067973</v>
      </c>
      <c r="V4" s="24">
        <f>Category[[#This Row],[State Total]]/U3</f>
        <v>0.91333899175428679</v>
      </c>
      <c r="W4" s="20">
        <f>Category[[#This Row],[State Total]]/D9</f>
        <v>1.6791155869403253E-2</v>
      </c>
    </row>
    <row r="5" spans="2:29" ht="15" customHeight="1" x14ac:dyDescent="0.25">
      <c r="B5" s="27" t="s">
        <v>284</v>
      </c>
      <c r="C5" s="28">
        <f>SUM(Nurse[Total Direct Care Staff Hours])/SUM(Nurse[MDS Census])</f>
        <v>3.5846590281624326</v>
      </c>
      <c r="D5" s="28">
        <v>3.347724410414429</v>
      </c>
      <c r="E5" s="29"/>
      <c r="F5" s="15">
        <v>3</v>
      </c>
      <c r="G5" s="19">
        <v>124443.71892222908</v>
      </c>
      <c r="H5" s="20">
        <v>3.5696801497282227</v>
      </c>
      <c r="I5" s="19">
        <v>6</v>
      </c>
      <c r="J5" s="21">
        <v>0.67837118001727315</v>
      </c>
      <c r="K5" s="19">
        <v>4</v>
      </c>
      <c r="M5" t="s">
        <v>107</v>
      </c>
      <c r="N5" s="19">
        <v>14765.612676056329</v>
      </c>
      <c r="O5" s="20">
        <v>3.8700512739470958</v>
      </c>
      <c r="P5" s="22">
        <v>18</v>
      </c>
      <c r="Q5" s="21">
        <v>0.36267289415247567</v>
      </c>
      <c r="R5" s="22">
        <v>48</v>
      </c>
      <c r="T5" s="23" t="s">
        <v>285</v>
      </c>
      <c r="U5" s="19">
        <f>SUM(Nurse[Total RN Hours (w/ Admin, DON)])</f>
        <v>5757.3486726883048</v>
      </c>
      <c r="V5" s="24">
        <f>Category[[#This Row],[State Total]]/U3</f>
        <v>0.27721146759843118</v>
      </c>
      <c r="W5" s="20">
        <f>Category[[#This Row],[State Total]]/D9</f>
        <v>5.0963563400384521E-3</v>
      </c>
      <c r="X5" s="30"/>
      <c r="Y5" s="30"/>
      <c r="AB5" s="30"/>
      <c r="AC5" s="30"/>
    </row>
    <row r="6" spans="2:29" ht="15" customHeight="1" x14ac:dyDescent="0.25">
      <c r="B6" s="31" t="s">
        <v>232</v>
      </c>
      <c r="C6" s="28">
        <f>SUM(Nurse[Total RN Hours (w/ Admin, DON)])/SUM(Nurse[MDS Census])</f>
        <v>1.0879953653661694</v>
      </c>
      <c r="D6" s="28">
        <v>0.60780873997534479</v>
      </c>
      <c r="E6"/>
      <c r="F6" s="15">
        <v>4</v>
      </c>
      <c r="G6" s="19">
        <v>216891.50627679119</v>
      </c>
      <c r="H6" s="20">
        <v>3.71816551616583</v>
      </c>
      <c r="I6" s="19">
        <v>4</v>
      </c>
      <c r="J6" s="21">
        <v>0.5592343612490972</v>
      </c>
      <c r="K6" s="19">
        <v>9</v>
      </c>
      <c r="M6" t="s">
        <v>106</v>
      </c>
      <c r="N6" s="19">
        <v>10619.366350275568</v>
      </c>
      <c r="O6" s="20">
        <v>3.9203935832782837</v>
      </c>
      <c r="P6" s="22">
        <v>14</v>
      </c>
      <c r="Q6" s="21">
        <v>0.6428263273804441</v>
      </c>
      <c r="R6" s="22">
        <v>30</v>
      </c>
      <c r="T6" s="32" t="s">
        <v>286</v>
      </c>
      <c r="U6" s="19">
        <f>SUM(Nurse[RN Hours (excl. Admin, DON)])</f>
        <v>4278.2978138395592</v>
      </c>
      <c r="V6" s="24">
        <f>Category[[#This Row],[State Total]]/U3</f>
        <v>0.20599642009241778</v>
      </c>
      <c r="W6" s="20">
        <f>Category[[#This Row],[State Total]]/D9</f>
        <v>3.7871130320048818E-3</v>
      </c>
      <c r="X6" s="30"/>
      <c r="Y6" s="30"/>
      <c r="AB6" s="30"/>
      <c r="AC6" s="30"/>
    </row>
    <row r="7" spans="2:29" ht="15" customHeight="1" thickBot="1" x14ac:dyDescent="0.3">
      <c r="B7" s="33" t="s">
        <v>287</v>
      </c>
      <c r="C7" s="28">
        <f>SUM(Nurse[RN Hours (excl. Admin, DON)])/SUM(Nurse[MDS Census])</f>
        <v>0.80849162657021834</v>
      </c>
      <c r="D7" s="28">
        <v>0.41441568490090208</v>
      </c>
      <c r="E7"/>
      <c r="F7" s="15">
        <v>5</v>
      </c>
      <c r="G7" s="19">
        <v>218161.62905695051</v>
      </c>
      <c r="H7" s="20">
        <v>3.471756650011959</v>
      </c>
      <c r="I7" s="19">
        <v>8</v>
      </c>
      <c r="J7" s="21">
        <v>0.68815139377795254</v>
      </c>
      <c r="K7" s="19">
        <v>3</v>
      </c>
      <c r="M7" t="s">
        <v>108</v>
      </c>
      <c r="N7" s="19">
        <v>90304.505664421289</v>
      </c>
      <c r="O7" s="20">
        <v>4.0950436576657667</v>
      </c>
      <c r="P7" s="22">
        <v>8</v>
      </c>
      <c r="Q7" s="21">
        <v>0.53846761894166961</v>
      </c>
      <c r="R7" s="22">
        <v>41</v>
      </c>
      <c r="T7" s="32" t="s">
        <v>288</v>
      </c>
      <c r="U7" s="19">
        <f>SUM(Nurse[RN Admin Hours])</f>
        <v>983.80853643600744</v>
      </c>
      <c r="V7" s="24">
        <f>Category[[#This Row],[State Total]]/U3</f>
        <v>4.7369548680459971E-2</v>
      </c>
      <c r="W7" s="20">
        <f>Category[[#This Row],[State Total]]/D9</f>
        <v>8.7085899379939116E-4</v>
      </c>
      <c r="X7" s="30"/>
      <c r="Y7" s="30"/>
      <c r="Z7" s="30"/>
      <c r="AA7" s="30"/>
      <c r="AB7" s="30"/>
      <c r="AC7" s="30"/>
    </row>
    <row r="8" spans="2:29" ht="15" customHeight="1" thickTop="1" x14ac:dyDescent="0.25">
      <c r="B8" s="34" t="s">
        <v>289</v>
      </c>
      <c r="C8" s="35">
        <f>COUNTA(Nurse[Provider])</f>
        <v>98</v>
      </c>
      <c r="D8" s="35">
        <v>14627</v>
      </c>
      <c r="F8" s="15">
        <v>6</v>
      </c>
      <c r="G8" s="19">
        <v>133738.05679730567</v>
      </c>
      <c r="H8" s="20">
        <v>3.4421626203964988</v>
      </c>
      <c r="I8" s="19">
        <v>10</v>
      </c>
      <c r="J8" s="21">
        <v>0.34690920997212554</v>
      </c>
      <c r="K8" s="19">
        <v>10</v>
      </c>
      <c r="M8" t="s">
        <v>109</v>
      </c>
      <c r="N8" s="19">
        <v>13996.251684017152</v>
      </c>
      <c r="O8" s="20">
        <v>3.5742923169789274</v>
      </c>
      <c r="P8" s="22">
        <v>34</v>
      </c>
      <c r="Q8" s="21">
        <v>0.85380187117283868</v>
      </c>
      <c r="R8" s="22">
        <v>11</v>
      </c>
      <c r="T8" s="32" t="s">
        <v>290</v>
      </c>
      <c r="U8" s="19">
        <f>SUM(Nurse[RN DON Hours])</f>
        <v>495.24232241273728</v>
      </c>
      <c r="V8" s="24">
        <f>Category[[#This Row],[State Total]]/U3</f>
        <v>2.3845498825553386E-2</v>
      </c>
      <c r="W8" s="20">
        <f>Category[[#This Row],[State Total]]/D9</f>
        <v>4.383843142341786E-4</v>
      </c>
      <c r="X8" s="30"/>
      <c r="Y8" s="30"/>
      <c r="Z8" s="30"/>
      <c r="AA8" s="30"/>
      <c r="AB8" s="30"/>
      <c r="AC8" s="30"/>
    </row>
    <row r="9" spans="2:29" ht="15" customHeight="1" x14ac:dyDescent="0.25">
      <c r="B9" s="34" t="s">
        <v>291</v>
      </c>
      <c r="C9" s="35">
        <f>SUM(Nurse[MDS Census])</f>
        <v>5291.7033067973089</v>
      </c>
      <c r="D9" s="35">
        <v>1129699.0022963868</v>
      </c>
      <c r="F9" s="15">
        <v>7</v>
      </c>
      <c r="G9" s="19">
        <v>73847.771586037998</v>
      </c>
      <c r="H9" s="20">
        <v>3.4771723639610803</v>
      </c>
      <c r="I9" s="19">
        <v>7</v>
      </c>
      <c r="J9" s="21">
        <v>0.57887406787921447</v>
      </c>
      <c r="K9" s="19">
        <v>8</v>
      </c>
      <c r="M9" t="s">
        <v>110</v>
      </c>
      <c r="N9" s="19">
        <v>18800.971524800971</v>
      </c>
      <c r="O9" s="20">
        <v>3.379841237553149</v>
      </c>
      <c r="P9" s="22">
        <v>47</v>
      </c>
      <c r="Q9" s="21">
        <v>0.62562655856161031</v>
      </c>
      <c r="R9" s="22">
        <v>35</v>
      </c>
      <c r="T9" s="23" t="s">
        <v>292</v>
      </c>
      <c r="U9" s="19">
        <f>SUM(Nurse[Total LPN Hours (w/ Admin)])</f>
        <v>2891.3750244947946</v>
      </c>
      <c r="V9" s="24">
        <f>Category[[#This Row],[State Total]]/U3</f>
        <v>0.1392172611882812</v>
      </c>
      <c r="W9" s="20">
        <f>Category[[#This Row],[State Total]]/D9</f>
        <v>2.5594207117270837E-3</v>
      </c>
      <c r="X9" s="30"/>
      <c r="Y9" s="30"/>
      <c r="Z9" s="30"/>
      <c r="AA9" s="30"/>
      <c r="AB9" s="30"/>
      <c r="AC9" s="30"/>
    </row>
    <row r="10" spans="2:29" ht="15" customHeight="1" x14ac:dyDescent="0.25">
      <c r="F10" s="15">
        <v>8</v>
      </c>
      <c r="G10" s="19">
        <v>33298.427587262697</v>
      </c>
      <c r="H10" s="20">
        <v>3.7381932825195308</v>
      </c>
      <c r="I10" s="19">
        <v>3</v>
      </c>
      <c r="J10" s="21">
        <v>0.87940662888310206</v>
      </c>
      <c r="K10" s="19">
        <v>1</v>
      </c>
      <c r="M10" t="s">
        <v>112</v>
      </c>
      <c r="N10" s="19">
        <v>2001.0333741579916</v>
      </c>
      <c r="O10" s="20">
        <v>3.9151059449534258</v>
      </c>
      <c r="P10" s="22">
        <v>15</v>
      </c>
      <c r="Q10" s="21">
        <v>1.0911259376852895</v>
      </c>
      <c r="R10" s="22">
        <v>3</v>
      </c>
      <c r="T10" s="32" t="s">
        <v>293</v>
      </c>
      <c r="U10" s="19">
        <f>SUM(Nurse[LPN Hours (excl. Admin)])</f>
        <v>2570.5810027556649</v>
      </c>
      <c r="V10" s="24">
        <f>Category[[#This Row],[State Total]]/U3</f>
        <v>0.12377130044858126</v>
      </c>
      <c r="W10" s="20">
        <f>Category[[#This Row],[State Total]]/D9</f>
        <v>2.2754565574815387E-3</v>
      </c>
      <c r="X10" s="30"/>
      <c r="Y10" s="30"/>
      <c r="Z10" s="30"/>
      <c r="AA10" s="30"/>
      <c r="AB10" s="30"/>
      <c r="AC10" s="30"/>
    </row>
    <row r="11" spans="2:29" ht="15" customHeight="1" x14ac:dyDescent="0.25">
      <c r="F11" s="15">
        <v>9</v>
      </c>
      <c r="G11" s="19">
        <v>109332.77602571936</v>
      </c>
      <c r="H11" s="20">
        <v>4.0754949217501784</v>
      </c>
      <c r="I11" s="19">
        <v>2</v>
      </c>
      <c r="J11" s="21">
        <v>0.58405330055976667</v>
      </c>
      <c r="K11" s="19">
        <v>7</v>
      </c>
      <c r="M11" t="s">
        <v>111</v>
      </c>
      <c r="N11" s="19">
        <v>3447.8586956521731</v>
      </c>
      <c r="O11" s="20">
        <v>3.9688255155216066</v>
      </c>
      <c r="P11" s="22">
        <v>11</v>
      </c>
      <c r="Q11" s="21">
        <v>0.94962364794784426</v>
      </c>
      <c r="R11" s="22">
        <v>8</v>
      </c>
      <c r="T11" s="32" t="s">
        <v>294</v>
      </c>
      <c r="U11" s="19">
        <f>SUM(Nurse[LPN Admin Hours])</f>
        <v>320.7940217391303</v>
      </c>
      <c r="V11" s="24">
        <f>Category[[#This Row],[State Total]]/U3</f>
        <v>1.544596073969998E-2</v>
      </c>
      <c r="W11" s="20">
        <f>Category[[#This Row],[State Total]]/D9</f>
        <v>2.8396415424554575E-4</v>
      </c>
      <c r="X11" s="30"/>
      <c r="Y11" s="30"/>
      <c r="Z11" s="30"/>
      <c r="AA11" s="30"/>
      <c r="AB11" s="30"/>
      <c r="AC11" s="30"/>
    </row>
    <row r="12" spans="2:29" ht="15" customHeight="1" x14ac:dyDescent="0.25">
      <c r="F12" s="15">
        <v>10</v>
      </c>
      <c r="G12" s="19">
        <v>22243.546999387629</v>
      </c>
      <c r="H12" s="20">
        <v>4.3144138862761752</v>
      </c>
      <c r="I12" s="19">
        <v>1</v>
      </c>
      <c r="J12" s="21">
        <v>0.85085378711532988</v>
      </c>
      <c r="K12" s="19">
        <v>2</v>
      </c>
      <c r="M12" t="s">
        <v>113</v>
      </c>
      <c r="N12" s="19">
        <v>66629.00734843839</v>
      </c>
      <c r="O12" s="20">
        <v>4.0461510158814251</v>
      </c>
      <c r="P12" s="22">
        <v>10</v>
      </c>
      <c r="Q12" s="21">
        <v>0.65170667436305396</v>
      </c>
      <c r="R12" s="22">
        <v>29</v>
      </c>
      <c r="T12" s="23" t="s">
        <v>295</v>
      </c>
      <c r="U12" s="19">
        <f>SUM(Nurse[Total CNA, NA TR, Med Aide/Tech Hours])</f>
        <v>12120.073216472745</v>
      </c>
      <c r="V12" s="24">
        <f>Category[[#This Row],[State Total]]/U3</f>
        <v>0.58357127121328756</v>
      </c>
      <c r="W12" s="20">
        <f>Category[[#This Row],[State Total]]/D9</f>
        <v>1.0728586279916829E-2</v>
      </c>
      <c r="X12" s="30"/>
      <c r="Y12" s="30"/>
      <c r="Z12" s="30"/>
      <c r="AA12" s="30"/>
      <c r="AB12" s="30"/>
      <c r="AC12" s="30"/>
    </row>
    <row r="13" spans="2:29" ht="15" customHeight="1" x14ac:dyDescent="0.25">
      <c r="I13" s="19"/>
      <c r="J13" s="19"/>
      <c r="K13" s="19"/>
      <c r="M13" t="s">
        <v>114</v>
      </c>
      <c r="N13" s="19">
        <v>27047.194427434184</v>
      </c>
      <c r="O13" s="20">
        <v>3.3334159425604026</v>
      </c>
      <c r="P13" s="22">
        <v>48</v>
      </c>
      <c r="Q13" s="21">
        <v>0.4036688437032282</v>
      </c>
      <c r="R13" s="22">
        <v>46</v>
      </c>
      <c r="T13" s="32" t="s">
        <v>296</v>
      </c>
      <c r="U13" s="19">
        <f>SUM(Nurse[CNA Hours])</f>
        <v>10851.338487446419</v>
      </c>
      <c r="V13" s="24">
        <f>Category[[#This Row],[State Total]]/U3</f>
        <v>0.52248276742074906</v>
      </c>
      <c r="W13" s="20">
        <f>Category[[#This Row],[State Total]]/D9</f>
        <v>9.6055130308059459E-3</v>
      </c>
      <c r="X13" s="30"/>
      <c r="Y13" s="30"/>
      <c r="Z13" s="30"/>
      <c r="AA13" s="30"/>
      <c r="AB13" s="30"/>
      <c r="AC13" s="30"/>
    </row>
    <row r="14" spans="2:29" ht="15" customHeight="1" x14ac:dyDescent="0.25">
      <c r="G14" s="20"/>
      <c r="I14" s="19"/>
      <c r="J14" s="19"/>
      <c r="K14" s="19"/>
      <c r="M14" t="s">
        <v>115</v>
      </c>
      <c r="N14" s="19">
        <v>3263.663043478261</v>
      </c>
      <c r="O14" s="20">
        <v>4.4084708100060954</v>
      </c>
      <c r="P14" s="22">
        <v>4</v>
      </c>
      <c r="Q14" s="21">
        <v>1.4454388074216427</v>
      </c>
      <c r="R14" s="22">
        <v>2</v>
      </c>
      <c r="T14" s="32" t="s">
        <v>297</v>
      </c>
      <c r="U14" s="19">
        <f>SUM(Nurse[NA TR Hours])</f>
        <v>1251.710055113288</v>
      </c>
      <c r="V14" s="24">
        <f>Category[[#This Row],[State Total]]/U3</f>
        <v>6.0268780147311608E-2</v>
      </c>
      <c r="W14" s="20">
        <f>Category[[#This Row],[State Total]]/D9</f>
        <v>1.1080031517854618E-3</v>
      </c>
    </row>
    <row r="15" spans="2:29" ht="15" customHeight="1" x14ac:dyDescent="0.25">
      <c r="I15" s="19"/>
      <c r="J15" s="19"/>
      <c r="K15" s="19"/>
      <c r="M15" t="s">
        <v>119</v>
      </c>
      <c r="N15" s="19">
        <v>19016.558481322707</v>
      </c>
      <c r="O15" s="20">
        <v>3.6135143049020404</v>
      </c>
      <c r="P15" s="22">
        <v>31</v>
      </c>
      <c r="Q15" s="21">
        <v>0.70210559181671839</v>
      </c>
      <c r="R15" s="22">
        <v>21</v>
      </c>
      <c r="T15" s="36" t="s">
        <v>298</v>
      </c>
      <c r="U15" s="37">
        <f>SUM(Nurse[Med Aide/Tech Hours])</f>
        <v>17.024673913043483</v>
      </c>
      <c r="V15" s="24">
        <f>Category[[#This Row],[State Total]]/U3</f>
        <v>8.1972364522710814E-4</v>
      </c>
      <c r="W15" s="20">
        <f>Category[[#This Row],[State Total]]/D9</f>
        <v>1.5070097325426252E-5</v>
      </c>
    </row>
    <row r="16" spans="2:29" ht="15" customHeight="1" x14ac:dyDescent="0.25">
      <c r="I16" s="19"/>
      <c r="J16" s="19"/>
      <c r="K16" s="19"/>
      <c r="M16" t="s">
        <v>116</v>
      </c>
      <c r="N16" s="19">
        <v>3575.7164727495401</v>
      </c>
      <c r="O16" s="20">
        <v>4.1596000463252762</v>
      </c>
      <c r="P16" s="22">
        <v>7</v>
      </c>
      <c r="Q16" s="21">
        <v>0.89615304423849729</v>
      </c>
      <c r="R16" s="22">
        <v>9</v>
      </c>
    </row>
    <row r="17" spans="9:23" ht="15" customHeight="1" x14ac:dyDescent="0.25">
      <c r="I17" s="19"/>
      <c r="J17" s="19"/>
      <c r="K17" s="19"/>
      <c r="M17" t="s">
        <v>117</v>
      </c>
      <c r="N17" s="19">
        <v>55939.917483159865</v>
      </c>
      <c r="O17" s="20">
        <v>2.9656991045590826</v>
      </c>
      <c r="P17" s="22">
        <v>51</v>
      </c>
      <c r="Q17" s="21">
        <v>0.65815085334220447</v>
      </c>
      <c r="R17" s="22">
        <v>28</v>
      </c>
    </row>
    <row r="18" spans="9:23" ht="15" customHeight="1" x14ac:dyDescent="0.25">
      <c r="I18" s="19"/>
      <c r="J18" s="19"/>
      <c r="K18" s="19"/>
      <c r="M18" t="s">
        <v>118</v>
      </c>
      <c r="N18" s="19">
        <v>34295.675137783197</v>
      </c>
      <c r="O18" s="20">
        <v>3.4285543140358197</v>
      </c>
      <c r="P18" s="22">
        <v>43</v>
      </c>
      <c r="Q18" s="21">
        <v>0.57097472562080043</v>
      </c>
      <c r="R18" s="22">
        <v>37</v>
      </c>
      <c r="T18" s="15" t="s">
        <v>299</v>
      </c>
      <c r="U18" s="15" t="s">
        <v>376</v>
      </c>
    </row>
    <row r="19" spans="9:23" ht="15" customHeight="1" x14ac:dyDescent="0.25">
      <c r="M19" t="s">
        <v>120</v>
      </c>
      <c r="N19" s="19">
        <v>14478.901255358249</v>
      </c>
      <c r="O19" s="20">
        <v>3.8209594408139687</v>
      </c>
      <c r="P19" s="22">
        <v>20</v>
      </c>
      <c r="Q19" s="21">
        <v>0.68653707149505028</v>
      </c>
      <c r="R19" s="22">
        <v>26</v>
      </c>
      <c r="T19" s="15" t="s">
        <v>300</v>
      </c>
      <c r="U19" s="19">
        <f>SUM(Nurse[RN Hours Contract (excl. Admin, DON)])</f>
        <v>394.28250000000008</v>
      </c>
    </row>
    <row r="20" spans="9:23" ht="15" customHeight="1" x14ac:dyDescent="0.25">
      <c r="M20" t="s">
        <v>121</v>
      </c>
      <c r="N20" s="19">
        <v>20179.736834047766</v>
      </c>
      <c r="O20" s="20">
        <v>3.6234626550899827</v>
      </c>
      <c r="P20" s="22">
        <v>30</v>
      </c>
      <c r="Q20" s="21">
        <v>0.63141179459022878</v>
      </c>
      <c r="R20" s="22">
        <v>33</v>
      </c>
      <c r="T20" s="15" t="s">
        <v>301</v>
      </c>
      <c r="U20" s="19">
        <f>SUM(Nurse[RN Admin Hours Contract])</f>
        <v>28.740978260869593</v>
      </c>
      <c r="W20" s="19"/>
    </row>
    <row r="21" spans="9:23" ht="15" customHeight="1" x14ac:dyDescent="0.25">
      <c r="M21" t="s">
        <v>122</v>
      </c>
      <c r="N21" s="19">
        <v>21713.855174525426</v>
      </c>
      <c r="O21" s="20">
        <v>3.4276349481314496</v>
      </c>
      <c r="P21" s="22">
        <v>44</v>
      </c>
      <c r="Q21" s="21">
        <v>0.22995066355388311</v>
      </c>
      <c r="R21" s="22">
        <v>51</v>
      </c>
      <c r="T21" s="15" t="s">
        <v>302</v>
      </c>
      <c r="U21" s="19">
        <f>SUM(Nurse[RN DON Hours Contract])</f>
        <v>1.1793478260869565</v>
      </c>
    </row>
    <row r="22" spans="9:23" ht="15" customHeight="1" x14ac:dyDescent="0.25">
      <c r="M22" t="s">
        <v>125</v>
      </c>
      <c r="N22" s="19">
        <v>31609.482088181256</v>
      </c>
      <c r="O22" s="20">
        <v>3.5766830777603746</v>
      </c>
      <c r="P22" s="22">
        <v>33</v>
      </c>
      <c r="Q22" s="21">
        <v>0.63151705366882682</v>
      </c>
      <c r="R22" s="22">
        <v>32</v>
      </c>
      <c r="T22" s="15" t="s">
        <v>303</v>
      </c>
      <c r="U22" s="19">
        <f>SUM(Nurse[LPN Hours Contract (excl. Admin)])</f>
        <v>209.43521739130435</v>
      </c>
    </row>
    <row r="23" spans="9:23" ht="15" customHeight="1" x14ac:dyDescent="0.25">
      <c r="M23" t="s">
        <v>124</v>
      </c>
      <c r="N23" s="19">
        <v>21067.939375382732</v>
      </c>
      <c r="O23" s="20">
        <v>3.702235346411582</v>
      </c>
      <c r="P23" s="22">
        <v>24</v>
      </c>
      <c r="Q23" s="21">
        <v>0.76651287635763865</v>
      </c>
      <c r="R23" s="22">
        <v>16</v>
      </c>
      <c r="T23" s="15" t="s">
        <v>304</v>
      </c>
      <c r="U23" s="19">
        <f>SUM(Nurse[LPN Admin Hours Contract])</f>
        <v>5.6804347826087014</v>
      </c>
    </row>
    <row r="24" spans="9:23" ht="15" customHeight="1" x14ac:dyDescent="0.25">
      <c r="M24" t="s">
        <v>123</v>
      </c>
      <c r="N24" s="19">
        <v>4706.4853031230869</v>
      </c>
      <c r="O24" s="20">
        <v>4.2908077351670615</v>
      </c>
      <c r="P24" s="22">
        <v>5</v>
      </c>
      <c r="Q24" s="21">
        <v>1.0535412211824036</v>
      </c>
      <c r="R24" s="22">
        <v>6</v>
      </c>
      <c r="T24" s="15" t="s">
        <v>305</v>
      </c>
      <c r="U24" s="19">
        <f>SUM(Nurse[CNA Hours Contract])</f>
        <v>1366.798152173913</v>
      </c>
    </row>
    <row r="25" spans="9:23" ht="15" customHeight="1" x14ac:dyDescent="0.25">
      <c r="M25" t="s">
        <v>126</v>
      </c>
      <c r="N25" s="19">
        <v>29784.779087568884</v>
      </c>
      <c r="O25" s="20">
        <v>3.8152594065353851</v>
      </c>
      <c r="P25" s="22">
        <v>21</v>
      </c>
      <c r="Q25" s="21">
        <v>0.72680523692894061</v>
      </c>
      <c r="R25" s="22">
        <v>19</v>
      </c>
      <c r="T25" s="15" t="s">
        <v>306</v>
      </c>
      <c r="U25" s="19">
        <f>SUM(Nurse[NA TR Hours Contract])</f>
        <v>8.6956521739130432E-2</v>
      </c>
    </row>
    <row r="26" spans="9:23" ht="15" customHeight="1" x14ac:dyDescent="0.25">
      <c r="M26" t="s">
        <v>127</v>
      </c>
      <c r="N26" s="19">
        <v>18654.419320269433</v>
      </c>
      <c r="O26" s="20">
        <v>4.1827830651924156</v>
      </c>
      <c r="P26" s="22">
        <v>6</v>
      </c>
      <c r="Q26" s="21">
        <v>1.0685266044542867</v>
      </c>
      <c r="R26" s="22">
        <v>5</v>
      </c>
      <c r="T26" s="15" t="s">
        <v>307</v>
      </c>
      <c r="U26" s="19">
        <f>SUM(Nurse[Med Aide/Tech Hours Contract])</f>
        <v>0.5127173913043479</v>
      </c>
    </row>
    <row r="27" spans="9:23" ht="15" customHeight="1" x14ac:dyDescent="0.25">
      <c r="M27" t="s">
        <v>129</v>
      </c>
      <c r="N27" s="19">
        <v>30915.301745254106</v>
      </c>
      <c r="O27" s="20">
        <v>3.0868578483482887</v>
      </c>
      <c r="P27" s="22">
        <v>50</v>
      </c>
      <c r="Q27" s="21">
        <v>0.40359827435993229</v>
      </c>
      <c r="R27" s="22">
        <v>47</v>
      </c>
      <c r="T27" s="15" t="s">
        <v>225</v>
      </c>
      <c r="U27" s="19">
        <f>SUM(Nurse[Total Contract Hours])</f>
        <v>2006.7163043478265</v>
      </c>
    </row>
    <row r="28" spans="9:23" ht="15" customHeight="1" x14ac:dyDescent="0.25">
      <c r="M28" t="s">
        <v>128</v>
      </c>
      <c r="N28" s="19">
        <v>13613.024341702383</v>
      </c>
      <c r="O28" s="20">
        <v>3.8706506835477068</v>
      </c>
      <c r="P28" s="22">
        <v>17</v>
      </c>
      <c r="Q28" s="21">
        <v>0.54461092917222786</v>
      </c>
      <c r="R28" s="22">
        <v>39</v>
      </c>
      <c r="T28" s="15" t="s">
        <v>308</v>
      </c>
      <c r="U28" s="19">
        <f>SUM(Nurse[Total Nurse Staff Hours])</f>
        <v>20768.796913655846</v>
      </c>
    </row>
    <row r="29" spans="9:23" ht="15" customHeight="1" x14ac:dyDescent="0.25">
      <c r="M29" t="s">
        <v>130</v>
      </c>
      <c r="N29" s="19">
        <v>3142.4673913043484</v>
      </c>
      <c r="O29" s="20">
        <v>3.5161153137073806</v>
      </c>
      <c r="P29" s="22">
        <v>39</v>
      </c>
      <c r="Q29" s="21">
        <v>0.79674798603977071</v>
      </c>
      <c r="R29" s="22">
        <v>15</v>
      </c>
      <c r="T29" s="15" t="s">
        <v>309</v>
      </c>
      <c r="U29" s="38">
        <f>U27/U28</f>
        <v>9.6621692276666032E-2</v>
      </c>
    </row>
    <row r="30" spans="9:23" ht="15" customHeight="1" x14ac:dyDescent="0.25">
      <c r="M30" t="s">
        <v>137</v>
      </c>
      <c r="N30" s="19">
        <v>31397.817207593369</v>
      </c>
      <c r="O30" s="20">
        <v>3.4417155121175713</v>
      </c>
      <c r="P30" s="22">
        <v>42</v>
      </c>
      <c r="Q30" s="21">
        <v>0.50629516352831194</v>
      </c>
      <c r="R30" s="22">
        <v>45</v>
      </c>
    </row>
    <row r="31" spans="9:23" ht="15" customHeight="1" x14ac:dyDescent="0.25">
      <c r="M31" t="s">
        <v>138</v>
      </c>
      <c r="N31" s="19">
        <v>4392.4673913043471</v>
      </c>
      <c r="O31" s="20">
        <v>4.4756414019059303</v>
      </c>
      <c r="P31" s="22">
        <v>3</v>
      </c>
      <c r="Q31" s="21">
        <v>0.83480991420589112</v>
      </c>
      <c r="R31" s="22">
        <v>13</v>
      </c>
      <c r="U31" s="19"/>
    </row>
    <row r="32" spans="9:23" ht="15" customHeight="1" x14ac:dyDescent="0.25">
      <c r="M32" t="s">
        <v>131</v>
      </c>
      <c r="N32" s="19">
        <v>9437.0101041028774</v>
      </c>
      <c r="O32" s="20">
        <v>3.9536238400260872</v>
      </c>
      <c r="P32" s="22">
        <v>12</v>
      </c>
      <c r="Q32" s="21">
        <v>0.73956294588721605</v>
      </c>
      <c r="R32" s="22">
        <v>18</v>
      </c>
    </row>
    <row r="33" spans="13:23" ht="15" customHeight="1" x14ac:dyDescent="0.25">
      <c r="M33" t="s">
        <v>133</v>
      </c>
      <c r="N33" s="19">
        <v>5478.8913043478278</v>
      </c>
      <c r="O33" s="20">
        <v>3.6689014954628241</v>
      </c>
      <c r="P33" s="22">
        <v>26</v>
      </c>
      <c r="Q33" s="21">
        <v>0.69069482083411027</v>
      </c>
      <c r="R33" s="22">
        <v>25</v>
      </c>
      <c r="T33" s="15" t="s">
        <v>277</v>
      </c>
      <c r="U33" s="16" t="s">
        <v>279</v>
      </c>
    </row>
    <row r="34" spans="13:23" ht="15" customHeight="1" x14ac:dyDescent="0.25">
      <c r="M34" t="s">
        <v>134</v>
      </c>
      <c r="N34" s="19">
        <v>37141.731475811372</v>
      </c>
      <c r="O34" s="20">
        <v>3.6107114278034693</v>
      </c>
      <c r="P34" s="22">
        <v>32</v>
      </c>
      <c r="Q34" s="21">
        <v>0.6783616567987637</v>
      </c>
      <c r="R34" s="22">
        <v>27</v>
      </c>
      <c r="T34" s="23" t="s">
        <v>310</v>
      </c>
      <c r="U34" s="20">
        <v>3.7466213862576487</v>
      </c>
    </row>
    <row r="35" spans="13:23" ht="15" customHeight="1" x14ac:dyDescent="0.25">
      <c r="M35" t="s">
        <v>135</v>
      </c>
      <c r="N35" s="19">
        <v>4791.5774647887329</v>
      </c>
      <c r="O35" s="20">
        <v>3.478749758455526</v>
      </c>
      <c r="P35" s="22">
        <v>41</v>
      </c>
      <c r="Q35" s="21">
        <v>0.63604079500848976</v>
      </c>
      <c r="R35" s="22">
        <v>31</v>
      </c>
      <c r="T35" s="19" t="s">
        <v>311</v>
      </c>
      <c r="U35" s="28">
        <f>SUM(Nurse[Total RN Hours (w/ Admin, DON)])/SUM(Nurse[MDS Census])</f>
        <v>1.0879953653661694</v>
      </c>
    </row>
    <row r="36" spans="13:23" ht="15" customHeight="1" x14ac:dyDescent="0.25">
      <c r="M36" t="s">
        <v>132</v>
      </c>
      <c r="N36" s="19">
        <v>5145.2409675443978</v>
      </c>
      <c r="O36" s="20">
        <v>3.8413014005831938</v>
      </c>
      <c r="P36" s="22">
        <v>19</v>
      </c>
      <c r="Q36" s="21">
        <v>0.71644517490315163</v>
      </c>
      <c r="R36" s="22">
        <v>20</v>
      </c>
      <c r="T36" s="19" t="s">
        <v>312</v>
      </c>
      <c r="U36" s="28">
        <f>SUM(Nurse[RN Hours (excl. Admin, DON)])/SUM(Nurse[MDS Census])</f>
        <v>0.80849162657021834</v>
      </c>
    </row>
    <row r="37" spans="13:23" ht="15" customHeight="1" x14ac:dyDescent="0.25">
      <c r="M37" t="s">
        <v>136</v>
      </c>
      <c r="N37" s="19">
        <v>91093.670391916734</v>
      </c>
      <c r="O37" s="20">
        <v>3.3920817889897901</v>
      </c>
      <c r="P37" s="22">
        <v>46</v>
      </c>
      <c r="Q37" s="21">
        <v>0.62838777517583722</v>
      </c>
      <c r="R37" s="22">
        <v>34</v>
      </c>
      <c r="T37" s="19" t="s">
        <v>313</v>
      </c>
      <c r="U37" s="28">
        <f>SUM(Nurse[Total CNA, NA TR, Med Aide/Tech Hours])/SUM(Nurse[MDS Census])</f>
        <v>2.2903916780262881</v>
      </c>
      <c r="W37" s="20"/>
    </row>
    <row r="38" spans="13:23" ht="15" customHeight="1" x14ac:dyDescent="0.25">
      <c r="M38" t="s">
        <v>139</v>
      </c>
      <c r="N38" s="19">
        <v>62098.361298224219</v>
      </c>
      <c r="O38" s="20">
        <v>3.4827578464943199</v>
      </c>
      <c r="P38" s="22">
        <v>40</v>
      </c>
      <c r="Q38" s="21">
        <v>0.57093758118305848</v>
      </c>
      <c r="R38" s="22">
        <v>38</v>
      </c>
    </row>
    <row r="39" spans="13:23" ht="15" customHeight="1" x14ac:dyDescent="0.25">
      <c r="M39" t="s">
        <v>140</v>
      </c>
      <c r="N39" s="19">
        <v>15314.761022657687</v>
      </c>
      <c r="O39" s="20">
        <v>3.7048972593561507</v>
      </c>
      <c r="P39" s="22">
        <v>23</v>
      </c>
      <c r="Q39" s="21">
        <v>0.34739869296478082</v>
      </c>
      <c r="R39" s="22">
        <v>50</v>
      </c>
    </row>
    <row r="40" spans="13:23" ht="15" customHeight="1" x14ac:dyDescent="0.25">
      <c r="M40" t="s">
        <v>141</v>
      </c>
      <c r="N40" s="19">
        <v>6050.0549601959565</v>
      </c>
      <c r="O40" s="20">
        <v>4.6872022066674388</v>
      </c>
      <c r="P40" s="22">
        <v>2</v>
      </c>
      <c r="Q40" s="21">
        <v>0.69411304457690826</v>
      </c>
      <c r="R40" s="22">
        <v>24</v>
      </c>
    </row>
    <row r="41" spans="13:23" ht="15" customHeight="1" x14ac:dyDescent="0.25">
      <c r="M41" t="s">
        <v>142</v>
      </c>
      <c r="N41" s="19">
        <v>63705.130128597702</v>
      </c>
      <c r="O41" s="20">
        <v>3.5464409930734</v>
      </c>
      <c r="P41" s="22">
        <v>36</v>
      </c>
      <c r="Q41" s="21">
        <v>0.69528611620089797</v>
      </c>
      <c r="R41" s="22">
        <v>23</v>
      </c>
    </row>
    <row r="42" spans="13:23" ht="15" customHeight="1" x14ac:dyDescent="0.25">
      <c r="M42" t="s">
        <v>143</v>
      </c>
      <c r="N42" s="19">
        <v>6548.130434782609</v>
      </c>
      <c r="O42" s="20">
        <v>3.5264193563380197</v>
      </c>
      <c r="P42" s="22">
        <v>38</v>
      </c>
      <c r="Q42" s="21">
        <v>0.74178549137822269</v>
      </c>
      <c r="R42" s="22">
        <v>17</v>
      </c>
    </row>
    <row r="43" spans="13:23" ht="15" customHeight="1" x14ac:dyDescent="0.25">
      <c r="M43" t="s">
        <v>144</v>
      </c>
      <c r="N43" s="19">
        <v>15013.476117575008</v>
      </c>
      <c r="O43" s="20">
        <v>3.6477515116904691</v>
      </c>
      <c r="P43" s="22">
        <v>28</v>
      </c>
      <c r="Q43" s="21">
        <v>0.53383004079229701</v>
      </c>
      <c r="R43" s="22">
        <v>42</v>
      </c>
    </row>
    <row r="44" spans="13:23" ht="15" customHeight="1" x14ac:dyDescent="0.25">
      <c r="M44" t="s">
        <v>145</v>
      </c>
      <c r="N44" s="19">
        <v>4556.4399877526012</v>
      </c>
      <c r="O44" s="20">
        <v>3.5445452329438498</v>
      </c>
      <c r="P44" s="22">
        <v>37</v>
      </c>
      <c r="Q44" s="21">
        <v>0.83146373211324598</v>
      </c>
      <c r="R44" s="22">
        <v>14</v>
      </c>
    </row>
    <row r="45" spans="13:23" ht="15" customHeight="1" x14ac:dyDescent="0.25">
      <c r="M45" t="s">
        <v>146</v>
      </c>
      <c r="N45" s="19">
        <v>23588.007195346021</v>
      </c>
      <c r="O45" s="20">
        <v>3.6602554979328654</v>
      </c>
      <c r="P45" s="22">
        <v>27</v>
      </c>
      <c r="Q45" s="21">
        <v>0.52665362034272378</v>
      </c>
      <c r="R45" s="22">
        <v>43</v>
      </c>
    </row>
    <row r="46" spans="13:23" ht="15" customHeight="1" x14ac:dyDescent="0.25">
      <c r="M46" t="s">
        <v>147</v>
      </c>
      <c r="N46" s="19">
        <v>77152.250459277362</v>
      </c>
      <c r="O46" s="20">
        <v>3.3099355679287084</v>
      </c>
      <c r="P46" s="22">
        <v>49</v>
      </c>
      <c r="Q46" s="21">
        <v>0.35875549800231565</v>
      </c>
      <c r="R46" s="22">
        <v>49</v>
      </c>
    </row>
    <row r="47" spans="13:23" ht="15" customHeight="1" x14ac:dyDescent="0.25">
      <c r="M47" t="s">
        <v>148</v>
      </c>
      <c r="N47" s="19">
        <v>5291.7033067973089</v>
      </c>
      <c r="O47" s="20">
        <v>3.9247848395010867</v>
      </c>
      <c r="P47" s="22">
        <v>13</v>
      </c>
      <c r="Q47" s="21">
        <v>1.0879953653661694</v>
      </c>
      <c r="R47" s="22">
        <v>4</v>
      </c>
    </row>
    <row r="48" spans="13:23" ht="15" customHeight="1" x14ac:dyDescent="0.25">
      <c r="M48" t="s">
        <v>150</v>
      </c>
      <c r="N48" s="19">
        <v>25489.041028781343</v>
      </c>
      <c r="O48" s="20">
        <v>3.4141958363336409</v>
      </c>
      <c r="P48" s="22">
        <v>45</v>
      </c>
      <c r="Q48" s="21">
        <v>0.51625486340635118</v>
      </c>
      <c r="R48" s="22">
        <v>44</v>
      </c>
    </row>
    <row r="49" spans="13:18" ht="15" customHeight="1" x14ac:dyDescent="0.25">
      <c r="M49" t="s">
        <v>149</v>
      </c>
      <c r="N49" s="19">
        <v>2232.1630434782601</v>
      </c>
      <c r="O49" s="20">
        <v>3.9136525791418939</v>
      </c>
      <c r="P49" s="22">
        <v>16</v>
      </c>
      <c r="Q49" s="21">
        <v>0.69748489231053945</v>
      </c>
      <c r="R49" s="22">
        <v>22</v>
      </c>
    </row>
    <row r="50" spans="13:18" ht="15" customHeight="1" x14ac:dyDescent="0.25">
      <c r="M50" t="s">
        <v>151</v>
      </c>
      <c r="N50" s="19">
        <v>12080.927740355173</v>
      </c>
      <c r="O50" s="20">
        <v>4.0868216477922026</v>
      </c>
      <c r="P50" s="22">
        <v>9</v>
      </c>
      <c r="Q50" s="21">
        <v>0.87200140966045714</v>
      </c>
      <c r="R50" s="22">
        <v>10</v>
      </c>
    </row>
    <row r="51" spans="13:18" ht="15" customHeight="1" x14ac:dyDescent="0.25">
      <c r="M51" t="s">
        <v>153</v>
      </c>
      <c r="N51" s="19">
        <v>17388.476729944887</v>
      </c>
      <c r="O51" s="20">
        <v>3.7945207317598215</v>
      </c>
      <c r="P51" s="22">
        <v>22</v>
      </c>
      <c r="Q51" s="21">
        <v>0.96009537140413648</v>
      </c>
      <c r="R51" s="22">
        <v>7</v>
      </c>
    </row>
    <row r="52" spans="13:18" ht="15" customHeight="1" x14ac:dyDescent="0.25">
      <c r="M52" t="s">
        <v>152</v>
      </c>
      <c r="N52" s="19">
        <v>8732.7163196570727</v>
      </c>
      <c r="O52" s="20">
        <v>3.6365012061354052</v>
      </c>
      <c r="P52" s="22">
        <v>29</v>
      </c>
      <c r="Q52" s="21">
        <v>0.61384155542091412</v>
      </c>
      <c r="R52" s="22">
        <v>36</v>
      </c>
    </row>
    <row r="53" spans="13:18" ht="15" customHeight="1" x14ac:dyDescent="0.25">
      <c r="M53" t="s">
        <v>154</v>
      </c>
      <c r="N53" s="19">
        <v>1919.0978260869563</v>
      </c>
      <c r="O53" s="20">
        <v>3.554572461018255</v>
      </c>
      <c r="P53" s="22">
        <v>35</v>
      </c>
      <c r="Q53" s="21">
        <v>0.84223893700051566</v>
      </c>
      <c r="R53" s="22">
        <v>12</v>
      </c>
    </row>
    <row r="54" spans="13:18" ht="15" customHeight="1" x14ac:dyDescent="0.25"/>
  </sheetData>
  <phoneticPr fontId="10" type="noConversion"/>
  <pageMargins left="0.7" right="0.7" top="0.75" bottom="0.75" header="0.3" footer="0.3"/>
  <pageSetup orientation="portrait" horizontalDpi="300" verticalDpi="300" r:id="rId1"/>
  <ignoredErrors>
    <ignoredError sqref="V3:W15 U19:U29"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2367-F88A-42A2-B1BD-DD58CA84D9C2}">
  <dimension ref="B2:D28"/>
  <sheetViews>
    <sheetView zoomScale="70" zoomScaleNormal="70" workbookViewId="0"/>
  </sheetViews>
  <sheetFormatPr defaultColWidth="8.85546875" defaultRowHeight="15.75" x14ac:dyDescent="0.25"/>
  <cols>
    <col min="1" max="1" width="100.140625" style="15" customWidth="1"/>
    <col min="2" max="2" width="4.140625" style="15" customWidth="1"/>
    <col min="3" max="3" width="21.5703125" style="15" customWidth="1"/>
    <col min="4" max="4" width="66.85546875" style="15" customWidth="1"/>
    <col min="5" max="16384" width="8.85546875" style="15"/>
  </cols>
  <sheetData>
    <row r="2" spans="2:4" ht="23.25" x14ac:dyDescent="0.35">
      <c r="C2" s="39" t="s">
        <v>345</v>
      </c>
      <c r="D2" s="40"/>
    </row>
    <row r="3" spans="2:4" x14ac:dyDescent="0.25">
      <c r="C3" s="41" t="s">
        <v>296</v>
      </c>
      <c r="D3" s="42" t="s">
        <v>346</v>
      </c>
    </row>
    <row r="4" spans="2:4" x14ac:dyDescent="0.25">
      <c r="C4" s="43" t="s">
        <v>279</v>
      </c>
      <c r="D4" s="44" t="s">
        <v>347</v>
      </c>
    </row>
    <row r="5" spans="2:4" x14ac:dyDescent="0.25">
      <c r="C5" s="43" t="s">
        <v>348</v>
      </c>
      <c r="D5" s="44" t="s">
        <v>349</v>
      </c>
    </row>
    <row r="6" spans="2:4" ht="15.6" customHeight="1" x14ac:dyDescent="0.25">
      <c r="C6" s="43" t="s">
        <v>298</v>
      </c>
      <c r="D6" s="44" t="s">
        <v>350</v>
      </c>
    </row>
    <row r="7" spans="2:4" ht="15.6" customHeight="1" x14ac:dyDescent="0.25">
      <c r="C7" s="43" t="s">
        <v>297</v>
      </c>
      <c r="D7" s="44" t="s">
        <v>351</v>
      </c>
    </row>
    <row r="8" spans="2:4" x14ac:dyDescent="0.25">
      <c r="C8" s="43" t="s">
        <v>352</v>
      </c>
      <c r="D8" s="44" t="s">
        <v>353</v>
      </c>
    </row>
    <row r="9" spans="2:4" x14ac:dyDescent="0.25">
      <c r="C9" s="45" t="s">
        <v>354</v>
      </c>
      <c r="D9" s="43" t="s">
        <v>355</v>
      </c>
    </row>
    <row r="10" spans="2:4" x14ac:dyDescent="0.25">
      <c r="B10" s="46"/>
      <c r="C10" s="43" t="s">
        <v>356</v>
      </c>
      <c r="D10" s="44" t="s">
        <v>357</v>
      </c>
    </row>
    <row r="11" spans="2:4" x14ac:dyDescent="0.25">
      <c r="C11" s="43" t="s">
        <v>142</v>
      </c>
      <c r="D11" s="44" t="s">
        <v>358</v>
      </c>
    </row>
    <row r="12" spans="2:4" x14ac:dyDescent="0.25">
      <c r="C12" s="43" t="s">
        <v>359</v>
      </c>
      <c r="D12" s="44" t="s">
        <v>360</v>
      </c>
    </row>
    <row r="13" spans="2:4" x14ac:dyDescent="0.25">
      <c r="C13" s="43" t="s">
        <v>356</v>
      </c>
      <c r="D13" s="44" t="s">
        <v>357</v>
      </c>
    </row>
    <row r="14" spans="2:4" x14ac:dyDescent="0.25">
      <c r="C14" s="43" t="s">
        <v>142</v>
      </c>
      <c r="D14" s="44" t="s">
        <v>361</v>
      </c>
    </row>
    <row r="15" spans="2:4" x14ac:dyDescent="0.25">
      <c r="C15" s="47" t="s">
        <v>359</v>
      </c>
      <c r="D15" s="48" t="s">
        <v>360</v>
      </c>
    </row>
    <row r="17" spans="3:4" ht="23.25" x14ac:dyDescent="0.35">
      <c r="C17" s="39" t="s">
        <v>362</v>
      </c>
      <c r="D17" s="40"/>
    </row>
    <row r="18" spans="3:4" x14ac:dyDescent="0.25">
      <c r="C18" s="43" t="s">
        <v>279</v>
      </c>
      <c r="D18" s="44" t="s">
        <v>363</v>
      </c>
    </row>
    <row r="19" spans="3:4" x14ac:dyDescent="0.25">
      <c r="C19" s="43" t="s">
        <v>310</v>
      </c>
      <c r="D19" s="44" t="s">
        <v>364</v>
      </c>
    </row>
    <row r="20" spans="3:4" x14ac:dyDescent="0.25">
      <c r="C20" s="45" t="s">
        <v>365</v>
      </c>
      <c r="D20" s="43" t="s">
        <v>366</v>
      </c>
    </row>
    <row r="21" spans="3:4" x14ac:dyDescent="0.25">
      <c r="C21" s="43" t="s">
        <v>367</v>
      </c>
      <c r="D21" s="44" t="s">
        <v>368</v>
      </c>
    </row>
    <row r="22" spans="3:4" x14ac:dyDescent="0.25">
      <c r="C22" s="43" t="s">
        <v>369</v>
      </c>
      <c r="D22" s="44" t="s">
        <v>370</v>
      </c>
    </row>
    <row r="23" spans="3:4" x14ac:dyDescent="0.25">
      <c r="C23" s="43" t="s">
        <v>371</v>
      </c>
      <c r="D23" s="44" t="s">
        <v>372</v>
      </c>
    </row>
    <row r="24" spans="3:4" x14ac:dyDescent="0.25">
      <c r="C24" s="43" t="s">
        <v>373</v>
      </c>
      <c r="D24" s="44" t="s">
        <v>374</v>
      </c>
    </row>
    <row r="25" spans="3:4" x14ac:dyDescent="0.25">
      <c r="C25" s="43" t="s">
        <v>285</v>
      </c>
      <c r="D25" s="44" t="s">
        <v>375</v>
      </c>
    </row>
    <row r="26" spans="3:4" x14ac:dyDescent="0.25">
      <c r="C26" s="43" t="s">
        <v>369</v>
      </c>
      <c r="D26" s="44" t="s">
        <v>370</v>
      </c>
    </row>
    <row r="27" spans="3:4" x14ac:dyDescent="0.25">
      <c r="C27" s="43" t="s">
        <v>371</v>
      </c>
      <c r="D27" s="44" t="s">
        <v>372</v>
      </c>
    </row>
    <row r="28" spans="3:4" x14ac:dyDescent="0.25">
      <c r="C28" s="47" t="s">
        <v>373</v>
      </c>
      <c r="D28" s="48" t="s">
        <v>374</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m o D G V A N 4 j Q + k A A A A 9 g A A A B I A H A B D b 2 5 m a W c v U G F j a 2 F n Z S 5 4 b W w g o h g A K K A U A A A A A A A A A A A A A A A A A A A A A A A A A A A A h Y 8 x D o I w G I W v Q r r T l q K J I a U M r p K Y E I 1 r U y o 0 w o + h x X I 3 B 4 / k F c Q o 6 u b 4 v v c N 7 9 2 v N 5 6 N b R N c d G 9 N B y m K M E W B B t W V B q o U D e 4 Y r l A m + F a q k 6 x 0 M M l g k 9 G W K a q d O y e E e O + x j 3 H X V 4 R R G p F D v i l U r V u J P r L 5 L 4 c G r J O g N B J 8 / x o j G I 7 o E s c L h i k n M + S 5 g a / A p r 3 P 9 g f y 9 d C 4 o d d C Q 7 g r O J k j J + 8 P 4 g F Q S w M E F A A C A A g A m o D G 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q A x l Q o i k e 4 D g A A A B E A A A A T A B w A R m 9 y b X V s Y X M v U 2 V j d G l v b j E u b S C i G A A o o B Q A A A A A A A A A A A A A A A A A A A A A A A A A A A A r T k 0 u y c z P U w i G 0 I b W A F B L A Q I t A B Q A A g A I A J q A x l Q D e I 0 P p A A A A P Y A A A A S A A A A A A A A A A A A A A A A A A A A A A B D b 2 5 m a W c v U G F j a 2 F n Z S 5 4 b W x Q S w E C L Q A U A A I A C A C a g M Z U D 8 r p q 6 Q A A A D p A A A A E w A A A A A A A A A A A A A A A A D w A A A A W 0 N v b n R l b n R f V H l w Z X N d L n h t b F B L A Q I t A B Q A A g A I A J q A x l 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L y H m + 1 k p M R 5 j S z x F W 9 6 b x A A A A A A I A A A A A A B B m A A A A A Q A A I A A A A G + b 7 f 7 r e q A u a X 4 z U 5 1 N 4 X a 0 C d f o J x N 4 e Y B v x 7 a u / E N E A A A A A A 6 A A A A A A g A A I A A A A G Y q B g 3 D e t h v h 4 / X h M A / L Z K q 3 f o J J A g l k + 7 8 F l R h e F n 0 U A A A A G d M K j M f f F g O E E i n h g P h k M E 3 i 1 y r u 4 p 1 x r 0 p 1 O y 1 2 O j 5 x h g 6 j U 2 6 7 o O x 8 c d x C P M g D W 3 7 O L z 6 m n N W A T 3 T z D z I i m r n W x G 7 I / v m r t e z p B b 2 k M n s Q A A A A L r y H I U U G z Y u e 6 a 7 N v 6 Y M r h l + N W R a p e 4 Y m x V a e 3 2 v u N 5 W G g Q Z T d C h n 1 7 Y A 8 n / T E S F E n Z 5 F f w W g q / / X D E V t t H H Q U = < / D a t a M a s h u p > 
</file>

<file path=customXml/itemProps1.xml><?xml version="1.0" encoding="utf-8"?>
<ds:datastoreItem xmlns:ds="http://schemas.openxmlformats.org/officeDocument/2006/customXml" ds:itemID="{813E278D-4020-4CEB-AD01-1DFC1942BC4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2022-06-08T20:30:24Z</dcterms:modified>
</cp:coreProperties>
</file>