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05D88AC8-D59E-459A-BABE-C4976FB3BD5C}"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6" l="1"/>
  <c r="C8" i="6"/>
  <c r="C7" i="6"/>
  <c r="C3" i="6"/>
  <c r="Z98" i="7"/>
  <c r="V98" i="7"/>
  <c r="R98" i="7"/>
  <c r="O98" i="7"/>
  <c r="Z97" i="7"/>
  <c r="V97" i="7"/>
  <c r="R97" i="7"/>
  <c r="O97" i="7"/>
  <c r="Z96" i="7"/>
  <c r="V96" i="7"/>
  <c r="R96" i="7"/>
  <c r="O96" i="7"/>
  <c r="Z95" i="7"/>
  <c r="V95" i="7"/>
  <c r="R95" i="7"/>
  <c r="O95" i="7"/>
  <c r="Z94" i="7"/>
  <c r="V94" i="7"/>
  <c r="R94" i="7"/>
  <c r="O94" i="7"/>
  <c r="Z93" i="7"/>
  <c r="V93" i="7"/>
  <c r="R93" i="7"/>
  <c r="O93" i="7"/>
  <c r="Z92" i="7"/>
  <c r="V92" i="7"/>
  <c r="R92" i="7"/>
  <c r="O92" i="7"/>
  <c r="Z91" i="7"/>
  <c r="V91" i="7"/>
  <c r="R91" i="7"/>
  <c r="O91" i="7"/>
  <c r="Z90" i="7"/>
  <c r="V90" i="7"/>
  <c r="R90" i="7"/>
  <c r="O90" i="7"/>
  <c r="Z89" i="7"/>
  <c r="V89" i="7"/>
  <c r="R89" i="7"/>
  <c r="O89" i="7"/>
  <c r="Z88" i="7"/>
  <c r="V88" i="7"/>
  <c r="R88" i="7"/>
  <c r="O88" i="7"/>
  <c r="Z87" i="7"/>
  <c r="V87" i="7"/>
  <c r="R87" i="7"/>
  <c r="O87" i="7"/>
  <c r="Z86" i="7"/>
  <c r="V86" i="7"/>
  <c r="R86" i="7"/>
  <c r="O86" i="7"/>
  <c r="Z85" i="7"/>
  <c r="V85" i="7"/>
  <c r="R85" i="7"/>
  <c r="O85" i="7"/>
  <c r="Z84" i="7"/>
  <c r="V84" i="7"/>
  <c r="R84" i="7"/>
  <c r="O84" i="7"/>
  <c r="Z83" i="7"/>
  <c r="V83" i="7"/>
  <c r="R83" i="7"/>
  <c r="O83" i="7"/>
  <c r="Z82" i="7"/>
  <c r="V82" i="7"/>
  <c r="R82" i="7"/>
  <c r="O82" i="7"/>
  <c r="Z81" i="7"/>
  <c r="V81" i="7"/>
  <c r="R81" i="7"/>
  <c r="O81" i="7"/>
  <c r="Z80" i="7"/>
  <c r="V80" i="7"/>
  <c r="R80" i="7"/>
  <c r="O80" i="7"/>
  <c r="Z79" i="7"/>
  <c r="V79" i="7"/>
  <c r="R79" i="7"/>
  <c r="O79" i="7"/>
  <c r="Z78" i="7"/>
  <c r="V78" i="7"/>
  <c r="R78" i="7"/>
  <c r="O78" i="7"/>
  <c r="Z77" i="7"/>
  <c r="V77" i="7"/>
  <c r="R77" i="7"/>
  <c r="O77" i="7"/>
  <c r="Z76" i="7"/>
  <c r="V76" i="7"/>
  <c r="R76" i="7"/>
  <c r="O76" i="7"/>
  <c r="Z75" i="7"/>
  <c r="V75" i="7"/>
  <c r="R75" i="7"/>
  <c r="O75" i="7"/>
  <c r="Z74" i="7"/>
  <c r="V74" i="7"/>
  <c r="R74" i="7"/>
  <c r="O74" i="7"/>
  <c r="Z73" i="7"/>
  <c r="V73" i="7"/>
  <c r="R73" i="7"/>
  <c r="O73" i="7"/>
  <c r="Z72" i="7"/>
  <c r="V72" i="7"/>
  <c r="R72" i="7"/>
  <c r="O72" i="7"/>
  <c r="Z71" i="7"/>
  <c r="V71" i="7"/>
  <c r="R71" i="7"/>
  <c r="O71" i="7"/>
  <c r="Z70" i="7"/>
  <c r="V70" i="7"/>
  <c r="R70" i="7"/>
  <c r="O70" i="7"/>
  <c r="Z69" i="7"/>
  <c r="V69" i="7"/>
  <c r="R69" i="7"/>
  <c r="O69" i="7"/>
  <c r="Z68" i="7"/>
  <c r="V68" i="7"/>
  <c r="R68" i="7"/>
  <c r="O68" i="7"/>
  <c r="Z67" i="7"/>
  <c r="V67" i="7"/>
  <c r="R67" i="7"/>
  <c r="O67" i="7"/>
  <c r="Z66" i="7"/>
  <c r="V66" i="7"/>
  <c r="R66" i="7"/>
  <c r="O66" i="7"/>
  <c r="Z65" i="7"/>
  <c r="V65" i="7"/>
  <c r="R65" i="7"/>
  <c r="O65" i="7"/>
  <c r="Z64" i="7"/>
  <c r="V64" i="7"/>
  <c r="R64" i="7"/>
  <c r="O64" i="7"/>
  <c r="Z63" i="7"/>
  <c r="V63" i="7"/>
  <c r="R63" i="7"/>
  <c r="O63" i="7"/>
  <c r="Z62" i="7"/>
  <c r="V62" i="7"/>
  <c r="R62" i="7"/>
  <c r="O62" i="7"/>
  <c r="Z61" i="7"/>
  <c r="V61" i="7"/>
  <c r="R61" i="7"/>
  <c r="O61" i="7"/>
  <c r="Z60" i="7"/>
  <c r="V60" i="7"/>
  <c r="R60" i="7"/>
  <c r="O60" i="7"/>
  <c r="Z59" i="7"/>
  <c r="V59" i="7"/>
  <c r="R59" i="7"/>
  <c r="O59" i="7"/>
  <c r="Z58" i="7"/>
  <c r="V58" i="7"/>
  <c r="R58" i="7"/>
  <c r="O58" i="7"/>
  <c r="Z57" i="7"/>
  <c r="V57" i="7"/>
  <c r="R57" i="7"/>
  <c r="O57" i="7"/>
  <c r="Z56" i="7"/>
  <c r="V56" i="7"/>
  <c r="R56" i="7"/>
  <c r="O56" i="7"/>
  <c r="Z55" i="7"/>
  <c r="V55" i="7"/>
  <c r="R55" i="7"/>
  <c r="O55" i="7"/>
  <c r="Z54" i="7"/>
  <c r="V54" i="7"/>
  <c r="R54" i="7"/>
  <c r="O54" i="7"/>
  <c r="Z53" i="7"/>
  <c r="V53" i="7"/>
  <c r="R53" i="7"/>
  <c r="O53" i="7"/>
  <c r="Z52" i="7"/>
  <c r="V52" i="7"/>
  <c r="R52" i="7"/>
  <c r="O52" i="7"/>
  <c r="Z51" i="7"/>
  <c r="V51" i="7"/>
  <c r="R51" i="7"/>
  <c r="O51" i="7"/>
  <c r="Z50" i="7"/>
  <c r="V50" i="7"/>
  <c r="R50" i="7"/>
  <c r="O50" i="7"/>
  <c r="Z49" i="7"/>
  <c r="V49" i="7"/>
  <c r="R49" i="7"/>
  <c r="O49" i="7"/>
  <c r="Z48" i="7"/>
  <c r="V48" i="7"/>
  <c r="R48" i="7"/>
  <c r="O48" i="7"/>
  <c r="Z47" i="7"/>
  <c r="V47" i="7"/>
  <c r="R47" i="7"/>
  <c r="O47" i="7"/>
  <c r="Z46" i="7"/>
  <c r="V46" i="7"/>
  <c r="R46" i="7"/>
  <c r="O46" i="7"/>
  <c r="Z45" i="7"/>
  <c r="V45" i="7"/>
  <c r="R45" i="7"/>
  <c r="O45" i="7"/>
  <c r="Z44" i="7"/>
  <c r="V44" i="7"/>
  <c r="R44" i="7"/>
  <c r="O44" i="7"/>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S73" i="4" l="1"/>
  <c r="S12" i="4"/>
  <c r="S9" i="4"/>
  <c r="S28" i="4"/>
  <c r="S66" i="4"/>
  <c r="S94" i="4"/>
  <c r="S24" i="4"/>
  <c r="S76" i="4"/>
  <c r="S61" i="4"/>
  <c r="S38" i="4"/>
  <c r="S87" i="4"/>
  <c r="S15" i="4"/>
  <c r="S13" i="4"/>
  <c r="S25" i="4"/>
  <c r="S82" i="4"/>
  <c r="S53" i="4"/>
  <c r="S58" i="4"/>
  <c r="S57" i="4"/>
  <c r="S16" i="4"/>
  <c r="S8" i="4"/>
  <c r="S19" i="4"/>
  <c r="S4" i="4"/>
  <c r="S6" i="4"/>
  <c r="S17" i="4"/>
  <c r="S10" i="4"/>
  <c r="S98" i="4"/>
  <c r="S5" i="4"/>
  <c r="S7" i="4"/>
  <c r="S11" i="4"/>
  <c r="S18" i="4"/>
  <c r="S22" i="4"/>
  <c r="S2" i="4"/>
  <c r="S14" i="4"/>
  <c r="S72" i="4"/>
  <c r="S27" i="4"/>
  <c r="S20" i="4"/>
  <c r="S89" i="4"/>
  <c r="S29" i="4"/>
  <c r="S34" i="4"/>
  <c r="S81" i="4"/>
  <c r="S35" i="4"/>
  <c r="S49" i="4"/>
  <c r="S51" i="4"/>
  <c r="S33" i="4"/>
  <c r="S23" i="4"/>
  <c r="S90" i="4"/>
  <c r="S36" i="4"/>
  <c r="S52" i="4"/>
  <c r="S88" i="4"/>
  <c r="S75" i="4"/>
  <c r="S46" i="4"/>
  <c r="S48" i="4"/>
  <c r="S43" i="4"/>
  <c r="S85" i="4"/>
  <c r="S91" i="4"/>
  <c r="S56" i="4"/>
  <c r="S32" i="4"/>
  <c r="S59" i="4"/>
  <c r="S41" i="4"/>
  <c r="S86" i="4"/>
  <c r="S47" i="4"/>
  <c r="S67" i="4"/>
  <c r="S55" i="4"/>
  <c r="S95" i="4"/>
  <c r="S60" i="4"/>
  <c r="S37" i="4"/>
  <c r="S42" i="4"/>
  <c r="S44" i="4"/>
  <c r="S68" i="4"/>
  <c r="S64" i="4"/>
  <c r="S69" i="4"/>
  <c r="S50" i="4"/>
  <c r="S74" i="4"/>
  <c r="S97" i="4"/>
  <c r="S70" i="4"/>
  <c r="S83" i="4"/>
  <c r="S92" i="4"/>
  <c r="S54" i="4"/>
  <c r="S84" i="4"/>
  <c r="S39" i="4"/>
  <c r="S31" i="4"/>
  <c r="S3" i="4"/>
  <c r="S93" i="4"/>
  <c r="S45" i="4"/>
  <c r="S30" i="4"/>
  <c r="S79" i="4"/>
  <c r="S80" i="4"/>
  <c r="S71" i="4"/>
  <c r="S78" i="4"/>
  <c r="S96" i="4"/>
  <c r="S77" i="4"/>
  <c r="S62" i="4"/>
  <c r="S26" i="4"/>
  <c r="S40" i="4"/>
  <c r="S65" i="4"/>
  <c r="S21" i="4"/>
  <c r="S63" i="4"/>
  <c r="P73" i="4"/>
  <c r="P12" i="4"/>
  <c r="P9" i="4"/>
  <c r="P28" i="4"/>
  <c r="P66" i="4"/>
  <c r="P94" i="4"/>
  <c r="P24" i="4"/>
  <c r="P76" i="4"/>
  <c r="P61" i="4"/>
  <c r="P38" i="4"/>
  <c r="P87" i="4"/>
  <c r="P15" i="4"/>
  <c r="P13" i="4"/>
  <c r="P25" i="4"/>
  <c r="P82" i="4"/>
  <c r="P53" i="4"/>
  <c r="P58" i="4"/>
  <c r="P57" i="4"/>
  <c r="P16" i="4"/>
  <c r="P8" i="4"/>
  <c r="P19" i="4"/>
  <c r="P4" i="4"/>
  <c r="P6" i="4"/>
  <c r="P17" i="4"/>
  <c r="P10" i="4"/>
  <c r="P98" i="4"/>
  <c r="P5" i="4"/>
  <c r="P7" i="4"/>
  <c r="P11" i="4"/>
  <c r="P18" i="4"/>
  <c r="P22" i="4"/>
  <c r="P2" i="4"/>
  <c r="P14" i="4"/>
  <c r="P72" i="4"/>
  <c r="P27" i="4"/>
  <c r="P20" i="4"/>
  <c r="P89" i="4"/>
  <c r="P29" i="4"/>
  <c r="P34" i="4"/>
  <c r="P81" i="4"/>
  <c r="P35" i="4"/>
  <c r="P49" i="4"/>
  <c r="P51" i="4"/>
  <c r="P33" i="4"/>
  <c r="P23" i="4"/>
  <c r="P90" i="4"/>
  <c r="P36" i="4"/>
  <c r="P52" i="4"/>
  <c r="P88" i="4"/>
  <c r="P75" i="4"/>
  <c r="P46" i="4"/>
  <c r="P48" i="4"/>
  <c r="P43" i="4"/>
  <c r="P85" i="4"/>
  <c r="P91" i="4"/>
  <c r="P56" i="4"/>
  <c r="P32" i="4"/>
  <c r="P59" i="4"/>
  <c r="P41" i="4"/>
  <c r="P86" i="4"/>
  <c r="P47" i="4"/>
  <c r="P67" i="4"/>
  <c r="P55" i="4"/>
  <c r="P95" i="4"/>
  <c r="P60" i="4"/>
  <c r="P37" i="4"/>
  <c r="P42" i="4"/>
  <c r="P44" i="4"/>
  <c r="P68" i="4"/>
  <c r="P64" i="4"/>
  <c r="P69" i="4"/>
  <c r="P50" i="4"/>
  <c r="P74" i="4"/>
  <c r="P97" i="4"/>
  <c r="P70" i="4"/>
  <c r="P83" i="4"/>
  <c r="P92" i="4"/>
  <c r="P54" i="4"/>
  <c r="P84" i="4"/>
  <c r="P39" i="4"/>
  <c r="P31" i="4"/>
  <c r="P3" i="4"/>
  <c r="P93" i="4"/>
  <c r="P45" i="4"/>
  <c r="P30" i="4"/>
  <c r="P79" i="4"/>
  <c r="P80" i="4"/>
  <c r="P71" i="4"/>
  <c r="P78" i="4"/>
  <c r="P96" i="4"/>
  <c r="P77" i="4"/>
  <c r="P62" i="4"/>
  <c r="P26" i="4"/>
  <c r="P40" i="4"/>
  <c r="P65" i="4"/>
  <c r="P21" i="4"/>
  <c r="P63" i="4"/>
  <c r="L73" i="4"/>
  <c r="L12" i="4"/>
  <c r="L9" i="4"/>
  <c r="L28" i="4"/>
  <c r="H28" i="4" s="1"/>
  <c r="L66" i="4"/>
  <c r="L94" i="4"/>
  <c r="H94" i="4" s="1"/>
  <c r="L24" i="4"/>
  <c r="L76" i="4"/>
  <c r="L61" i="4"/>
  <c r="L38" i="4"/>
  <c r="L87" i="4"/>
  <c r="L15" i="4"/>
  <c r="H15" i="4" s="1"/>
  <c r="L13" i="4"/>
  <c r="L25" i="4"/>
  <c r="H25" i="4" s="1"/>
  <c r="L82" i="4"/>
  <c r="L53" i="4"/>
  <c r="L58" i="4"/>
  <c r="L57" i="4"/>
  <c r="L16" i="4"/>
  <c r="L8" i="4"/>
  <c r="H8" i="4" s="1"/>
  <c r="L19" i="4"/>
  <c r="L4" i="4"/>
  <c r="H4" i="4" s="1"/>
  <c r="L6" i="4"/>
  <c r="L17" i="4"/>
  <c r="L10" i="4"/>
  <c r="L98" i="4"/>
  <c r="L5" i="4"/>
  <c r="L7" i="4"/>
  <c r="H7" i="4" s="1"/>
  <c r="L11" i="4"/>
  <c r="L18" i="4"/>
  <c r="H18" i="4" s="1"/>
  <c r="L22" i="4"/>
  <c r="L2" i="4"/>
  <c r="L14" i="4"/>
  <c r="L72" i="4"/>
  <c r="L27" i="4"/>
  <c r="L20" i="4"/>
  <c r="H20" i="4" s="1"/>
  <c r="L89" i="4"/>
  <c r="L29" i="4"/>
  <c r="H29" i="4" s="1"/>
  <c r="L34" i="4"/>
  <c r="L81" i="4"/>
  <c r="L35" i="4"/>
  <c r="L49" i="4"/>
  <c r="L51" i="4"/>
  <c r="L33" i="4"/>
  <c r="H33" i="4" s="1"/>
  <c r="L23" i="4"/>
  <c r="L90" i="4"/>
  <c r="H90" i="4" s="1"/>
  <c r="L36" i="4"/>
  <c r="L52" i="4"/>
  <c r="L88" i="4"/>
  <c r="L75" i="4"/>
  <c r="L46" i="4"/>
  <c r="L48" i="4"/>
  <c r="H48" i="4" s="1"/>
  <c r="L43" i="4"/>
  <c r="L85" i="4"/>
  <c r="H85" i="4" s="1"/>
  <c r="L91" i="4"/>
  <c r="L56" i="4"/>
  <c r="L32" i="4"/>
  <c r="L59" i="4"/>
  <c r="L41" i="4"/>
  <c r="L86" i="4"/>
  <c r="H86" i="4" s="1"/>
  <c r="L47" i="4"/>
  <c r="L67" i="4"/>
  <c r="H67" i="4" s="1"/>
  <c r="L55" i="4"/>
  <c r="L95" i="4"/>
  <c r="L60" i="4"/>
  <c r="L37" i="4"/>
  <c r="L42" i="4"/>
  <c r="L44" i="4"/>
  <c r="H44" i="4" s="1"/>
  <c r="L68" i="4"/>
  <c r="L64" i="4"/>
  <c r="H64" i="4" s="1"/>
  <c r="L69" i="4"/>
  <c r="L50" i="4"/>
  <c r="L74" i="4"/>
  <c r="L97" i="4"/>
  <c r="L70" i="4"/>
  <c r="L83" i="4"/>
  <c r="H83" i="4" s="1"/>
  <c r="L92" i="4"/>
  <c r="L54" i="4"/>
  <c r="H54" i="4" s="1"/>
  <c r="L84" i="4"/>
  <c r="L39" i="4"/>
  <c r="L31" i="4"/>
  <c r="L3" i="4"/>
  <c r="L93" i="4"/>
  <c r="L45" i="4"/>
  <c r="H45" i="4" s="1"/>
  <c r="L30" i="4"/>
  <c r="L79" i="4"/>
  <c r="H79" i="4" s="1"/>
  <c r="L80" i="4"/>
  <c r="L71" i="4"/>
  <c r="L78" i="4"/>
  <c r="L96" i="4"/>
  <c r="L77" i="4"/>
  <c r="L62" i="4"/>
  <c r="H62" i="4" s="1"/>
  <c r="L26" i="4"/>
  <c r="L40" i="4"/>
  <c r="H40" i="4" s="1"/>
  <c r="L65" i="4"/>
  <c r="L21" i="4"/>
  <c r="L63" i="4"/>
  <c r="K73" i="4"/>
  <c r="K12" i="4"/>
  <c r="K9" i="4"/>
  <c r="G9" i="4" s="1"/>
  <c r="K28" i="4"/>
  <c r="K66" i="4"/>
  <c r="G66" i="4" s="1"/>
  <c r="K94" i="4"/>
  <c r="K24" i="4"/>
  <c r="K76" i="4"/>
  <c r="K61" i="4"/>
  <c r="K38" i="4"/>
  <c r="K87" i="4"/>
  <c r="G87" i="4" s="1"/>
  <c r="K15" i="4"/>
  <c r="K13" i="4"/>
  <c r="G13" i="4" s="1"/>
  <c r="K25" i="4"/>
  <c r="K82" i="4"/>
  <c r="K53" i="4"/>
  <c r="K58" i="4"/>
  <c r="K57" i="4"/>
  <c r="K16" i="4"/>
  <c r="G16" i="4" s="1"/>
  <c r="K8" i="4"/>
  <c r="K19" i="4"/>
  <c r="G19" i="4" s="1"/>
  <c r="K4" i="4"/>
  <c r="K6" i="4"/>
  <c r="K17" i="4"/>
  <c r="K10" i="4"/>
  <c r="K98" i="4"/>
  <c r="K5" i="4"/>
  <c r="G5" i="4" s="1"/>
  <c r="K7" i="4"/>
  <c r="K11" i="4"/>
  <c r="G11" i="4" s="1"/>
  <c r="K18" i="4"/>
  <c r="K22" i="4"/>
  <c r="K2" i="4"/>
  <c r="K14" i="4"/>
  <c r="K72" i="4"/>
  <c r="K27" i="4"/>
  <c r="G27" i="4" s="1"/>
  <c r="K20" i="4"/>
  <c r="K89" i="4"/>
  <c r="G89" i="4" s="1"/>
  <c r="K29" i="4"/>
  <c r="K34" i="4"/>
  <c r="K81" i="4"/>
  <c r="K35" i="4"/>
  <c r="K49" i="4"/>
  <c r="K51" i="4"/>
  <c r="G51" i="4" s="1"/>
  <c r="K33" i="4"/>
  <c r="K23" i="4"/>
  <c r="G23" i="4" s="1"/>
  <c r="K90" i="4"/>
  <c r="K36" i="4"/>
  <c r="K52" i="4"/>
  <c r="K88" i="4"/>
  <c r="K75" i="4"/>
  <c r="K46" i="4"/>
  <c r="G46" i="4" s="1"/>
  <c r="K48" i="4"/>
  <c r="K43" i="4"/>
  <c r="G43" i="4" s="1"/>
  <c r="K85" i="4"/>
  <c r="K91" i="4"/>
  <c r="K56" i="4"/>
  <c r="K32" i="4"/>
  <c r="K59" i="4"/>
  <c r="K41" i="4"/>
  <c r="G41" i="4" s="1"/>
  <c r="K86" i="4"/>
  <c r="K47" i="4"/>
  <c r="G47" i="4" s="1"/>
  <c r="K67" i="4"/>
  <c r="K55" i="4"/>
  <c r="K95" i="4"/>
  <c r="K60" i="4"/>
  <c r="K37" i="4"/>
  <c r="K42" i="4"/>
  <c r="G42" i="4" s="1"/>
  <c r="K44" i="4"/>
  <c r="K68" i="4"/>
  <c r="G68" i="4" s="1"/>
  <c r="K64" i="4"/>
  <c r="K69" i="4"/>
  <c r="K50" i="4"/>
  <c r="K74" i="4"/>
  <c r="K97" i="4"/>
  <c r="K70" i="4"/>
  <c r="G70" i="4" s="1"/>
  <c r="K83" i="4"/>
  <c r="K92" i="4"/>
  <c r="G92" i="4" s="1"/>
  <c r="K54" i="4"/>
  <c r="K84" i="4"/>
  <c r="K39" i="4"/>
  <c r="K31" i="4"/>
  <c r="K3" i="4"/>
  <c r="K93" i="4"/>
  <c r="G93" i="4" s="1"/>
  <c r="K45" i="4"/>
  <c r="K30" i="4"/>
  <c r="G30" i="4" s="1"/>
  <c r="K79" i="4"/>
  <c r="K80" i="4"/>
  <c r="K71" i="4"/>
  <c r="K78" i="4"/>
  <c r="K96" i="4"/>
  <c r="K77" i="4"/>
  <c r="G77" i="4" s="1"/>
  <c r="K62" i="4"/>
  <c r="K26" i="4"/>
  <c r="G26" i="4" s="1"/>
  <c r="K40" i="4"/>
  <c r="K65" i="4"/>
  <c r="K21" i="4"/>
  <c r="K63" i="4"/>
  <c r="W73" i="4"/>
  <c r="W12" i="4"/>
  <c r="W9" i="4"/>
  <c r="W28" i="4"/>
  <c r="W66" i="4"/>
  <c r="W94" i="4"/>
  <c r="W24" i="4"/>
  <c r="W76" i="4"/>
  <c r="W61" i="4"/>
  <c r="W38" i="4"/>
  <c r="W87" i="4"/>
  <c r="W15" i="4"/>
  <c r="W13" i="4"/>
  <c r="W25" i="4"/>
  <c r="W82" i="4"/>
  <c r="W53" i="4"/>
  <c r="W58" i="4"/>
  <c r="W57" i="4"/>
  <c r="W16" i="4"/>
  <c r="W8" i="4"/>
  <c r="W19" i="4"/>
  <c r="W4" i="4"/>
  <c r="W6" i="4"/>
  <c r="W17" i="4"/>
  <c r="W10" i="4"/>
  <c r="W98" i="4"/>
  <c r="W5" i="4"/>
  <c r="W7" i="4"/>
  <c r="W11" i="4"/>
  <c r="W18" i="4"/>
  <c r="W22" i="4"/>
  <c r="W2" i="4"/>
  <c r="W14" i="4"/>
  <c r="W72" i="4"/>
  <c r="W27" i="4"/>
  <c r="W20" i="4"/>
  <c r="W89" i="4"/>
  <c r="W29" i="4"/>
  <c r="W34" i="4"/>
  <c r="W81" i="4"/>
  <c r="W35" i="4"/>
  <c r="W49" i="4"/>
  <c r="W51" i="4"/>
  <c r="W33" i="4"/>
  <c r="W23" i="4"/>
  <c r="W90" i="4"/>
  <c r="W36" i="4"/>
  <c r="W52" i="4"/>
  <c r="W88" i="4"/>
  <c r="W75" i="4"/>
  <c r="W46" i="4"/>
  <c r="W48" i="4"/>
  <c r="W43" i="4"/>
  <c r="W85" i="4"/>
  <c r="W91" i="4"/>
  <c r="W56" i="4"/>
  <c r="W32" i="4"/>
  <c r="W59" i="4"/>
  <c r="W41" i="4"/>
  <c r="W86" i="4"/>
  <c r="W47" i="4"/>
  <c r="W67" i="4"/>
  <c r="W55" i="4"/>
  <c r="W95" i="4"/>
  <c r="W60" i="4"/>
  <c r="W37" i="4"/>
  <c r="W42" i="4"/>
  <c r="W44" i="4"/>
  <c r="W68" i="4"/>
  <c r="W64" i="4"/>
  <c r="W69" i="4"/>
  <c r="W50" i="4"/>
  <c r="W74" i="4"/>
  <c r="W97" i="4"/>
  <c r="W70" i="4"/>
  <c r="W83" i="4"/>
  <c r="W92" i="4"/>
  <c r="W54" i="4"/>
  <c r="W84" i="4"/>
  <c r="W39" i="4"/>
  <c r="W31" i="4"/>
  <c r="W3" i="4"/>
  <c r="W93" i="4"/>
  <c r="W45" i="4"/>
  <c r="W30" i="4"/>
  <c r="W79" i="4"/>
  <c r="W80" i="4"/>
  <c r="W71" i="4"/>
  <c r="W78" i="4"/>
  <c r="W96" i="4"/>
  <c r="W77" i="4"/>
  <c r="W62" i="4"/>
  <c r="W26" i="4"/>
  <c r="W40" i="4"/>
  <c r="W65" i="4"/>
  <c r="W21" i="4"/>
  <c r="W63" i="4"/>
  <c r="I73" i="4"/>
  <c r="I12" i="4"/>
  <c r="I9" i="4"/>
  <c r="I28" i="4"/>
  <c r="I66" i="4"/>
  <c r="I94" i="4"/>
  <c r="I24" i="4"/>
  <c r="I76" i="4"/>
  <c r="I61" i="4"/>
  <c r="I38" i="4"/>
  <c r="I87" i="4"/>
  <c r="I15" i="4"/>
  <c r="I13" i="4"/>
  <c r="I25" i="4"/>
  <c r="I82" i="4"/>
  <c r="I53" i="4"/>
  <c r="I58" i="4"/>
  <c r="I57" i="4"/>
  <c r="I16" i="4"/>
  <c r="I8" i="4"/>
  <c r="I19" i="4"/>
  <c r="I4" i="4"/>
  <c r="I6" i="4"/>
  <c r="I17" i="4"/>
  <c r="I10" i="4"/>
  <c r="I98" i="4"/>
  <c r="I5" i="4"/>
  <c r="I7" i="4"/>
  <c r="I11" i="4"/>
  <c r="I18" i="4"/>
  <c r="I22" i="4"/>
  <c r="I2" i="4"/>
  <c r="I14" i="4"/>
  <c r="I72" i="4"/>
  <c r="I27" i="4"/>
  <c r="I20" i="4"/>
  <c r="I89" i="4"/>
  <c r="I29" i="4"/>
  <c r="I34" i="4"/>
  <c r="I81" i="4"/>
  <c r="I35" i="4"/>
  <c r="I49" i="4"/>
  <c r="I51" i="4"/>
  <c r="I33" i="4"/>
  <c r="I23" i="4"/>
  <c r="I90" i="4"/>
  <c r="I36" i="4"/>
  <c r="I52" i="4"/>
  <c r="I88" i="4"/>
  <c r="I75" i="4"/>
  <c r="I46" i="4"/>
  <c r="I48" i="4"/>
  <c r="I43" i="4"/>
  <c r="I85" i="4"/>
  <c r="I91" i="4"/>
  <c r="I56" i="4"/>
  <c r="I32" i="4"/>
  <c r="I59" i="4"/>
  <c r="I41" i="4"/>
  <c r="I86" i="4"/>
  <c r="I47" i="4"/>
  <c r="I67" i="4"/>
  <c r="I55" i="4"/>
  <c r="I95" i="4"/>
  <c r="I60" i="4"/>
  <c r="I37" i="4"/>
  <c r="I42" i="4"/>
  <c r="I44" i="4"/>
  <c r="I68" i="4"/>
  <c r="I64" i="4"/>
  <c r="I69" i="4"/>
  <c r="I50" i="4"/>
  <c r="I74" i="4"/>
  <c r="I97" i="4"/>
  <c r="I70" i="4"/>
  <c r="I83" i="4"/>
  <c r="I92" i="4"/>
  <c r="I54" i="4"/>
  <c r="I84" i="4"/>
  <c r="I39" i="4"/>
  <c r="I31" i="4"/>
  <c r="I3" i="4"/>
  <c r="I93" i="4"/>
  <c r="I45" i="4"/>
  <c r="I30" i="4"/>
  <c r="I79" i="4"/>
  <c r="I80" i="4"/>
  <c r="I71" i="4"/>
  <c r="I78" i="4"/>
  <c r="I96" i="4"/>
  <c r="I77" i="4"/>
  <c r="I62" i="4"/>
  <c r="I26" i="4"/>
  <c r="I40" i="4"/>
  <c r="I65" i="4"/>
  <c r="I21" i="4"/>
  <c r="I63" i="4"/>
  <c r="J73" i="4"/>
  <c r="F73" i="4" s="1"/>
  <c r="J12" i="4"/>
  <c r="F12" i="4" s="1"/>
  <c r="J9" i="4"/>
  <c r="F9" i="4" s="1"/>
  <c r="J28" i="4"/>
  <c r="F28" i="4" s="1"/>
  <c r="J66" i="4"/>
  <c r="F66" i="4" s="1"/>
  <c r="J94" i="4"/>
  <c r="F94" i="4" s="1"/>
  <c r="J24" i="4"/>
  <c r="F24" i="4" s="1"/>
  <c r="J76" i="4"/>
  <c r="F76" i="4" s="1"/>
  <c r="J61" i="4"/>
  <c r="F61" i="4" s="1"/>
  <c r="J38" i="4"/>
  <c r="F38" i="4" s="1"/>
  <c r="J87" i="4"/>
  <c r="F87" i="4" s="1"/>
  <c r="J15" i="4"/>
  <c r="F15" i="4" s="1"/>
  <c r="J13" i="4"/>
  <c r="F13" i="4" s="1"/>
  <c r="J25" i="4"/>
  <c r="F25" i="4" s="1"/>
  <c r="J82" i="4"/>
  <c r="F82" i="4" s="1"/>
  <c r="J53" i="4"/>
  <c r="F53" i="4" s="1"/>
  <c r="J58" i="4"/>
  <c r="F58" i="4" s="1"/>
  <c r="J57" i="4"/>
  <c r="F57" i="4" s="1"/>
  <c r="J16" i="4"/>
  <c r="F16" i="4" s="1"/>
  <c r="J8" i="4"/>
  <c r="F8" i="4" s="1"/>
  <c r="J19" i="4"/>
  <c r="F19" i="4" s="1"/>
  <c r="J4" i="4"/>
  <c r="F4" i="4" s="1"/>
  <c r="J6" i="4"/>
  <c r="F6" i="4" s="1"/>
  <c r="J17" i="4"/>
  <c r="F17" i="4" s="1"/>
  <c r="J10" i="4"/>
  <c r="F10" i="4" s="1"/>
  <c r="J98" i="4"/>
  <c r="F98" i="4" s="1"/>
  <c r="J5" i="4"/>
  <c r="F5" i="4" s="1"/>
  <c r="J7" i="4"/>
  <c r="F7" i="4" s="1"/>
  <c r="J11" i="4"/>
  <c r="F11" i="4" s="1"/>
  <c r="J18" i="4"/>
  <c r="F18" i="4" s="1"/>
  <c r="J22" i="4"/>
  <c r="F22" i="4" s="1"/>
  <c r="J2" i="4"/>
  <c r="J14" i="4"/>
  <c r="F14" i="4" s="1"/>
  <c r="J72" i="4"/>
  <c r="F72" i="4" s="1"/>
  <c r="J27" i="4"/>
  <c r="F27" i="4" s="1"/>
  <c r="J20" i="4"/>
  <c r="F20" i="4" s="1"/>
  <c r="J89" i="4"/>
  <c r="F89" i="4" s="1"/>
  <c r="J29" i="4"/>
  <c r="F29" i="4" s="1"/>
  <c r="J34" i="4"/>
  <c r="F34" i="4" s="1"/>
  <c r="J81" i="4"/>
  <c r="F81" i="4" s="1"/>
  <c r="J35" i="4"/>
  <c r="F35" i="4" s="1"/>
  <c r="J49" i="4"/>
  <c r="F49" i="4" s="1"/>
  <c r="J51" i="4"/>
  <c r="F51" i="4" s="1"/>
  <c r="J33" i="4"/>
  <c r="F33" i="4" s="1"/>
  <c r="J23" i="4"/>
  <c r="F23" i="4" s="1"/>
  <c r="J90" i="4"/>
  <c r="F90" i="4" s="1"/>
  <c r="J36" i="4"/>
  <c r="F36" i="4" s="1"/>
  <c r="J52" i="4"/>
  <c r="F52" i="4" s="1"/>
  <c r="J88" i="4"/>
  <c r="F88" i="4" s="1"/>
  <c r="J75" i="4"/>
  <c r="F75" i="4" s="1"/>
  <c r="J46" i="4"/>
  <c r="F46" i="4" s="1"/>
  <c r="J48" i="4"/>
  <c r="F48" i="4" s="1"/>
  <c r="J43" i="4"/>
  <c r="F43" i="4" s="1"/>
  <c r="J85" i="4"/>
  <c r="F85" i="4" s="1"/>
  <c r="J91" i="4"/>
  <c r="F91" i="4" s="1"/>
  <c r="J56" i="4"/>
  <c r="F56" i="4" s="1"/>
  <c r="J32" i="4"/>
  <c r="F32" i="4" s="1"/>
  <c r="J59" i="4"/>
  <c r="F59" i="4" s="1"/>
  <c r="J41" i="4"/>
  <c r="F41" i="4" s="1"/>
  <c r="J86" i="4"/>
  <c r="F86" i="4" s="1"/>
  <c r="J47" i="4"/>
  <c r="F47" i="4" s="1"/>
  <c r="J67" i="4"/>
  <c r="F67" i="4" s="1"/>
  <c r="J55" i="4"/>
  <c r="F55" i="4" s="1"/>
  <c r="J95" i="4"/>
  <c r="F95" i="4" s="1"/>
  <c r="J60" i="4"/>
  <c r="F60" i="4" s="1"/>
  <c r="J37" i="4"/>
  <c r="F37" i="4" s="1"/>
  <c r="J42" i="4"/>
  <c r="F42" i="4" s="1"/>
  <c r="J44" i="4"/>
  <c r="F44" i="4" s="1"/>
  <c r="J68" i="4"/>
  <c r="F68" i="4" s="1"/>
  <c r="J64" i="4"/>
  <c r="F64" i="4" s="1"/>
  <c r="J69" i="4"/>
  <c r="F69" i="4" s="1"/>
  <c r="J50" i="4"/>
  <c r="F50" i="4" s="1"/>
  <c r="J74" i="4"/>
  <c r="F74" i="4" s="1"/>
  <c r="J97" i="4"/>
  <c r="F97" i="4" s="1"/>
  <c r="J70" i="4"/>
  <c r="F70" i="4" s="1"/>
  <c r="J83" i="4"/>
  <c r="F83" i="4" s="1"/>
  <c r="J92" i="4"/>
  <c r="F92" i="4" s="1"/>
  <c r="J54" i="4"/>
  <c r="F54" i="4" s="1"/>
  <c r="J84" i="4"/>
  <c r="F84" i="4" s="1"/>
  <c r="J39" i="4"/>
  <c r="F39" i="4" s="1"/>
  <c r="J31" i="4"/>
  <c r="F31" i="4" s="1"/>
  <c r="J3" i="4"/>
  <c r="F3" i="4" s="1"/>
  <c r="J93" i="4"/>
  <c r="F93" i="4" s="1"/>
  <c r="J45" i="4"/>
  <c r="F45" i="4" s="1"/>
  <c r="J30" i="4"/>
  <c r="F30" i="4" s="1"/>
  <c r="J79" i="4"/>
  <c r="F79" i="4" s="1"/>
  <c r="J80" i="4"/>
  <c r="F80" i="4" s="1"/>
  <c r="J71" i="4"/>
  <c r="F71" i="4" s="1"/>
  <c r="J78" i="4"/>
  <c r="F78" i="4" s="1"/>
  <c r="J96" i="4"/>
  <c r="F96" i="4" s="1"/>
  <c r="J77" i="4"/>
  <c r="F77" i="4" s="1"/>
  <c r="J62" i="4"/>
  <c r="F62" i="4" s="1"/>
  <c r="J26" i="4"/>
  <c r="F26" i="4" s="1"/>
  <c r="J40" i="4"/>
  <c r="F40" i="4" s="1"/>
  <c r="J65" i="4"/>
  <c r="F65" i="4" s="1"/>
  <c r="J21" i="4"/>
  <c r="F21" i="4" s="1"/>
  <c r="J63" i="4"/>
  <c r="F63" i="4" s="1"/>
  <c r="H73" i="4"/>
  <c r="H12" i="4"/>
  <c r="H9" i="4"/>
  <c r="H66" i="4"/>
  <c r="H24" i="4"/>
  <c r="H76" i="4"/>
  <c r="H61" i="4"/>
  <c r="H38" i="4"/>
  <c r="H87" i="4"/>
  <c r="H13" i="4"/>
  <c r="H82" i="4"/>
  <c r="H53" i="4"/>
  <c r="H58" i="4"/>
  <c r="H57" i="4"/>
  <c r="H16" i="4"/>
  <c r="H19" i="4"/>
  <c r="H6" i="4"/>
  <c r="H17" i="4"/>
  <c r="H10" i="4"/>
  <c r="H98" i="4"/>
  <c r="H5" i="4"/>
  <c r="H11" i="4"/>
  <c r="H22" i="4"/>
  <c r="H2" i="4"/>
  <c r="H14" i="4"/>
  <c r="H72" i="4"/>
  <c r="H27" i="4"/>
  <c r="H89" i="4"/>
  <c r="H34" i="4"/>
  <c r="H81" i="4"/>
  <c r="H35" i="4"/>
  <c r="H49" i="4"/>
  <c r="H51" i="4"/>
  <c r="H23" i="4"/>
  <c r="H36" i="4"/>
  <c r="H52" i="4"/>
  <c r="H88" i="4"/>
  <c r="H75" i="4"/>
  <c r="H46" i="4"/>
  <c r="H43" i="4"/>
  <c r="H91" i="4"/>
  <c r="H56" i="4"/>
  <c r="H32" i="4"/>
  <c r="H59" i="4"/>
  <c r="H41" i="4"/>
  <c r="H47" i="4"/>
  <c r="H55" i="4"/>
  <c r="H95" i="4"/>
  <c r="H60" i="4"/>
  <c r="H37" i="4"/>
  <c r="H42" i="4"/>
  <c r="H68" i="4"/>
  <c r="H69" i="4"/>
  <c r="H50" i="4"/>
  <c r="H74" i="4"/>
  <c r="H97" i="4"/>
  <c r="H70" i="4"/>
  <c r="H92" i="4"/>
  <c r="H84" i="4"/>
  <c r="H39" i="4"/>
  <c r="H31" i="4"/>
  <c r="H3" i="4"/>
  <c r="H93" i="4"/>
  <c r="H30" i="4"/>
  <c r="H80" i="4"/>
  <c r="H71" i="4"/>
  <c r="H78" i="4"/>
  <c r="H96" i="4"/>
  <c r="H77" i="4"/>
  <c r="H26" i="4"/>
  <c r="H65" i="4"/>
  <c r="H21" i="4"/>
  <c r="H63" i="4"/>
  <c r="G73" i="4"/>
  <c r="G12" i="4"/>
  <c r="G28" i="4"/>
  <c r="G94" i="4"/>
  <c r="G24" i="4"/>
  <c r="G76" i="4"/>
  <c r="G61" i="4"/>
  <c r="G38" i="4"/>
  <c r="G15" i="4"/>
  <c r="G25" i="4"/>
  <c r="G82" i="4"/>
  <c r="G53" i="4"/>
  <c r="G58" i="4"/>
  <c r="G57" i="4"/>
  <c r="G8" i="4"/>
  <c r="G4" i="4"/>
  <c r="G6" i="4"/>
  <c r="G17" i="4"/>
  <c r="G10" i="4"/>
  <c r="G98" i="4"/>
  <c r="G7" i="4"/>
  <c r="G18" i="4"/>
  <c r="G22" i="4"/>
  <c r="G2" i="4"/>
  <c r="G14" i="4"/>
  <c r="G72" i="4"/>
  <c r="G20" i="4"/>
  <c r="G29" i="4"/>
  <c r="G34" i="4"/>
  <c r="G81" i="4"/>
  <c r="G35" i="4"/>
  <c r="G49" i="4"/>
  <c r="G33" i="4"/>
  <c r="G90" i="4"/>
  <c r="G36" i="4"/>
  <c r="G52" i="4"/>
  <c r="G88" i="4"/>
  <c r="G75" i="4"/>
  <c r="G48" i="4"/>
  <c r="G85" i="4"/>
  <c r="G91" i="4"/>
  <c r="G56" i="4"/>
  <c r="G32" i="4"/>
  <c r="G59" i="4"/>
  <c r="G86" i="4"/>
  <c r="G67" i="4"/>
  <c r="G55" i="4"/>
  <c r="G95" i="4"/>
  <c r="G60" i="4"/>
  <c r="G37" i="4"/>
  <c r="G44" i="4"/>
  <c r="G64" i="4"/>
  <c r="G69" i="4"/>
  <c r="G50" i="4"/>
  <c r="G74" i="4"/>
  <c r="G97" i="4"/>
  <c r="G83" i="4"/>
  <c r="G54" i="4"/>
  <c r="G84" i="4"/>
  <c r="G39" i="4"/>
  <c r="G31" i="4"/>
  <c r="G3" i="4"/>
  <c r="G45" i="4"/>
  <c r="G79" i="4"/>
  <c r="G80" i="4"/>
  <c r="G71" i="4"/>
  <c r="G78" i="4"/>
  <c r="G96" i="4"/>
  <c r="G62" i="4"/>
  <c r="G40" i="4"/>
  <c r="G65" i="4"/>
  <c r="G21" i="4"/>
  <c r="G63" i="4"/>
  <c r="C6" i="6" l="1"/>
  <c r="C4" i="6"/>
  <c r="C5" i="6"/>
  <c r="U9" i="6"/>
  <c r="W9" i="6" s="1"/>
  <c r="F2" i="4"/>
  <c r="U27" i="6"/>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<sst xmlns="http://schemas.openxmlformats.org/spreadsheetml/2006/main" count="1735" uniqueCount="439">
  <si>
    <t>43A038</t>
  </si>
  <si>
    <t>43A067</t>
  </si>
  <si>
    <t>43A072</t>
  </si>
  <si>
    <t>43A073</t>
  </si>
  <si>
    <t>43A089</t>
  </si>
  <si>
    <t>43A098</t>
  </si>
  <si>
    <t>43A103</t>
  </si>
  <si>
    <t>43A113</t>
  </si>
  <si>
    <t>43A135</t>
  </si>
  <si>
    <t>43A136</t>
  </si>
  <si>
    <t>43A137</t>
  </si>
  <si>
    <t>43A138</t>
  </si>
  <si>
    <t>BETHESDA HOME</t>
  </si>
  <si>
    <t>BETHEL LUTHERAN HOME</t>
  </si>
  <si>
    <t>PRAIRIE HEIGHTS HEALTHCARE</t>
  </si>
  <si>
    <t>AVANTARA MILBANK</t>
  </si>
  <si>
    <t>AVANTARA HURON</t>
  </si>
  <si>
    <t>AVERA ROSEBUD COUNTRY CARE CENTER</t>
  </si>
  <si>
    <t>MONUMENT HEALTH CUSTER CARE CENTER</t>
  </si>
  <si>
    <t>WESTHILLS VILLAGE HEALTH CARE FACILITY</t>
  </si>
  <si>
    <t>AVERA MARYHOUSE LONG TERM CARE</t>
  </si>
  <si>
    <t>ROLLING HILLS HEALTHCARE</t>
  </si>
  <si>
    <t>JENKIN'S LIVING CENTER</t>
  </si>
  <si>
    <t>CLARKSON HEALTH CARE</t>
  </si>
  <si>
    <t>TEKAKWITHA LIVING CENTER</t>
  </si>
  <si>
    <t>AVANTARA NORTON</t>
  </si>
  <si>
    <t>AVANTARA MOUNTAIN VIEW</t>
  </si>
  <si>
    <t>AVERA MOTHER JOSEPH MANOR RETIREMENT COMMUNITY</t>
  </si>
  <si>
    <t>SPEARFISH CANYON HEALTHCARE</t>
  </si>
  <si>
    <t>GOOD SAMARITAN SOCIETY LUTHER MANOR</t>
  </si>
  <si>
    <t>GOOD SAMARITAN SOCIETY SIOUX FALLS VILLAGE</t>
  </si>
  <si>
    <t>GOOD SAMARITAN SOCIETY SIOUX FALLS CENTER</t>
  </si>
  <si>
    <t>AVANTARA PIERRE</t>
  </si>
  <si>
    <t>AVANTARA GROTON</t>
  </si>
  <si>
    <t>AVANTARA SALEM</t>
  </si>
  <si>
    <t>AVANTARA ARLINGTON</t>
  </si>
  <si>
    <t>AVANTARA ARROWHEAD</t>
  </si>
  <si>
    <t>AVANTARA REDFIELD</t>
  </si>
  <si>
    <t>AVANTARA IPSWICH</t>
  </si>
  <si>
    <t>WINNER REGIONAL HEALTHCARE CENTER</t>
  </si>
  <si>
    <t>AVANTARA ARMOUR</t>
  </si>
  <si>
    <t>AVANTARA CLARK CITY</t>
  </si>
  <si>
    <t>AVANTARA LAKE NORDEN</t>
  </si>
  <si>
    <t>AVANTARA SAINT CLOUD</t>
  </si>
  <si>
    <t>AVERA BRADY HEALTH AND REHAB</t>
  </si>
  <si>
    <t>ALCESTER CARE AND REHAB CENTER, INC</t>
  </si>
  <si>
    <t>AVANTARA NORTH</t>
  </si>
  <si>
    <t>PRAIRIE ESTATES CARE CENTER</t>
  </si>
  <si>
    <t>AVERA PRINCE OF PEACE</t>
  </si>
  <si>
    <t>AVANTARA WATERTOWN</t>
  </si>
  <si>
    <t>TIESZEN MEMORIAL HOME</t>
  </si>
  <si>
    <t>AVERA SISTER JAMES CARE CENTER</t>
  </si>
  <si>
    <t>SEVEN SISTERS LIVING CENTER</t>
  </si>
  <si>
    <t>BETHESDA HOME OF ABERDEEN</t>
  </si>
  <si>
    <t>GOOD SAMARITAN SOCIETY DE SMET</t>
  </si>
  <si>
    <t>GOOD SAMARITAN SOCIETY HOWARD</t>
  </si>
  <si>
    <t>AVERA EUREKA HEALTH CARE CENTER</t>
  </si>
  <si>
    <t>UNITED LIVING COMMUNITY</t>
  </si>
  <si>
    <t>BETHESDA OF BERESFORD</t>
  </si>
  <si>
    <t>GOOD SAMARITAN SOCIETY LENNOX</t>
  </si>
  <si>
    <t>THE NEIGHBORHOODS AT BROOKVIEW</t>
  </si>
  <si>
    <t>RIVERVIEW HEALTHCARE CENTER</t>
  </si>
  <si>
    <t>GOOD SAMARITAN SOCIETY CANISTOTA</t>
  </si>
  <si>
    <t>GOOD SAMARITAN SOCIETY CORSICA</t>
  </si>
  <si>
    <t>FIVE COUNTIES NURSING HOME</t>
  </si>
  <si>
    <t>SUN DIAL MANOR</t>
  </si>
  <si>
    <t>WAKONDA HERITAGE MANOR</t>
  </si>
  <si>
    <t>GOOD SAMARITAN SOCIETY SCOTLAND</t>
  </si>
  <si>
    <t>BETHANY HOME SIOUX FALLS</t>
  </si>
  <si>
    <t>GOOD SAMARITAN SOCIETY TYNDALL</t>
  </si>
  <si>
    <t>ESTELLINE NURSING AND CARE CENTER</t>
  </si>
  <si>
    <t>SUNSET MANOR AVERA HEALTH</t>
  </si>
  <si>
    <t>GOOD SAMARITAN SOCIETY CANTON</t>
  </si>
  <si>
    <t>MONUMENT HEALTH STURGIS CARE CENTER</t>
  </si>
  <si>
    <t>GOOD SAMARITAN SOCIETY NEW UNDERWOOD</t>
  </si>
  <si>
    <t>WHEATCREST HILLS HEALTHCARE CENTER</t>
  </si>
  <si>
    <t>GOOD SAMARITAN SOCIETY WAGNER</t>
  </si>
  <si>
    <t>BOWDLE NURSING HOME</t>
  </si>
  <si>
    <t>FIRESTEEL HEALTHCARE CENTER</t>
  </si>
  <si>
    <t>FOUNTAIN SPRINGS HEALTHCARE CENTER</t>
  </si>
  <si>
    <t>OAKVIEW TERRACE</t>
  </si>
  <si>
    <t>MENNO-OLIVET CARE CENTER</t>
  </si>
  <si>
    <t>PALISADE HEALTHCARE CENTER</t>
  </si>
  <si>
    <t>GOOD SAMARITAN SOCIETY DEUEL COUNTY</t>
  </si>
  <si>
    <t>PRAIRIE VIEW HEALTHCARE CENTER</t>
  </si>
  <si>
    <t>WILMOT CARE CENTER INC</t>
  </si>
  <si>
    <t>PIONEER MEMORIAL NURSING HOME</t>
  </si>
  <si>
    <t>ST WILLIAM'S CARE CENTER</t>
  </si>
  <si>
    <t>WALWORTH COUNTY CARE CENTER, INC</t>
  </si>
  <si>
    <t>GOOD SAMARITAN SOCIETY MILLER</t>
  </si>
  <si>
    <t>STRAND-KJORSVIG COMMUNITY REST HOME</t>
  </si>
  <si>
    <t>DOW RUMMEL VILLAGE</t>
  </si>
  <si>
    <t>BETHANY HOME - BRANDON</t>
  </si>
  <si>
    <t>AURORA BRULE NURSING HOME INC</t>
  </si>
  <si>
    <t>WESKOTA MANOR INC</t>
  </si>
  <si>
    <t>GOOD SAMARITAN SOCIETY - ST MARTIN VILLAGE</t>
  </si>
  <si>
    <t>BENNETT COUNTY HOSPITAL AND NURSING HOME</t>
  </si>
  <si>
    <t>SCOTCHMAN LIVING CENTER</t>
  </si>
  <si>
    <t>SD HUMAN SERVICES CENTER - GERIATRIC PROGRAM</t>
  </si>
  <si>
    <t>PLATTE CARE CENTER</t>
  </si>
  <si>
    <t>SANFORD CHAMBERLAIN CARE CENTER</t>
  </si>
  <si>
    <t>WHITE RIVER HEALTH CARE CENTER</t>
  </si>
  <si>
    <t>SANFORD CARE CENTER VERMILLION</t>
  </si>
  <si>
    <t>KADOKA NURSING HOME</t>
  </si>
  <si>
    <t>AVERA OAHE MANOR</t>
  </si>
  <si>
    <t>EASTERN STAR HOME OF SOUTH DAKOTA, INC</t>
  </si>
  <si>
    <t>MICHAEL J FITZMAURICE SOUTH DAKOTA VETERANS HOME</t>
  </si>
  <si>
    <t>AVERA BORMANN MANOR</t>
  </si>
  <si>
    <t>MEDICINE WHEEL VILLAGE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</si>
  <si>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</si>
  <si>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</si>
  <si>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</si>
  <si>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</si>
  <si>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</si>
  <si>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</si>
  <si>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</si>
  <si>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</si>
  <si>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</si>
  <si>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</si>
  <si>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</si>
  <si>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</si>
  <si>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</si>
  <si>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</si>
  <si>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</si>
  <si>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</si>
  <si>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</si>
  <si>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</si>
  <si>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</si>
  <si>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</si>
  <si>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</si>
  <si>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</si>
  <si>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</si>
  <si>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</si>
  <si>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</si>
  <si>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</si>
  <si>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</si>
  <si>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</si>
  <si>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</si>
  <si>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</si>
  <si>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</si>
  <si>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</si>
  <si>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</si>
  <si>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</si>
  <si>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</si>
  <si>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</si>
  <si>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</si>
  <si>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</si>
  <si>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</si>
  <si>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</si>
  <si>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</si>
  <si>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</si>
  <si>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</si>
  <si>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</si>
  <si>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</si>
  <si>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</si>
  <si>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</si>
  <si>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</si>
  <si>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</si>
  <si>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</si>
  <si>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</si>
  <si>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Marshall</t>
  </si>
  <si>
    <t>Clay</t>
  </si>
  <si>
    <t>Lawrence</t>
  </si>
  <si>
    <t>Jackson</t>
  </si>
  <si>
    <t>Union</t>
  </si>
  <si>
    <t>Clark</t>
  </si>
  <si>
    <t>Grant</t>
  </si>
  <si>
    <t>Lincoln</t>
  </si>
  <si>
    <t>Lake</t>
  </si>
  <si>
    <t>Butte</t>
  </si>
  <si>
    <t>Douglas</t>
  </si>
  <si>
    <t>Turner</t>
  </si>
  <si>
    <t>Brown</t>
  </si>
  <si>
    <t>Meade</t>
  </si>
  <si>
    <t>Pennington</t>
  </si>
  <si>
    <t>Custer</t>
  </si>
  <si>
    <t>Hughes</t>
  </si>
  <si>
    <t>Dewey</t>
  </si>
  <si>
    <t>Potter</t>
  </si>
  <si>
    <t>Beadle</t>
  </si>
  <si>
    <t>Gregory</t>
  </si>
  <si>
    <t>Codington</t>
  </si>
  <si>
    <t>Roberts</t>
  </si>
  <si>
    <t>Minnehaha</t>
  </si>
  <si>
    <t>Mc Cook</t>
  </si>
  <si>
    <t>Kingsbury</t>
  </si>
  <si>
    <t>Spink</t>
  </si>
  <si>
    <t>Edmunds</t>
  </si>
  <si>
    <t>Tripp</t>
  </si>
  <si>
    <t>Hamlin</t>
  </si>
  <si>
    <t>Davison</t>
  </si>
  <si>
    <t>Yankton</t>
  </si>
  <si>
    <t>Day</t>
  </si>
  <si>
    <t>Fall River</t>
  </si>
  <si>
    <t>Miner</t>
  </si>
  <si>
    <t>Mc Pherson</t>
  </si>
  <si>
    <t>Brookings</t>
  </si>
  <si>
    <t>Moody</t>
  </si>
  <si>
    <t>Perkins</t>
  </si>
  <si>
    <t>Bon Homme</t>
  </si>
  <si>
    <t>Charles Mix</t>
  </si>
  <si>
    <t>Hutchinson</t>
  </si>
  <si>
    <t>Deuel</t>
  </si>
  <si>
    <t>Sanborn</t>
  </si>
  <si>
    <t>Walworth</t>
  </si>
  <si>
    <t>Hand</t>
  </si>
  <si>
    <t>Aurora</t>
  </si>
  <si>
    <t>Jerauld</t>
  </si>
  <si>
    <t>Bennett</t>
  </si>
  <si>
    <t>Haakon</t>
  </si>
  <si>
    <t>Brule</t>
  </si>
  <si>
    <t>Mellette</t>
  </si>
  <si>
    <t>MARION</t>
  </si>
  <si>
    <t>MADISON</t>
  </si>
  <si>
    <t>HOT SPRINGS</t>
  </si>
  <si>
    <t>SALEM</t>
  </si>
  <si>
    <t>EUREKA</t>
  </si>
  <si>
    <t>WATERTOWN</t>
  </si>
  <si>
    <t>BRISTOL</t>
  </si>
  <si>
    <t>GROTON</t>
  </si>
  <si>
    <t>BRANDON</t>
  </si>
  <si>
    <t>CANTON</t>
  </si>
  <si>
    <t>CLEAR LAKE</t>
  </si>
  <si>
    <t>MITCHELL</t>
  </si>
  <si>
    <t>WEBSTER</t>
  </si>
  <si>
    <t>ARLINGTON</t>
  </si>
  <si>
    <t>STURGIS</t>
  </si>
  <si>
    <t>WHITE LAKE</t>
  </si>
  <si>
    <t>ABERDEEN</t>
  </si>
  <si>
    <t>CLARK</t>
  </si>
  <si>
    <t>HURON</t>
  </si>
  <si>
    <t>BROOKINGS</t>
  </si>
  <si>
    <t>ROSLYN</t>
  </si>
  <si>
    <t>GETTYSBURG</t>
  </si>
  <si>
    <t>WOONSOCKET</t>
  </si>
  <si>
    <t>MILBANK</t>
  </si>
  <si>
    <t>GREGORY</t>
  </si>
  <si>
    <t>CUSTER</t>
  </si>
  <si>
    <t>RAPID CITY</t>
  </si>
  <si>
    <t>PIERRE</t>
  </si>
  <si>
    <t>BELLE FOURCHE</t>
  </si>
  <si>
    <t>SISSETON</t>
  </si>
  <si>
    <t>SIOUX FALLS</t>
  </si>
  <si>
    <t>SPEARFISH</t>
  </si>
  <si>
    <t>REDFIELD</t>
  </si>
  <si>
    <t>IPSWICH</t>
  </si>
  <si>
    <t>WINNER</t>
  </si>
  <si>
    <t>ARMOUR</t>
  </si>
  <si>
    <t>LAKE NORDEN</t>
  </si>
  <si>
    <t>ALCESTER</t>
  </si>
  <si>
    <t>ELK POINT</t>
  </si>
  <si>
    <t>YANKTON</t>
  </si>
  <si>
    <t>DE SMET</t>
  </si>
  <si>
    <t>HOWARD</t>
  </si>
  <si>
    <t>BERESFORD</t>
  </si>
  <si>
    <t>LENNOX</t>
  </si>
  <si>
    <t>FLANDREAU</t>
  </si>
  <si>
    <t>CANISTOTA</t>
  </si>
  <si>
    <t>CORSICA</t>
  </si>
  <si>
    <t>LEMMON</t>
  </si>
  <si>
    <t>WAKONDA</t>
  </si>
  <si>
    <t>SCOTLAND</t>
  </si>
  <si>
    <t>TYNDALL</t>
  </si>
  <si>
    <t>ESTELLINE</t>
  </si>
  <si>
    <t>IRENE</t>
  </si>
  <si>
    <t>NEW UNDERWOOD</t>
  </si>
  <si>
    <t>BRITTON</t>
  </si>
  <si>
    <t>WAGNER</t>
  </si>
  <si>
    <t>BOWDLE</t>
  </si>
  <si>
    <t>FREEMAN</t>
  </si>
  <si>
    <t>MENNO</t>
  </si>
  <si>
    <t>GARRETSON</t>
  </si>
  <si>
    <t>WILMOT</t>
  </si>
  <si>
    <t>VIBORG</t>
  </si>
  <si>
    <t>SELBY</t>
  </si>
  <si>
    <t>MILLER</t>
  </si>
  <si>
    <t>WESSINGTON SPRINGS</t>
  </si>
  <si>
    <t>MARTIN</t>
  </si>
  <si>
    <t>PHILIP</t>
  </si>
  <si>
    <t>PLATTE</t>
  </si>
  <si>
    <t>CHAMBERLAIN</t>
  </si>
  <si>
    <t>WHITE RIVER</t>
  </si>
  <si>
    <t>VERMILLION</t>
  </si>
  <si>
    <t>KADOKA</t>
  </si>
  <si>
    <t>PARKSTON</t>
  </si>
  <si>
    <t>EAGLE BUTTE</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</si>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</sst>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0">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98" totalsRowShown="0" headerRowDxfId="131">
  <autoFilter ref="A1:AG98" xr:uid="{F6C3CB19-CE12-4B14-8BE9-BE2DA56924F3}"/>
  <sortState xmlns:xlrd2="http://schemas.microsoft.com/office/spreadsheetml/2017/richdata2" ref="A2:AG98">
    <sortCondition ref="A1:A98"/>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98" totalsRowShown="0" headerRowDxfId="102">
  <autoFilter ref="A1:AN98" xr:uid="{F6C3CB19-CE12-4B14-8BE9-BE2DA56924F3}"/>
  <sortState xmlns:xlrd2="http://schemas.microsoft.com/office/spreadsheetml/2017/richdata2" ref="A2:AN98">
    <sortCondition ref="A1:A98"/>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98" totalsRowShown="0" headerRowDxfId="67">
  <autoFilter ref="A1:AI98" xr:uid="{0BC5ADF1-15D4-4F74-902E-CBC634AC45F1}"/>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289"/>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286</v>
      </c>
      <c r="B1" s="2" t="s">
        <v>288</v>
      </c>
      <c r="C1" s="2" t="s">
        <v>289</v>
      </c>
      <c r="D1" s="2" t="s">
        <v>290</v>
      </c>
      <c r="E1" s="2" t="s">
        <v>291</v>
      </c>
      <c r="F1" s="2" t="s">
        <v>292</v>
      </c>
      <c r="G1" s="2" t="s">
        <v>293</v>
      </c>
      <c r="H1" s="2" t="s">
        <v>294</v>
      </c>
      <c r="I1" s="2" t="s">
        <v>295</v>
      </c>
      <c r="J1" s="2" t="s">
        <v>296</v>
      </c>
      <c r="K1" s="2" t="s">
        <v>297</v>
      </c>
      <c r="L1" s="2" t="s">
        <v>298</v>
      </c>
      <c r="M1" s="2" t="s">
        <v>299</v>
      </c>
      <c r="N1" s="2" t="s">
        <v>300</v>
      </c>
      <c r="O1" s="2" t="s">
        <v>301</v>
      </c>
      <c r="P1" s="2" t="s">
        <v>302</v>
      </c>
      <c r="Q1" s="2" t="s">
        <v>303</v>
      </c>
      <c r="R1" s="2" t="s">
        <v>304</v>
      </c>
      <c r="S1" s="2" t="s">
        <v>305</v>
      </c>
      <c r="T1" s="2" t="s">
        <v>306</v>
      </c>
      <c r="U1" s="2" t="s">
        <v>307</v>
      </c>
      <c r="V1" s="2" t="s">
        <v>308</v>
      </c>
      <c r="W1" s="2" t="s">
        <v>309</v>
      </c>
      <c r="X1" s="2" t="s">
        <v>310</v>
      </c>
      <c r="Y1" s="2" t="s">
        <v>311</v>
      </c>
      <c r="Z1" s="2" t="s">
        <v>312</v>
      </c>
      <c r="AA1" s="2" t="s">
        <v>313</v>
      </c>
      <c r="AB1" s="2" t="s">
        <v>314</v>
      </c>
      <c r="AC1" s="2" t="s">
        <v>315</v>
      </c>
      <c r="AD1" s="2" t="s">
        <v>316</v>
      </c>
      <c r="AE1" s="2" t="s">
        <v>317</v>
      </c>
      <c r="AF1" s="2" t="s">
        <v>318</v>
      </c>
      <c r="AG1" s="3" t="s">
        <v>319</v>
      </c>
    </row>
    <row r="2" spans="1:34" x14ac:dyDescent="0.25">
      <c r="A2" t="s">
        <v>150</v>
      </c>
      <c r="B2" t="s">
        <v>45</v>
      </c>
      <c r="C2" t="s">
        <v>249</v>
      </c>
      <c r="D2" t="s">
        <v>164</v>
      </c>
      <c r="E2" s="4">
        <v>34.25</v>
      </c>
      <c r="F2" s="4">
        <f>Nurse[[#This Row],[Total Nurse Staff Hours]]/Nurse[[#This Row],[MDS Census]]</f>
        <v>3.1091716915264991</v>
      </c>
      <c r="G2" s="4">
        <f>Nurse[[#This Row],[Total Direct Care Staff Hours]]/Nurse[[#This Row],[MDS Census]]</f>
        <v>3.1091716915264991</v>
      </c>
      <c r="H2" s="4">
        <f>Nurse[[#This Row],[Total RN Hours (w/ Admin, DON)]]/Nurse[[#This Row],[MDS Census]]</f>
        <v>0.48048238654395425</v>
      </c>
      <c r="I2" s="4">
        <f>Nurse[[#This Row],[RN Hours (excl. Admin, DON)]]/Nurse[[#This Row],[MDS Census]]</f>
        <v>0.48048238654395425</v>
      </c>
      <c r="J2" s="4">
        <f>SUM(Nurse[[#This Row],[RN Hours (excl. Admin, DON)]],Nurse[[#This Row],[RN Admin Hours]],Nurse[[#This Row],[RN DON Hours]],Nurse[[#This Row],[LPN Hours (excl. Admin)]],Nurse[[#This Row],[LPN Admin Hours]],Nurse[[#This Row],[CNA Hours]],Nurse[[#This Row],[NA TR Hours]],Nurse[[#This Row],[Med Aide/Tech Hours]])</f>
        <v>106.4891304347826</v>
      </c>
      <c r="K2" s="4">
        <f>SUM(Nurse[[#This Row],[RN Hours (excl. Admin, DON)]],Nurse[[#This Row],[LPN Hours (excl. Admin)]],Nurse[[#This Row],[CNA Hours]],Nurse[[#This Row],[NA TR Hours]],Nurse[[#This Row],[Med Aide/Tech Hours]])</f>
        <v>106.4891304347826</v>
      </c>
      <c r="L2" s="4">
        <f>SUM(Nurse[[#This Row],[RN Hours (excl. Admin, DON)]],Nurse[[#This Row],[RN Admin Hours]],Nurse[[#This Row],[RN DON Hours]])</f>
        <v>16.456521739130434</v>
      </c>
      <c r="M2" s="4">
        <v>16.456521739130434</v>
      </c>
      <c r="N2" s="4">
        <v>0</v>
      </c>
      <c r="O2" s="4">
        <v>0</v>
      </c>
      <c r="P2" s="4">
        <f>SUM(Nurse[[#This Row],[LPN Hours (excl. Admin)]],Nurse[[#This Row],[LPN Admin Hours]])</f>
        <v>16.975543478260871</v>
      </c>
      <c r="Q2" s="4">
        <v>16.975543478260871</v>
      </c>
      <c r="R2" s="4">
        <v>0</v>
      </c>
      <c r="S2" s="4">
        <f>SUM(Nurse[[#This Row],[CNA Hours]],Nurse[[#This Row],[NA TR Hours]],Nurse[[#This Row],[Med Aide/Tech Hours]])</f>
        <v>73.057065217391298</v>
      </c>
      <c r="T2" s="4">
        <v>73.057065217391298</v>
      </c>
      <c r="U2" s="4">
        <v>0</v>
      </c>
      <c r="V2" s="4">
        <v>0</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1.5679347826086958</v>
      </c>
      <c r="X2" s="4">
        <v>0.35597826086956524</v>
      </c>
      <c r="Y2" s="4">
        <v>0</v>
      </c>
      <c r="Z2" s="4">
        <v>0</v>
      </c>
      <c r="AA2" s="4">
        <v>0.13043478260869565</v>
      </c>
      <c r="AB2" s="4">
        <v>0</v>
      </c>
      <c r="AC2" s="4">
        <v>1.0815217391304348</v>
      </c>
      <c r="AD2" s="4">
        <v>0</v>
      </c>
      <c r="AE2" s="4">
        <v>0</v>
      </c>
      <c r="AF2" s="1">
        <v>435062</v>
      </c>
      <c r="AG2" s="1">
        <v>8</v>
      </c>
      <c r="AH2"/>
    </row>
    <row r="3" spans="1:34" x14ac:dyDescent="0.25">
      <c r="A3" t="s">
        <v>150</v>
      </c>
      <c r="B3" t="s">
        <v>93</v>
      </c>
      <c r="C3" t="s">
        <v>227</v>
      </c>
      <c r="D3" t="s">
        <v>206</v>
      </c>
      <c r="E3" s="4">
        <v>30.597826086956523</v>
      </c>
      <c r="F3" s="4">
        <f>Nurse[[#This Row],[Total Nurse Staff Hours]]/Nurse[[#This Row],[MDS Census]]</f>
        <v>3.7373534635879211</v>
      </c>
      <c r="G3" s="4">
        <f>Nurse[[#This Row],[Total Direct Care Staff Hours]]/Nurse[[#This Row],[MDS Census]]</f>
        <v>3.6855168738898745</v>
      </c>
      <c r="H3" s="4">
        <f>Nurse[[#This Row],[Total RN Hours (w/ Admin, DON)]]/Nurse[[#This Row],[MDS Census]]</f>
        <v>0.65781882770870337</v>
      </c>
      <c r="I3" s="4">
        <f>Nurse[[#This Row],[RN Hours (excl. Admin, DON)]]/Nurse[[#This Row],[MDS Census]]</f>
        <v>0.60598223801065709</v>
      </c>
      <c r="J3" s="4">
        <f>SUM(Nurse[[#This Row],[RN Hours (excl. Admin, DON)]],Nurse[[#This Row],[RN Admin Hours]],Nurse[[#This Row],[RN DON Hours]],Nurse[[#This Row],[LPN Hours (excl. Admin)]],Nurse[[#This Row],[LPN Admin Hours]],Nurse[[#This Row],[CNA Hours]],Nurse[[#This Row],[NA TR Hours]],Nurse[[#This Row],[Med Aide/Tech Hours]])</f>
        <v>114.3548913043478</v>
      </c>
      <c r="K3" s="4">
        <f>SUM(Nurse[[#This Row],[RN Hours (excl. Admin, DON)]],Nurse[[#This Row],[LPN Hours (excl. Admin)]],Nurse[[#This Row],[CNA Hours]],Nurse[[#This Row],[NA TR Hours]],Nurse[[#This Row],[Med Aide/Tech Hours]])</f>
        <v>112.76880434782606</v>
      </c>
      <c r="L3" s="4">
        <f>SUM(Nurse[[#This Row],[RN Hours (excl. Admin, DON)]],Nurse[[#This Row],[RN Admin Hours]],Nurse[[#This Row],[RN DON Hours]])</f>
        <v>20.127826086956521</v>
      </c>
      <c r="M3" s="4">
        <v>18.541739130434781</v>
      </c>
      <c r="N3" s="4">
        <v>0</v>
      </c>
      <c r="O3" s="4">
        <v>1.5860869565217393</v>
      </c>
      <c r="P3" s="4">
        <f>SUM(Nurse[[#This Row],[LPN Hours (excl. Admin)]],Nurse[[#This Row],[LPN Admin Hours]])</f>
        <v>22.824565217391307</v>
      </c>
      <c r="Q3" s="4">
        <v>22.824565217391307</v>
      </c>
      <c r="R3" s="4">
        <v>0</v>
      </c>
      <c r="S3" s="4">
        <f>SUM(Nurse[[#This Row],[CNA Hours]],Nurse[[#This Row],[NA TR Hours]],Nurse[[#This Row],[Med Aide/Tech Hours]])</f>
        <v>71.402499999999975</v>
      </c>
      <c r="T3" s="4">
        <v>61.63141304347824</v>
      </c>
      <c r="U3" s="4">
        <v>0</v>
      </c>
      <c r="V3" s="4">
        <v>9.7710869565217404</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 s="4">
        <v>0</v>
      </c>
      <c r="Y3" s="4">
        <v>0</v>
      </c>
      <c r="Z3" s="4">
        <v>0</v>
      </c>
      <c r="AA3" s="4">
        <v>0</v>
      </c>
      <c r="AB3" s="4">
        <v>0</v>
      </c>
      <c r="AC3" s="4">
        <v>0</v>
      </c>
      <c r="AD3" s="4">
        <v>0</v>
      </c>
      <c r="AE3" s="4">
        <v>0</v>
      </c>
      <c r="AF3" s="1">
        <v>435132</v>
      </c>
      <c r="AG3" s="1">
        <v>8</v>
      </c>
      <c r="AH3"/>
    </row>
    <row r="4" spans="1:34" x14ac:dyDescent="0.25">
      <c r="A4" t="s">
        <v>150</v>
      </c>
      <c r="B4" t="s">
        <v>35</v>
      </c>
      <c r="C4" t="s">
        <v>225</v>
      </c>
      <c r="D4" t="s">
        <v>185</v>
      </c>
      <c r="E4" s="4">
        <v>24.913043478260871</v>
      </c>
      <c r="F4" s="4">
        <f>Nurse[[#This Row],[Total Nurse Staff Hours]]/Nurse[[#This Row],[MDS Census]]</f>
        <v>3.3688089005235606</v>
      </c>
      <c r="G4" s="4">
        <f>Nurse[[#This Row],[Total Direct Care Staff Hours]]/Nurse[[#This Row],[MDS Census]]</f>
        <v>3.1535471204188479</v>
      </c>
      <c r="H4" s="4">
        <f>Nurse[[#This Row],[Total RN Hours (w/ Admin, DON)]]/Nurse[[#This Row],[MDS Census]]</f>
        <v>1.3491753926701571</v>
      </c>
      <c r="I4" s="4">
        <f>Nurse[[#This Row],[RN Hours (excl. Admin, DON)]]/Nurse[[#This Row],[MDS Census]]</f>
        <v>1.133913612565445</v>
      </c>
      <c r="J4" s="4">
        <f>SUM(Nurse[[#This Row],[RN Hours (excl. Admin, DON)]],Nurse[[#This Row],[RN Admin Hours]],Nurse[[#This Row],[RN DON Hours]],Nurse[[#This Row],[LPN Hours (excl. Admin)]],Nurse[[#This Row],[LPN Admin Hours]],Nurse[[#This Row],[CNA Hours]],Nurse[[#This Row],[NA TR Hours]],Nurse[[#This Row],[Med Aide/Tech Hours]])</f>
        <v>83.927282608695663</v>
      </c>
      <c r="K4" s="4">
        <f>SUM(Nurse[[#This Row],[RN Hours (excl. Admin, DON)]],Nurse[[#This Row],[LPN Hours (excl. Admin)]],Nurse[[#This Row],[CNA Hours]],Nurse[[#This Row],[NA TR Hours]],Nurse[[#This Row],[Med Aide/Tech Hours]])</f>
        <v>78.564456521739132</v>
      </c>
      <c r="L4" s="4">
        <f>SUM(Nurse[[#This Row],[RN Hours (excl. Admin, DON)]],Nurse[[#This Row],[RN Admin Hours]],Nurse[[#This Row],[RN DON Hours]])</f>
        <v>33.612065217391304</v>
      </c>
      <c r="M4" s="4">
        <v>28.249239130434784</v>
      </c>
      <c r="N4" s="4">
        <v>1.6236956521739128</v>
      </c>
      <c r="O4" s="4">
        <v>3.7391304347826089</v>
      </c>
      <c r="P4" s="4">
        <f>SUM(Nurse[[#This Row],[LPN Hours (excl. Admin)]],Nurse[[#This Row],[LPN Admin Hours]])</f>
        <v>7.8206521739130439</v>
      </c>
      <c r="Q4" s="4">
        <v>7.8206521739130439</v>
      </c>
      <c r="R4" s="4">
        <v>0</v>
      </c>
      <c r="S4" s="4">
        <f>SUM(Nurse[[#This Row],[CNA Hours]],Nurse[[#This Row],[NA TR Hours]],Nurse[[#This Row],[Med Aide/Tech Hours]])</f>
        <v>42.494565217391305</v>
      </c>
      <c r="T4" s="4">
        <v>42.494565217391305</v>
      </c>
      <c r="U4" s="4">
        <v>0</v>
      </c>
      <c r="V4" s="4">
        <v>0</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17.769021739130434</v>
      </c>
      <c r="X4" s="4">
        <v>0</v>
      </c>
      <c r="Y4" s="4">
        <v>0</v>
      </c>
      <c r="Z4" s="4">
        <v>0</v>
      </c>
      <c r="AA4" s="4">
        <v>0</v>
      </c>
      <c r="AB4" s="4">
        <v>0</v>
      </c>
      <c r="AC4" s="4">
        <v>17.769021739130434</v>
      </c>
      <c r="AD4" s="4">
        <v>0</v>
      </c>
      <c r="AE4" s="4">
        <v>0</v>
      </c>
      <c r="AF4" s="1">
        <v>435050</v>
      </c>
      <c r="AG4" s="1">
        <v>8</v>
      </c>
      <c r="AH4"/>
    </row>
    <row r="5" spans="1:34" x14ac:dyDescent="0.25">
      <c r="A5" t="s">
        <v>150</v>
      </c>
      <c r="B5" t="s">
        <v>40</v>
      </c>
      <c r="C5" t="s">
        <v>247</v>
      </c>
      <c r="D5" t="s">
        <v>170</v>
      </c>
      <c r="E5" s="4">
        <v>26.510869565217391</v>
      </c>
      <c r="F5" s="4">
        <f>Nurse[[#This Row],[Total Nurse Staff Hours]]/Nurse[[#This Row],[MDS Census]]</f>
        <v>2.751570315703157</v>
      </c>
      <c r="G5" s="4">
        <f>Nurse[[#This Row],[Total Direct Care Staff Hours]]/Nurse[[#This Row],[MDS Census]]</f>
        <v>2.6022960229602297</v>
      </c>
      <c r="H5" s="4">
        <f>Nurse[[#This Row],[Total RN Hours (w/ Admin, DON)]]/Nurse[[#This Row],[MDS Census]]</f>
        <v>0.77972529725297246</v>
      </c>
      <c r="I5" s="4">
        <f>Nurse[[#This Row],[RN Hours (excl. Admin, DON)]]/Nurse[[#This Row],[MDS Census]]</f>
        <v>0.65631406314063134</v>
      </c>
      <c r="J5" s="4">
        <f>SUM(Nurse[[#This Row],[RN Hours (excl. Admin, DON)]],Nurse[[#This Row],[RN Admin Hours]],Nurse[[#This Row],[RN DON Hours]],Nurse[[#This Row],[LPN Hours (excl. Admin)]],Nurse[[#This Row],[LPN Admin Hours]],Nurse[[#This Row],[CNA Hours]],Nurse[[#This Row],[NA TR Hours]],Nurse[[#This Row],[Med Aide/Tech Hours]])</f>
        <v>72.946521739130432</v>
      </c>
      <c r="K5" s="4">
        <f>SUM(Nurse[[#This Row],[RN Hours (excl. Admin, DON)]],Nurse[[#This Row],[LPN Hours (excl. Admin)]],Nurse[[#This Row],[CNA Hours]],Nurse[[#This Row],[NA TR Hours]],Nurse[[#This Row],[Med Aide/Tech Hours]])</f>
        <v>68.989130434782609</v>
      </c>
      <c r="L5" s="4">
        <f>SUM(Nurse[[#This Row],[RN Hours (excl. Admin, DON)]],Nurse[[#This Row],[RN Admin Hours]],Nurse[[#This Row],[RN DON Hours]])</f>
        <v>20.67119565217391</v>
      </c>
      <c r="M5" s="4">
        <v>17.399456521739129</v>
      </c>
      <c r="N5" s="4">
        <v>1.7065217391304348</v>
      </c>
      <c r="O5" s="4">
        <v>1.5652173913043479</v>
      </c>
      <c r="P5" s="4">
        <f>SUM(Nurse[[#This Row],[LPN Hours (excl. Admin)]],Nurse[[#This Row],[LPN Admin Hours]])</f>
        <v>9.1856521739130432</v>
      </c>
      <c r="Q5" s="4">
        <v>8.5</v>
      </c>
      <c r="R5" s="4">
        <v>0.68565217391304345</v>
      </c>
      <c r="S5" s="4">
        <f>SUM(Nurse[[#This Row],[CNA Hours]],Nurse[[#This Row],[NA TR Hours]],Nurse[[#This Row],[Med Aide/Tech Hours]])</f>
        <v>43.089673913043477</v>
      </c>
      <c r="T5" s="4">
        <v>43.089673913043477</v>
      </c>
      <c r="U5" s="4">
        <v>0</v>
      </c>
      <c r="V5" s="4">
        <v>0</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9.5815217391304337</v>
      </c>
      <c r="X5" s="4">
        <v>0.35326086956521741</v>
      </c>
      <c r="Y5" s="4">
        <v>0</v>
      </c>
      <c r="Z5" s="4">
        <v>0</v>
      </c>
      <c r="AA5" s="4">
        <v>3.3043478260869565</v>
      </c>
      <c r="AB5" s="4">
        <v>0</v>
      </c>
      <c r="AC5" s="4">
        <v>5.9239130434782608</v>
      </c>
      <c r="AD5" s="4">
        <v>0</v>
      </c>
      <c r="AE5" s="4">
        <v>0</v>
      </c>
      <c r="AF5" s="1">
        <v>435057</v>
      </c>
      <c r="AG5" s="1">
        <v>8</v>
      </c>
      <c r="AH5"/>
    </row>
    <row r="6" spans="1:34" x14ac:dyDescent="0.25">
      <c r="A6" t="s">
        <v>150</v>
      </c>
      <c r="B6" t="s">
        <v>36</v>
      </c>
      <c r="C6" t="s">
        <v>238</v>
      </c>
      <c r="D6" t="s">
        <v>174</v>
      </c>
      <c r="E6" s="4">
        <v>51.945652173913047</v>
      </c>
      <c r="F6" s="4">
        <f>Nurse[[#This Row],[Total Nurse Staff Hours]]/Nurse[[#This Row],[MDS Census]]</f>
        <v>3.1193764385854781</v>
      </c>
      <c r="G6" s="4">
        <f>Nurse[[#This Row],[Total Direct Care Staff Hours]]/Nurse[[#This Row],[MDS Census]]</f>
        <v>2.8452082025528349</v>
      </c>
      <c r="H6" s="4">
        <f>Nurse[[#This Row],[Total RN Hours (w/ Admin, DON)]]/Nurse[[#This Row],[MDS Census]]</f>
        <v>0.85943712073655576</v>
      </c>
      <c r="I6" s="4">
        <f>Nurse[[#This Row],[RN Hours (excl. Admin, DON)]]/Nurse[[#This Row],[MDS Census]]</f>
        <v>0.63883657668968397</v>
      </c>
      <c r="J6" s="4">
        <f>SUM(Nurse[[#This Row],[RN Hours (excl. Admin, DON)]],Nurse[[#This Row],[RN Admin Hours]],Nurse[[#This Row],[RN DON Hours]],Nurse[[#This Row],[LPN Hours (excl. Admin)]],Nurse[[#This Row],[LPN Admin Hours]],Nurse[[#This Row],[CNA Hours]],Nurse[[#This Row],[NA TR Hours]],Nurse[[#This Row],[Med Aide/Tech Hours]])</f>
        <v>162.03804347826087</v>
      </c>
      <c r="K6" s="4">
        <f>SUM(Nurse[[#This Row],[RN Hours (excl. Admin, DON)]],Nurse[[#This Row],[LPN Hours (excl. Admin)]],Nurse[[#This Row],[CNA Hours]],Nurse[[#This Row],[NA TR Hours]],Nurse[[#This Row],[Med Aide/Tech Hours]])</f>
        <v>147.79619565217391</v>
      </c>
      <c r="L6" s="4">
        <f>SUM(Nurse[[#This Row],[RN Hours (excl. Admin, DON)]],Nurse[[#This Row],[RN Admin Hours]],Nurse[[#This Row],[RN DON Hours]])</f>
        <v>44.644021739130437</v>
      </c>
      <c r="M6" s="4">
        <v>33.184782608695649</v>
      </c>
      <c r="N6" s="4">
        <v>7.0244565217391308</v>
      </c>
      <c r="O6" s="4">
        <v>4.4347826086956523</v>
      </c>
      <c r="P6" s="4">
        <f>SUM(Nurse[[#This Row],[LPN Hours (excl. Admin)]],Nurse[[#This Row],[LPN Admin Hours]])</f>
        <v>29.211956521739133</v>
      </c>
      <c r="Q6" s="4">
        <v>26.429347826086957</v>
      </c>
      <c r="R6" s="4">
        <v>2.7826086956521738</v>
      </c>
      <c r="S6" s="4">
        <f>SUM(Nurse[[#This Row],[CNA Hours]],Nurse[[#This Row],[NA TR Hours]],Nurse[[#This Row],[Med Aide/Tech Hours]])</f>
        <v>88.182065217391298</v>
      </c>
      <c r="T6" s="4">
        <v>88.182065217391298</v>
      </c>
      <c r="U6" s="4">
        <v>0</v>
      </c>
      <c r="V6" s="4">
        <v>0</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0.99184782608695654</v>
      </c>
      <c r="X6" s="4">
        <v>0.99184782608695654</v>
      </c>
      <c r="Y6" s="4">
        <v>0</v>
      </c>
      <c r="Z6" s="4">
        <v>0</v>
      </c>
      <c r="AA6" s="4">
        <v>0</v>
      </c>
      <c r="AB6" s="4">
        <v>0</v>
      </c>
      <c r="AC6" s="4">
        <v>0</v>
      </c>
      <c r="AD6" s="4">
        <v>0</v>
      </c>
      <c r="AE6" s="4">
        <v>0</v>
      </c>
      <c r="AF6" s="1">
        <v>435051</v>
      </c>
      <c r="AG6" s="1">
        <v>8</v>
      </c>
      <c r="AH6"/>
    </row>
    <row r="7" spans="1:34" x14ac:dyDescent="0.25">
      <c r="A7" t="s">
        <v>150</v>
      </c>
      <c r="B7" t="s">
        <v>41</v>
      </c>
      <c r="C7" t="s">
        <v>229</v>
      </c>
      <c r="D7" t="s">
        <v>165</v>
      </c>
      <c r="E7" s="4">
        <v>28.695652173913043</v>
      </c>
      <c r="F7" s="4">
        <f>Nurse[[#This Row],[Total Nurse Staff Hours]]/Nurse[[#This Row],[MDS Census]]</f>
        <v>2.9133522727272729</v>
      </c>
      <c r="G7" s="4">
        <f>Nurse[[#This Row],[Total Direct Care Staff Hours]]/Nurse[[#This Row],[MDS Census]]</f>
        <v>2.5788825757575755</v>
      </c>
      <c r="H7" s="4">
        <f>Nurse[[#This Row],[Total RN Hours (w/ Admin, DON)]]/Nurse[[#This Row],[MDS Census]]</f>
        <v>0.56524621212121218</v>
      </c>
      <c r="I7" s="4">
        <f>Nurse[[#This Row],[RN Hours (excl. Admin, DON)]]/Nurse[[#This Row],[MDS Census]]</f>
        <v>0.23077651515151515</v>
      </c>
      <c r="J7" s="4">
        <f>SUM(Nurse[[#This Row],[RN Hours (excl. Admin, DON)]],Nurse[[#This Row],[RN Admin Hours]],Nurse[[#This Row],[RN DON Hours]],Nurse[[#This Row],[LPN Hours (excl. Admin)]],Nurse[[#This Row],[LPN Admin Hours]],Nurse[[#This Row],[CNA Hours]],Nurse[[#This Row],[NA TR Hours]],Nurse[[#This Row],[Med Aide/Tech Hours]])</f>
        <v>83.600543478260875</v>
      </c>
      <c r="K7" s="4">
        <f>SUM(Nurse[[#This Row],[RN Hours (excl. Admin, DON)]],Nurse[[#This Row],[LPN Hours (excl. Admin)]],Nurse[[#This Row],[CNA Hours]],Nurse[[#This Row],[NA TR Hours]],Nurse[[#This Row],[Med Aide/Tech Hours]])</f>
        <v>74.002717391304344</v>
      </c>
      <c r="L7" s="4">
        <f>SUM(Nurse[[#This Row],[RN Hours (excl. Admin, DON)]],Nurse[[#This Row],[RN Admin Hours]],Nurse[[#This Row],[RN DON Hours]])</f>
        <v>16.220108695652176</v>
      </c>
      <c r="M7" s="4">
        <v>6.6222826086956523</v>
      </c>
      <c r="N7" s="4">
        <v>4.8695652173913047</v>
      </c>
      <c r="O7" s="4">
        <v>4.7282608695652177</v>
      </c>
      <c r="P7" s="4">
        <f>SUM(Nurse[[#This Row],[LPN Hours (excl. Admin)]],Nurse[[#This Row],[LPN Admin Hours]])</f>
        <v>21.698369565217391</v>
      </c>
      <c r="Q7" s="4">
        <v>21.698369565217391</v>
      </c>
      <c r="R7" s="4">
        <v>0</v>
      </c>
      <c r="S7" s="4">
        <f>SUM(Nurse[[#This Row],[CNA Hours]],Nurse[[#This Row],[NA TR Hours]],Nurse[[#This Row],[Med Aide/Tech Hours]])</f>
        <v>45.682065217391305</v>
      </c>
      <c r="T7" s="4">
        <v>45.682065217391305</v>
      </c>
      <c r="U7" s="4">
        <v>0</v>
      </c>
      <c r="V7" s="4">
        <v>0</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2.8586956521739131</v>
      </c>
      <c r="X7" s="4">
        <v>0</v>
      </c>
      <c r="Y7" s="4">
        <v>0</v>
      </c>
      <c r="Z7" s="4">
        <v>0</v>
      </c>
      <c r="AA7" s="4">
        <v>0</v>
      </c>
      <c r="AB7" s="4">
        <v>0</v>
      </c>
      <c r="AC7" s="4">
        <v>2.8586956521739131</v>
      </c>
      <c r="AD7" s="4">
        <v>0</v>
      </c>
      <c r="AE7" s="4">
        <v>0</v>
      </c>
      <c r="AF7" s="1">
        <v>435058</v>
      </c>
      <c r="AG7" s="1">
        <v>8</v>
      </c>
      <c r="AH7"/>
    </row>
    <row r="8" spans="1:34" x14ac:dyDescent="0.25">
      <c r="A8" t="s">
        <v>150</v>
      </c>
      <c r="B8" t="s">
        <v>33</v>
      </c>
      <c r="C8" t="s">
        <v>219</v>
      </c>
      <c r="D8" t="s">
        <v>172</v>
      </c>
      <c r="E8" s="4">
        <v>32.336956521739133</v>
      </c>
      <c r="F8" s="4">
        <f>Nurse[[#This Row],[Total Nurse Staff Hours]]/Nurse[[#This Row],[MDS Census]]</f>
        <v>2.5710655462184873</v>
      </c>
      <c r="G8" s="4">
        <f>Nurse[[#This Row],[Total Direct Care Staff Hours]]/Nurse[[#This Row],[MDS Census]]</f>
        <v>2.3805882352941174</v>
      </c>
      <c r="H8" s="4">
        <f>Nurse[[#This Row],[Total RN Hours (w/ Admin, DON)]]/Nurse[[#This Row],[MDS Census]]</f>
        <v>0.5001411764705882</v>
      </c>
      <c r="I8" s="4">
        <f>Nurse[[#This Row],[RN Hours (excl. Admin, DON)]]/Nurse[[#This Row],[MDS Census]]</f>
        <v>0.30966386554621844</v>
      </c>
      <c r="J8" s="4">
        <f>SUM(Nurse[[#This Row],[RN Hours (excl. Admin, DON)]],Nurse[[#This Row],[RN Admin Hours]],Nurse[[#This Row],[RN DON Hours]],Nurse[[#This Row],[LPN Hours (excl. Admin)]],Nurse[[#This Row],[LPN Admin Hours]],Nurse[[#This Row],[CNA Hours]],Nurse[[#This Row],[NA TR Hours]],Nurse[[#This Row],[Med Aide/Tech Hours]])</f>
        <v>83.140434782608693</v>
      </c>
      <c r="K8" s="4">
        <f>SUM(Nurse[[#This Row],[RN Hours (excl. Admin, DON)]],Nurse[[#This Row],[LPN Hours (excl. Admin)]],Nurse[[#This Row],[CNA Hours]],Nurse[[#This Row],[NA TR Hours]],Nurse[[#This Row],[Med Aide/Tech Hours]])</f>
        <v>76.980978260869563</v>
      </c>
      <c r="L8" s="4">
        <f>SUM(Nurse[[#This Row],[RN Hours (excl. Admin, DON)]],Nurse[[#This Row],[RN Admin Hours]],Nurse[[#This Row],[RN DON Hours]])</f>
        <v>16.173043478260869</v>
      </c>
      <c r="M8" s="4">
        <v>10.013586956521738</v>
      </c>
      <c r="N8" s="4">
        <v>3.5616304347826087</v>
      </c>
      <c r="O8" s="4">
        <v>2.597826086956522</v>
      </c>
      <c r="P8" s="4">
        <f>SUM(Nurse[[#This Row],[LPN Hours (excl. Admin)]],Nurse[[#This Row],[LPN Admin Hours]])</f>
        <v>23.986413043478262</v>
      </c>
      <c r="Q8" s="4">
        <v>23.986413043478262</v>
      </c>
      <c r="R8" s="4">
        <v>0</v>
      </c>
      <c r="S8" s="4">
        <f>SUM(Nurse[[#This Row],[CNA Hours]],Nurse[[#This Row],[NA TR Hours]],Nurse[[#This Row],[Med Aide/Tech Hours]])</f>
        <v>42.980978260869563</v>
      </c>
      <c r="T8" s="4">
        <v>42.980978260869563</v>
      </c>
      <c r="U8" s="4">
        <v>0</v>
      </c>
      <c r="V8" s="4">
        <v>0</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1.9375</v>
      </c>
      <c r="X8" s="4">
        <v>0</v>
      </c>
      <c r="Y8" s="4">
        <v>0</v>
      </c>
      <c r="Z8" s="4">
        <v>0</v>
      </c>
      <c r="AA8" s="4">
        <v>0</v>
      </c>
      <c r="AB8" s="4">
        <v>0</v>
      </c>
      <c r="AC8" s="4">
        <v>1.9375</v>
      </c>
      <c r="AD8" s="4">
        <v>0</v>
      </c>
      <c r="AE8" s="4">
        <v>0</v>
      </c>
      <c r="AF8" s="1">
        <v>435048</v>
      </c>
      <c r="AG8" s="1">
        <v>8</v>
      </c>
      <c r="AH8"/>
    </row>
    <row r="9" spans="1:34" x14ac:dyDescent="0.25">
      <c r="A9" t="s">
        <v>150</v>
      </c>
      <c r="B9" t="s">
        <v>16</v>
      </c>
      <c r="C9" t="s">
        <v>230</v>
      </c>
      <c r="D9" t="s">
        <v>179</v>
      </c>
      <c r="E9" s="4">
        <v>73.869565217391298</v>
      </c>
      <c r="F9" s="4">
        <f>Nurse[[#This Row],[Total Nurse Staff Hours]]/Nurse[[#This Row],[MDS Census]]</f>
        <v>3.1507504414361391</v>
      </c>
      <c r="G9" s="4">
        <f>Nurse[[#This Row],[Total Direct Care Staff Hours]]/Nurse[[#This Row],[MDS Census]]</f>
        <v>3.0678708063566806</v>
      </c>
      <c r="H9" s="4">
        <f>Nurse[[#This Row],[Total RN Hours (w/ Admin, DON)]]/Nurse[[#This Row],[MDS Census]]</f>
        <v>0.79554149499705717</v>
      </c>
      <c r="I9" s="4">
        <f>Nurse[[#This Row],[RN Hours (excl. Admin, DON)]]/Nurse[[#This Row],[MDS Census]]</f>
        <v>0.72167451442024722</v>
      </c>
      <c r="J9" s="4">
        <f>SUM(Nurse[[#This Row],[RN Hours (excl. Admin, DON)]],Nurse[[#This Row],[RN Admin Hours]],Nurse[[#This Row],[RN DON Hours]],Nurse[[#This Row],[LPN Hours (excl. Admin)]],Nurse[[#This Row],[LPN Admin Hours]],Nurse[[#This Row],[CNA Hours]],Nurse[[#This Row],[NA TR Hours]],Nurse[[#This Row],[Med Aide/Tech Hours]])</f>
        <v>232.74456521739131</v>
      </c>
      <c r="K9" s="4">
        <f>SUM(Nurse[[#This Row],[RN Hours (excl. Admin, DON)]],Nurse[[#This Row],[LPN Hours (excl. Admin)]],Nurse[[#This Row],[CNA Hours]],Nurse[[#This Row],[NA TR Hours]],Nurse[[#This Row],[Med Aide/Tech Hours]])</f>
        <v>226.62228260869566</v>
      </c>
      <c r="L9" s="4">
        <f>SUM(Nurse[[#This Row],[RN Hours (excl. Admin, DON)]],Nurse[[#This Row],[RN Admin Hours]],Nurse[[#This Row],[RN DON Hours]])</f>
        <v>58.766304347826086</v>
      </c>
      <c r="M9" s="4">
        <v>53.309782608695649</v>
      </c>
      <c r="N9" s="4">
        <v>0</v>
      </c>
      <c r="O9" s="4">
        <v>5.4565217391304346</v>
      </c>
      <c r="P9" s="4">
        <f>SUM(Nurse[[#This Row],[LPN Hours (excl. Admin)]],Nurse[[#This Row],[LPN Admin Hours]])</f>
        <v>20.836956521739133</v>
      </c>
      <c r="Q9" s="4">
        <v>20.171195652173914</v>
      </c>
      <c r="R9" s="4">
        <v>0.66576086956521741</v>
      </c>
      <c r="S9" s="4">
        <f>SUM(Nurse[[#This Row],[CNA Hours]],Nurse[[#This Row],[NA TR Hours]],Nurse[[#This Row],[Med Aide/Tech Hours]])</f>
        <v>153.14130434782609</v>
      </c>
      <c r="T9" s="4">
        <v>153.14130434782609</v>
      </c>
      <c r="U9" s="4">
        <v>0</v>
      </c>
      <c r="V9" s="4">
        <v>0</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 s="4">
        <v>0</v>
      </c>
      <c r="Y9" s="4">
        <v>0</v>
      </c>
      <c r="Z9" s="4">
        <v>0</v>
      </c>
      <c r="AA9" s="4">
        <v>0</v>
      </c>
      <c r="AB9" s="4">
        <v>0</v>
      </c>
      <c r="AC9" s="4">
        <v>0</v>
      </c>
      <c r="AD9" s="4">
        <v>0</v>
      </c>
      <c r="AE9" s="4">
        <v>0</v>
      </c>
      <c r="AF9" s="1">
        <v>435020</v>
      </c>
      <c r="AG9" s="1">
        <v>8</v>
      </c>
      <c r="AH9"/>
    </row>
    <row r="10" spans="1:34" x14ac:dyDescent="0.25">
      <c r="A10" t="s">
        <v>150</v>
      </c>
      <c r="B10" t="s">
        <v>38</v>
      </c>
      <c r="C10" t="s">
        <v>245</v>
      </c>
      <c r="D10" t="s">
        <v>187</v>
      </c>
      <c r="E10" s="4">
        <v>24.086956521739129</v>
      </c>
      <c r="F10" s="4">
        <f>Nurse[[#This Row],[Total Nurse Staff Hours]]/Nurse[[#This Row],[MDS Census]]</f>
        <v>2.9556407942238265</v>
      </c>
      <c r="G10" s="4">
        <f>Nurse[[#This Row],[Total Direct Care Staff Hours]]/Nurse[[#This Row],[MDS Census]]</f>
        <v>2.6907490974729247</v>
      </c>
      <c r="H10" s="4">
        <f>Nurse[[#This Row],[Total RN Hours (w/ Admin, DON)]]/Nurse[[#This Row],[MDS Census]]</f>
        <v>0.689417870036101</v>
      </c>
      <c r="I10" s="4">
        <f>Nurse[[#This Row],[RN Hours (excl. Admin, DON)]]/Nurse[[#This Row],[MDS Census]]</f>
        <v>0.42452617328519854</v>
      </c>
      <c r="J10" s="4">
        <f>SUM(Nurse[[#This Row],[RN Hours (excl. Admin, DON)]],Nurse[[#This Row],[RN Admin Hours]],Nurse[[#This Row],[RN DON Hours]],Nurse[[#This Row],[LPN Hours (excl. Admin)]],Nurse[[#This Row],[LPN Admin Hours]],Nurse[[#This Row],[CNA Hours]],Nurse[[#This Row],[NA TR Hours]],Nurse[[#This Row],[Med Aide/Tech Hours]])</f>
        <v>71.192391304347822</v>
      </c>
      <c r="K10" s="4">
        <f>SUM(Nurse[[#This Row],[RN Hours (excl. Admin, DON)]],Nurse[[#This Row],[LPN Hours (excl. Admin)]],Nurse[[#This Row],[CNA Hours]],Nurse[[#This Row],[NA TR Hours]],Nurse[[#This Row],[Med Aide/Tech Hours]])</f>
        <v>64.811956521739134</v>
      </c>
      <c r="L10" s="4">
        <f>SUM(Nurse[[#This Row],[RN Hours (excl. Admin, DON)]],Nurse[[#This Row],[RN Admin Hours]],Nurse[[#This Row],[RN DON Hours]])</f>
        <v>16.605978260869563</v>
      </c>
      <c r="M10" s="4">
        <v>10.225543478260869</v>
      </c>
      <c r="N10" s="4">
        <v>2.1086956521739131</v>
      </c>
      <c r="O10" s="4">
        <v>4.2717391304347823</v>
      </c>
      <c r="P10" s="4">
        <f>SUM(Nurse[[#This Row],[LPN Hours (excl. Admin)]],Nurse[[#This Row],[LPN Admin Hours]])</f>
        <v>15.298913043478262</v>
      </c>
      <c r="Q10" s="4">
        <v>15.298913043478262</v>
      </c>
      <c r="R10" s="4">
        <v>0</v>
      </c>
      <c r="S10" s="4">
        <f>SUM(Nurse[[#This Row],[CNA Hours]],Nurse[[#This Row],[NA TR Hours]],Nurse[[#This Row],[Med Aide/Tech Hours]])</f>
        <v>39.287500000000001</v>
      </c>
      <c r="T10" s="4">
        <v>39.287500000000001</v>
      </c>
      <c r="U10" s="4">
        <v>0</v>
      </c>
      <c r="V10" s="4">
        <v>0</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13.652173913043478</v>
      </c>
      <c r="X10" s="4">
        <v>0</v>
      </c>
      <c r="Y10" s="4">
        <v>0</v>
      </c>
      <c r="Z10" s="4">
        <v>0</v>
      </c>
      <c r="AA10" s="4">
        <v>3.214673913043478</v>
      </c>
      <c r="AB10" s="4">
        <v>0</v>
      </c>
      <c r="AC10" s="4">
        <v>10.4375</v>
      </c>
      <c r="AD10" s="4">
        <v>0</v>
      </c>
      <c r="AE10" s="4">
        <v>0</v>
      </c>
      <c r="AF10" s="1">
        <v>435055</v>
      </c>
      <c r="AG10" s="1">
        <v>8</v>
      </c>
      <c r="AH10"/>
    </row>
    <row r="11" spans="1:34" x14ac:dyDescent="0.25">
      <c r="A11" t="s">
        <v>150</v>
      </c>
      <c r="B11" t="s">
        <v>42</v>
      </c>
      <c r="C11" t="s">
        <v>248</v>
      </c>
      <c r="D11" t="s">
        <v>189</v>
      </c>
      <c r="E11" s="4">
        <v>42.239130434782609</v>
      </c>
      <c r="F11" s="4">
        <f>Nurse[[#This Row],[Total Nurse Staff Hours]]/Nurse[[#This Row],[MDS Census]]</f>
        <v>3.0235203293875452</v>
      </c>
      <c r="G11" s="4">
        <f>Nurse[[#This Row],[Total Direct Care Staff Hours]]/Nurse[[#This Row],[MDS Census]]</f>
        <v>2.7445908389089038</v>
      </c>
      <c r="H11" s="4">
        <f>Nurse[[#This Row],[Total RN Hours (w/ Admin, DON)]]/Nurse[[#This Row],[MDS Census]]</f>
        <v>0.74002316006176017</v>
      </c>
      <c r="I11" s="4">
        <f>Nurse[[#This Row],[RN Hours (excl. Admin, DON)]]/Nurse[[#This Row],[MDS Census]]</f>
        <v>0.46109366958311887</v>
      </c>
      <c r="J11" s="4">
        <f>SUM(Nurse[[#This Row],[RN Hours (excl. Admin, DON)]],Nurse[[#This Row],[RN Admin Hours]],Nurse[[#This Row],[RN DON Hours]],Nurse[[#This Row],[LPN Hours (excl. Admin)]],Nurse[[#This Row],[LPN Admin Hours]],Nurse[[#This Row],[CNA Hours]],Nurse[[#This Row],[NA TR Hours]],Nurse[[#This Row],[Med Aide/Tech Hours]])</f>
        <v>127.71086956521739</v>
      </c>
      <c r="K11" s="4">
        <f>SUM(Nurse[[#This Row],[RN Hours (excl. Admin, DON)]],Nurse[[#This Row],[LPN Hours (excl. Admin)]],Nurse[[#This Row],[CNA Hours]],Nurse[[#This Row],[NA TR Hours]],Nurse[[#This Row],[Med Aide/Tech Hours]])</f>
        <v>115.92913043478261</v>
      </c>
      <c r="L11" s="4">
        <f>SUM(Nurse[[#This Row],[RN Hours (excl. Admin, DON)]],Nurse[[#This Row],[RN Admin Hours]],Nurse[[#This Row],[RN DON Hours]])</f>
        <v>31.257934782608697</v>
      </c>
      <c r="M11" s="4">
        <v>19.476195652173914</v>
      </c>
      <c r="N11" s="4">
        <v>6.9882608695652184</v>
      </c>
      <c r="O11" s="4">
        <v>4.7934782608695654</v>
      </c>
      <c r="P11" s="4">
        <f>SUM(Nurse[[#This Row],[LPN Hours (excl. Admin)]],Nurse[[#This Row],[LPN Admin Hours]])</f>
        <v>15.907608695652174</v>
      </c>
      <c r="Q11" s="4">
        <v>15.907608695652174</v>
      </c>
      <c r="R11" s="4">
        <v>0</v>
      </c>
      <c r="S11" s="4">
        <f>SUM(Nurse[[#This Row],[CNA Hours]],Nurse[[#This Row],[NA TR Hours]],Nurse[[#This Row],[Med Aide/Tech Hours]])</f>
        <v>80.545326086956521</v>
      </c>
      <c r="T11" s="4">
        <v>80.545326086956521</v>
      </c>
      <c r="U11" s="4">
        <v>0</v>
      </c>
      <c r="V11" s="4">
        <v>0</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3.0597826086956523</v>
      </c>
      <c r="X11" s="4">
        <v>0</v>
      </c>
      <c r="Y11" s="4">
        <v>0</v>
      </c>
      <c r="Z11" s="4">
        <v>0</v>
      </c>
      <c r="AA11" s="4">
        <v>0</v>
      </c>
      <c r="AB11" s="4">
        <v>0</v>
      </c>
      <c r="AC11" s="4">
        <v>3.0597826086956523</v>
      </c>
      <c r="AD11" s="4">
        <v>0</v>
      </c>
      <c r="AE11" s="4">
        <v>0</v>
      </c>
      <c r="AF11" s="1">
        <v>435059</v>
      </c>
      <c r="AG11" s="1">
        <v>8</v>
      </c>
      <c r="AH11"/>
    </row>
    <row r="12" spans="1:34" x14ac:dyDescent="0.25">
      <c r="A12" t="s">
        <v>150</v>
      </c>
      <c r="B12" t="s">
        <v>15</v>
      </c>
      <c r="C12" t="s">
        <v>235</v>
      </c>
      <c r="D12" t="s">
        <v>166</v>
      </c>
      <c r="E12" s="4">
        <v>42.369565217391305</v>
      </c>
      <c r="F12" s="4">
        <f>Nurse[[#This Row],[Total Nurse Staff Hours]]/Nurse[[#This Row],[MDS Census]]</f>
        <v>2.6829784504874294</v>
      </c>
      <c r="G12" s="4">
        <f>Nurse[[#This Row],[Total Direct Care Staff Hours]]/Nurse[[#This Row],[MDS Census]]</f>
        <v>2.5605438686505901</v>
      </c>
      <c r="H12" s="4">
        <f>Nurse[[#This Row],[Total RN Hours (w/ Admin, DON)]]/Nurse[[#This Row],[MDS Census]]</f>
        <v>0.5304002052334531</v>
      </c>
      <c r="I12" s="4">
        <f>Nurse[[#This Row],[RN Hours (excl. Admin, DON)]]/Nurse[[#This Row],[MDS Census]]</f>
        <v>0.40796562339661369</v>
      </c>
      <c r="J12" s="4">
        <f>SUM(Nurse[[#This Row],[RN Hours (excl. Admin, DON)]],Nurse[[#This Row],[RN Admin Hours]],Nurse[[#This Row],[RN DON Hours]],Nurse[[#This Row],[LPN Hours (excl. Admin)]],Nurse[[#This Row],[LPN Admin Hours]],Nurse[[#This Row],[CNA Hours]],Nurse[[#This Row],[NA TR Hours]],Nurse[[#This Row],[Med Aide/Tech Hours]])</f>
        <v>113.67663043478261</v>
      </c>
      <c r="K12" s="4">
        <f>SUM(Nurse[[#This Row],[RN Hours (excl. Admin, DON)]],Nurse[[#This Row],[LPN Hours (excl. Admin)]],Nurse[[#This Row],[CNA Hours]],Nurse[[#This Row],[NA TR Hours]],Nurse[[#This Row],[Med Aide/Tech Hours]])</f>
        <v>108.48913043478261</v>
      </c>
      <c r="L12" s="4">
        <f>SUM(Nurse[[#This Row],[RN Hours (excl. Admin, DON)]],Nurse[[#This Row],[RN Admin Hours]],Nurse[[#This Row],[RN DON Hours]])</f>
        <v>22.472826086956523</v>
      </c>
      <c r="M12" s="4">
        <v>17.285326086956523</v>
      </c>
      <c r="N12" s="4">
        <v>0</v>
      </c>
      <c r="O12" s="4">
        <v>5.1875</v>
      </c>
      <c r="P12" s="4">
        <f>SUM(Nurse[[#This Row],[LPN Hours (excl. Admin)]],Nurse[[#This Row],[LPN Admin Hours]])</f>
        <v>25.326086956521738</v>
      </c>
      <c r="Q12" s="4">
        <v>25.326086956521738</v>
      </c>
      <c r="R12" s="4">
        <v>0</v>
      </c>
      <c r="S12" s="4">
        <f>SUM(Nurse[[#This Row],[CNA Hours]],Nurse[[#This Row],[NA TR Hours]],Nurse[[#This Row],[Med Aide/Tech Hours]])</f>
        <v>65.877717391304344</v>
      </c>
      <c r="T12" s="4">
        <v>65.877717391304344</v>
      </c>
      <c r="U12" s="4">
        <v>0</v>
      </c>
      <c r="V12" s="4">
        <v>0</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 s="4">
        <v>0</v>
      </c>
      <c r="Y12" s="4">
        <v>0</v>
      </c>
      <c r="Z12" s="4">
        <v>0</v>
      </c>
      <c r="AA12" s="4">
        <v>0</v>
      </c>
      <c r="AB12" s="4">
        <v>0</v>
      </c>
      <c r="AC12" s="4">
        <v>0</v>
      </c>
      <c r="AD12" s="4">
        <v>0</v>
      </c>
      <c r="AE12" s="4">
        <v>0</v>
      </c>
      <c r="AF12" s="1">
        <v>435009</v>
      </c>
      <c r="AG12" s="1">
        <v>8</v>
      </c>
      <c r="AH12"/>
    </row>
    <row r="13" spans="1:34" x14ac:dyDescent="0.25">
      <c r="A13" t="s">
        <v>150</v>
      </c>
      <c r="B13" t="s">
        <v>26</v>
      </c>
      <c r="C13" t="s">
        <v>238</v>
      </c>
      <c r="D13" t="s">
        <v>174</v>
      </c>
      <c r="E13" s="4">
        <v>70.782608695652172</v>
      </c>
      <c r="F13" s="4">
        <f>Nurse[[#This Row],[Total Nurse Staff Hours]]/Nurse[[#This Row],[MDS Census]]</f>
        <v>3.2164849508599507</v>
      </c>
      <c r="G13" s="4">
        <f>Nurse[[#This Row],[Total Direct Care Staff Hours]]/Nurse[[#This Row],[MDS Census]]</f>
        <v>3.0030328624078626</v>
      </c>
      <c r="H13" s="4">
        <f>Nurse[[#This Row],[Total RN Hours (w/ Admin, DON)]]/Nurse[[#This Row],[MDS Census]]</f>
        <v>0.85941339066339073</v>
      </c>
      <c r="I13" s="4">
        <f>Nurse[[#This Row],[RN Hours (excl. Admin, DON)]]/Nurse[[#This Row],[MDS Census]]</f>
        <v>0.64596130221130221</v>
      </c>
      <c r="J13" s="4">
        <f>SUM(Nurse[[#This Row],[RN Hours (excl. Admin, DON)]],Nurse[[#This Row],[RN Admin Hours]],Nurse[[#This Row],[RN DON Hours]],Nurse[[#This Row],[LPN Hours (excl. Admin)]],Nurse[[#This Row],[LPN Admin Hours]],Nurse[[#This Row],[CNA Hours]],Nurse[[#This Row],[NA TR Hours]],Nurse[[#This Row],[Med Aide/Tech Hours]])</f>
        <v>227.67119565217391</v>
      </c>
      <c r="K13" s="4">
        <f>SUM(Nurse[[#This Row],[RN Hours (excl. Admin, DON)]],Nurse[[#This Row],[LPN Hours (excl. Admin)]],Nurse[[#This Row],[CNA Hours]],Nurse[[#This Row],[NA TR Hours]],Nurse[[#This Row],[Med Aide/Tech Hours]])</f>
        <v>212.5625</v>
      </c>
      <c r="L13" s="4">
        <f>SUM(Nurse[[#This Row],[RN Hours (excl. Admin, DON)]],Nurse[[#This Row],[RN Admin Hours]],Nurse[[#This Row],[RN DON Hours]])</f>
        <v>60.831521739130437</v>
      </c>
      <c r="M13" s="4">
        <v>45.722826086956523</v>
      </c>
      <c r="N13" s="4">
        <v>10</v>
      </c>
      <c r="O13" s="4">
        <v>5.1086956521739131</v>
      </c>
      <c r="P13" s="4">
        <f>SUM(Nurse[[#This Row],[LPN Hours (excl. Admin)]],Nurse[[#This Row],[LPN Admin Hours]])</f>
        <v>38.527173913043477</v>
      </c>
      <c r="Q13" s="4">
        <v>38.527173913043477</v>
      </c>
      <c r="R13" s="4">
        <v>0</v>
      </c>
      <c r="S13" s="4">
        <f>SUM(Nurse[[#This Row],[CNA Hours]],Nurse[[#This Row],[NA TR Hours]],Nurse[[#This Row],[Med Aide/Tech Hours]])</f>
        <v>128.3125</v>
      </c>
      <c r="T13" s="4">
        <v>128.3125</v>
      </c>
      <c r="U13" s="4">
        <v>0</v>
      </c>
      <c r="V13" s="4">
        <v>0</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 s="4">
        <v>0</v>
      </c>
      <c r="Y13" s="4">
        <v>0</v>
      </c>
      <c r="Z13" s="4">
        <v>0</v>
      </c>
      <c r="AA13" s="4">
        <v>0</v>
      </c>
      <c r="AB13" s="4">
        <v>0</v>
      </c>
      <c r="AC13" s="4">
        <v>0</v>
      </c>
      <c r="AD13" s="4">
        <v>0</v>
      </c>
      <c r="AE13" s="4">
        <v>0</v>
      </c>
      <c r="AF13" s="1">
        <v>435040</v>
      </c>
      <c r="AG13" s="1">
        <v>8</v>
      </c>
      <c r="AH13"/>
    </row>
    <row r="14" spans="1:34" x14ac:dyDescent="0.25">
      <c r="A14" t="s">
        <v>150</v>
      </c>
      <c r="B14" t="s">
        <v>46</v>
      </c>
      <c r="C14" t="s">
        <v>238</v>
      </c>
      <c r="D14" t="s">
        <v>174</v>
      </c>
      <c r="E14" s="4">
        <v>54.173913043478258</v>
      </c>
      <c r="F14" s="4">
        <f>Nurse[[#This Row],[Total Nurse Staff Hours]]/Nurse[[#This Row],[MDS Census]]</f>
        <v>2.9958366773675769</v>
      </c>
      <c r="G14" s="4">
        <f>Nurse[[#This Row],[Total Direct Care Staff Hours]]/Nurse[[#This Row],[MDS Census]]</f>
        <v>2.7341994382022472</v>
      </c>
      <c r="H14" s="4">
        <f>Nurse[[#This Row],[Total RN Hours (w/ Admin, DON)]]/Nurse[[#This Row],[MDS Census]]</f>
        <v>0.675561797752809</v>
      </c>
      <c r="I14" s="4">
        <f>Nurse[[#This Row],[RN Hours (excl. Admin, DON)]]/Nurse[[#This Row],[MDS Census]]</f>
        <v>0.41392455858747995</v>
      </c>
      <c r="J14" s="4">
        <f>SUM(Nurse[[#This Row],[RN Hours (excl. Admin, DON)]],Nurse[[#This Row],[RN Admin Hours]],Nurse[[#This Row],[RN DON Hours]],Nurse[[#This Row],[LPN Hours (excl. Admin)]],Nurse[[#This Row],[LPN Admin Hours]],Nurse[[#This Row],[CNA Hours]],Nurse[[#This Row],[NA TR Hours]],Nurse[[#This Row],[Med Aide/Tech Hours]])</f>
        <v>162.29619565217394</v>
      </c>
      <c r="K14" s="4">
        <f>SUM(Nurse[[#This Row],[RN Hours (excl. Admin, DON)]],Nurse[[#This Row],[LPN Hours (excl. Admin)]],Nurse[[#This Row],[CNA Hours]],Nurse[[#This Row],[NA TR Hours]],Nurse[[#This Row],[Med Aide/Tech Hours]])</f>
        <v>148.12228260869566</v>
      </c>
      <c r="L14" s="4">
        <f>SUM(Nurse[[#This Row],[RN Hours (excl. Admin, DON)]],Nurse[[#This Row],[RN Admin Hours]],Nurse[[#This Row],[RN DON Hours]])</f>
        <v>36.597826086956523</v>
      </c>
      <c r="M14" s="4">
        <v>22.423913043478262</v>
      </c>
      <c r="N14" s="4">
        <v>8.695652173913043</v>
      </c>
      <c r="O14" s="4">
        <v>5.4782608695652177</v>
      </c>
      <c r="P14" s="4">
        <f>SUM(Nurse[[#This Row],[LPN Hours (excl. Admin)]],Nurse[[#This Row],[LPN Admin Hours]])</f>
        <v>30.358695652173914</v>
      </c>
      <c r="Q14" s="4">
        <v>30.358695652173914</v>
      </c>
      <c r="R14" s="4">
        <v>0</v>
      </c>
      <c r="S14" s="4">
        <f>SUM(Nurse[[#This Row],[CNA Hours]],Nurse[[#This Row],[NA TR Hours]],Nurse[[#This Row],[Med Aide/Tech Hours]])</f>
        <v>95.339673913043484</v>
      </c>
      <c r="T14" s="4">
        <v>95.339673913043484</v>
      </c>
      <c r="U14" s="4">
        <v>0</v>
      </c>
      <c r="V14" s="4">
        <v>0</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 s="4">
        <v>0</v>
      </c>
      <c r="Y14" s="4">
        <v>0</v>
      </c>
      <c r="Z14" s="4">
        <v>0</v>
      </c>
      <c r="AA14" s="4">
        <v>0</v>
      </c>
      <c r="AB14" s="4">
        <v>0</v>
      </c>
      <c r="AC14" s="4">
        <v>0</v>
      </c>
      <c r="AD14" s="4">
        <v>0</v>
      </c>
      <c r="AE14" s="4">
        <v>0</v>
      </c>
      <c r="AF14" s="1">
        <v>435064</v>
      </c>
      <c r="AG14" s="1">
        <v>8</v>
      </c>
      <c r="AH14"/>
    </row>
    <row r="15" spans="1:34" x14ac:dyDescent="0.25">
      <c r="A15" t="s">
        <v>150</v>
      </c>
      <c r="B15" t="s">
        <v>25</v>
      </c>
      <c r="C15" t="s">
        <v>242</v>
      </c>
      <c r="D15" t="s">
        <v>183</v>
      </c>
      <c r="E15" s="4">
        <v>54.826086956521742</v>
      </c>
      <c r="F15" s="4">
        <f>Nurse[[#This Row],[Total Nurse Staff Hours]]/Nurse[[#This Row],[MDS Census]]</f>
        <v>3.5096153846153846</v>
      </c>
      <c r="G15" s="4">
        <f>Nurse[[#This Row],[Total Direct Care Staff Hours]]/Nurse[[#This Row],[MDS Census]]</f>
        <v>3.3414948453608249</v>
      </c>
      <c r="H15" s="4">
        <f>Nurse[[#This Row],[Total RN Hours (w/ Admin, DON)]]/Nurse[[#This Row],[MDS Census]]</f>
        <v>1.092684377478192</v>
      </c>
      <c r="I15" s="4">
        <f>Nurse[[#This Row],[RN Hours (excl. Admin, DON)]]/Nurse[[#This Row],[MDS Census]]</f>
        <v>0.92456383822363208</v>
      </c>
      <c r="J15" s="4">
        <f>SUM(Nurse[[#This Row],[RN Hours (excl. Admin, DON)]],Nurse[[#This Row],[RN Admin Hours]],Nurse[[#This Row],[RN DON Hours]],Nurse[[#This Row],[LPN Hours (excl. Admin)]],Nurse[[#This Row],[LPN Admin Hours]],Nurse[[#This Row],[CNA Hours]],Nurse[[#This Row],[NA TR Hours]],Nurse[[#This Row],[Med Aide/Tech Hours]])</f>
        <v>192.41847826086956</v>
      </c>
      <c r="K15" s="4">
        <f>SUM(Nurse[[#This Row],[RN Hours (excl. Admin, DON)]],Nurse[[#This Row],[LPN Hours (excl. Admin)]],Nurse[[#This Row],[CNA Hours]],Nurse[[#This Row],[NA TR Hours]],Nurse[[#This Row],[Med Aide/Tech Hours]])</f>
        <v>183.20108695652175</v>
      </c>
      <c r="L15" s="4">
        <f>SUM(Nurse[[#This Row],[RN Hours (excl. Admin, DON)]],Nurse[[#This Row],[RN Admin Hours]],Nurse[[#This Row],[RN DON Hours]])</f>
        <v>59.907608695652179</v>
      </c>
      <c r="M15" s="4">
        <v>50.690217391304351</v>
      </c>
      <c r="N15" s="4">
        <v>3.8260869565217392</v>
      </c>
      <c r="O15" s="4">
        <v>5.3913043478260869</v>
      </c>
      <c r="P15" s="4">
        <f>SUM(Nurse[[#This Row],[LPN Hours (excl. Admin)]],Nurse[[#This Row],[LPN Admin Hours]])</f>
        <v>30.220108695652176</v>
      </c>
      <c r="Q15" s="4">
        <v>30.220108695652176</v>
      </c>
      <c r="R15" s="4">
        <v>0</v>
      </c>
      <c r="S15" s="4">
        <f>SUM(Nurse[[#This Row],[CNA Hours]],Nurse[[#This Row],[NA TR Hours]],Nurse[[#This Row],[Med Aide/Tech Hours]])</f>
        <v>102.29076086956522</v>
      </c>
      <c r="T15" s="4">
        <v>102.29076086956522</v>
      </c>
      <c r="U15" s="4">
        <v>0</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45.567934782608702</v>
      </c>
      <c r="X15" s="4">
        <v>13.660326086956522</v>
      </c>
      <c r="Y15" s="4">
        <v>0</v>
      </c>
      <c r="Z15" s="4">
        <v>0</v>
      </c>
      <c r="AA15" s="4">
        <v>12.125</v>
      </c>
      <c r="AB15" s="4">
        <v>0</v>
      </c>
      <c r="AC15" s="4">
        <v>19.782608695652176</v>
      </c>
      <c r="AD15" s="4">
        <v>0</v>
      </c>
      <c r="AE15" s="4">
        <v>0</v>
      </c>
      <c r="AF15" s="1">
        <v>435039</v>
      </c>
      <c r="AG15" s="1">
        <v>8</v>
      </c>
      <c r="AH15"/>
    </row>
    <row r="16" spans="1:34" x14ac:dyDescent="0.25">
      <c r="A16" t="s">
        <v>150</v>
      </c>
      <c r="B16" t="s">
        <v>32</v>
      </c>
      <c r="C16" t="s">
        <v>239</v>
      </c>
      <c r="D16" t="s">
        <v>176</v>
      </c>
      <c r="E16" s="4">
        <v>48.652173913043477</v>
      </c>
      <c r="F16" s="4">
        <f>Nurse[[#This Row],[Total Nurse Staff Hours]]/Nurse[[#This Row],[MDS Census]]</f>
        <v>2.7986103663985702</v>
      </c>
      <c r="G16" s="4">
        <f>Nurse[[#This Row],[Total Direct Care Staff Hours]]/Nurse[[#This Row],[MDS Census]]</f>
        <v>2.5787712243074177</v>
      </c>
      <c r="H16" s="4">
        <f>Nurse[[#This Row],[Total RN Hours (w/ Admin, DON)]]/Nurse[[#This Row],[MDS Census]]</f>
        <v>0.56110366398570166</v>
      </c>
      <c r="I16" s="4">
        <f>Nurse[[#This Row],[RN Hours (excl. Admin, DON)]]/Nurse[[#This Row],[MDS Census]]</f>
        <v>0.34126452189454876</v>
      </c>
      <c r="J16" s="4">
        <f>SUM(Nurse[[#This Row],[RN Hours (excl. Admin, DON)]],Nurse[[#This Row],[RN Admin Hours]],Nurse[[#This Row],[RN DON Hours]],Nurse[[#This Row],[LPN Hours (excl. Admin)]],Nurse[[#This Row],[LPN Admin Hours]],Nurse[[#This Row],[CNA Hours]],Nurse[[#This Row],[NA TR Hours]],Nurse[[#This Row],[Med Aide/Tech Hours]])</f>
        <v>136.15847826086957</v>
      </c>
      <c r="K16" s="4">
        <f>SUM(Nurse[[#This Row],[RN Hours (excl. Admin, DON)]],Nurse[[#This Row],[LPN Hours (excl. Admin)]],Nurse[[#This Row],[CNA Hours]],Nurse[[#This Row],[NA TR Hours]],Nurse[[#This Row],[Med Aide/Tech Hours]])</f>
        <v>125.46282608695653</v>
      </c>
      <c r="L16" s="4">
        <f>SUM(Nurse[[#This Row],[RN Hours (excl. Admin, DON)]],Nurse[[#This Row],[RN Admin Hours]],Nurse[[#This Row],[RN DON Hours]])</f>
        <v>27.298913043478265</v>
      </c>
      <c r="M16" s="4">
        <v>16.603260869565219</v>
      </c>
      <c r="N16" s="4">
        <v>5.2173913043478262</v>
      </c>
      <c r="O16" s="4">
        <v>5.4782608695652177</v>
      </c>
      <c r="P16" s="4">
        <f>SUM(Nurse[[#This Row],[LPN Hours (excl. Admin)]],Nurse[[#This Row],[LPN Admin Hours]])</f>
        <v>30.153043478260869</v>
      </c>
      <c r="Q16" s="4">
        <v>30.153043478260869</v>
      </c>
      <c r="R16" s="4">
        <v>0</v>
      </c>
      <c r="S16" s="4">
        <f>SUM(Nurse[[#This Row],[CNA Hours]],Nurse[[#This Row],[NA TR Hours]],Nurse[[#This Row],[Med Aide/Tech Hours]])</f>
        <v>78.706521739130437</v>
      </c>
      <c r="T16" s="4">
        <v>78.706521739130437</v>
      </c>
      <c r="U16" s="4">
        <v>0</v>
      </c>
      <c r="V16" s="4">
        <v>0</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7.4103260869565215</v>
      </c>
      <c r="X16" s="4">
        <v>0</v>
      </c>
      <c r="Y16" s="4">
        <v>0</v>
      </c>
      <c r="Z16" s="4">
        <v>0</v>
      </c>
      <c r="AA16" s="4">
        <v>0</v>
      </c>
      <c r="AB16" s="4">
        <v>0</v>
      </c>
      <c r="AC16" s="4">
        <v>7.4103260869565215</v>
      </c>
      <c r="AD16" s="4">
        <v>0</v>
      </c>
      <c r="AE16" s="4">
        <v>0</v>
      </c>
      <c r="AF16" s="1">
        <v>435047</v>
      </c>
      <c r="AG16" s="1">
        <v>8</v>
      </c>
      <c r="AH16"/>
    </row>
    <row r="17" spans="1:34" x14ac:dyDescent="0.25">
      <c r="A17" t="s">
        <v>150</v>
      </c>
      <c r="B17" t="s">
        <v>37</v>
      </c>
      <c r="C17" t="s">
        <v>244</v>
      </c>
      <c r="D17" t="s">
        <v>186</v>
      </c>
      <c r="E17" s="4">
        <v>44.206521739130437</v>
      </c>
      <c r="F17" s="4">
        <f>Nurse[[#This Row],[Total Nurse Staff Hours]]/Nurse[[#This Row],[MDS Census]]</f>
        <v>2.4530366363412832</v>
      </c>
      <c r="G17" s="4">
        <f>Nurse[[#This Row],[Total Direct Care Staff Hours]]/Nurse[[#This Row],[MDS Census]]</f>
        <v>2.2248586181460537</v>
      </c>
      <c r="H17" s="4">
        <f>Nurse[[#This Row],[Total RN Hours (w/ Admin, DON)]]/Nurse[[#This Row],[MDS Census]]</f>
        <v>0.72485861814605346</v>
      </c>
      <c r="I17" s="4">
        <f>Nurse[[#This Row],[RN Hours (excl. Admin, DON)]]/Nurse[[#This Row],[MDS Census]]</f>
        <v>0.49668059995082364</v>
      </c>
      <c r="J17" s="4">
        <f>SUM(Nurse[[#This Row],[RN Hours (excl. Admin, DON)]],Nurse[[#This Row],[RN Admin Hours]],Nurse[[#This Row],[RN DON Hours]],Nurse[[#This Row],[LPN Hours (excl. Admin)]],Nurse[[#This Row],[LPN Admin Hours]],Nurse[[#This Row],[CNA Hours]],Nurse[[#This Row],[NA TR Hours]],Nurse[[#This Row],[Med Aide/Tech Hours]])</f>
        <v>108.44021739130434</v>
      </c>
      <c r="K17" s="4">
        <f>SUM(Nurse[[#This Row],[RN Hours (excl. Admin, DON)]],Nurse[[#This Row],[LPN Hours (excl. Admin)]],Nurse[[#This Row],[CNA Hours]],Nurse[[#This Row],[NA TR Hours]],Nurse[[#This Row],[Med Aide/Tech Hours]])</f>
        <v>98.353260869565219</v>
      </c>
      <c r="L17" s="4">
        <f>SUM(Nurse[[#This Row],[RN Hours (excl. Admin, DON)]],Nurse[[#This Row],[RN Admin Hours]],Nurse[[#This Row],[RN DON Hours]])</f>
        <v>32.043478260869563</v>
      </c>
      <c r="M17" s="4">
        <v>21.956521739130434</v>
      </c>
      <c r="N17" s="4">
        <v>5.1521739130434785</v>
      </c>
      <c r="O17" s="4">
        <v>4.9347826086956523</v>
      </c>
      <c r="P17" s="4">
        <f>SUM(Nurse[[#This Row],[LPN Hours (excl. Admin)]],Nurse[[#This Row],[LPN Admin Hours]])</f>
        <v>16.160326086956523</v>
      </c>
      <c r="Q17" s="4">
        <v>16.160326086956523</v>
      </c>
      <c r="R17" s="4">
        <v>0</v>
      </c>
      <c r="S17" s="4">
        <f>SUM(Nurse[[#This Row],[CNA Hours]],Nurse[[#This Row],[NA TR Hours]],Nurse[[#This Row],[Med Aide/Tech Hours]])</f>
        <v>60.236413043478258</v>
      </c>
      <c r="T17" s="4">
        <v>60.236413043478258</v>
      </c>
      <c r="U17" s="4">
        <v>0</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 s="4">
        <v>0</v>
      </c>
      <c r="Y17" s="4">
        <v>0</v>
      </c>
      <c r="Z17" s="4">
        <v>0</v>
      </c>
      <c r="AA17" s="4">
        <v>0</v>
      </c>
      <c r="AB17" s="4">
        <v>0</v>
      </c>
      <c r="AC17" s="4">
        <v>0</v>
      </c>
      <c r="AD17" s="4">
        <v>0</v>
      </c>
      <c r="AE17" s="4">
        <v>0</v>
      </c>
      <c r="AF17" s="1">
        <v>435054</v>
      </c>
      <c r="AG17" s="1">
        <v>8</v>
      </c>
      <c r="AH17"/>
    </row>
    <row r="18" spans="1:34" x14ac:dyDescent="0.25">
      <c r="A18" t="s">
        <v>150</v>
      </c>
      <c r="B18" t="s">
        <v>43</v>
      </c>
      <c r="C18" t="s">
        <v>238</v>
      </c>
      <c r="D18" t="s">
        <v>174</v>
      </c>
      <c r="E18" s="4">
        <v>61.402173913043477</v>
      </c>
      <c r="F18" s="4">
        <f>Nurse[[#This Row],[Total Nurse Staff Hours]]/Nurse[[#This Row],[MDS Census]]</f>
        <v>2.9276066560453176</v>
      </c>
      <c r="G18" s="4">
        <f>Nurse[[#This Row],[Total Direct Care Staff Hours]]/Nurse[[#This Row],[MDS Census]]</f>
        <v>2.6776509116657814</v>
      </c>
      <c r="H18" s="4">
        <f>Nurse[[#This Row],[Total RN Hours (w/ Admin, DON)]]/Nurse[[#This Row],[MDS Census]]</f>
        <v>0.75531067445565581</v>
      </c>
      <c r="I18" s="4">
        <f>Nurse[[#This Row],[RN Hours (excl. Admin, DON)]]/Nurse[[#This Row],[MDS Census]]</f>
        <v>0.50535493007611965</v>
      </c>
      <c r="J18" s="4">
        <f>SUM(Nurse[[#This Row],[RN Hours (excl. Admin, DON)]],Nurse[[#This Row],[RN Admin Hours]],Nurse[[#This Row],[RN DON Hours]],Nurse[[#This Row],[LPN Hours (excl. Admin)]],Nurse[[#This Row],[LPN Admin Hours]],Nurse[[#This Row],[CNA Hours]],Nurse[[#This Row],[NA TR Hours]],Nurse[[#This Row],[Med Aide/Tech Hours]])</f>
        <v>179.76141304347826</v>
      </c>
      <c r="K18" s="4">
        <f>SUM(Nurse[[#This Row],[RN Hours (excl. Admin, DON)]],Nurse[[#This Row],[LPN Hours (excl. Admin)]],Nurse[[#This Row],[CNA Hours]],Nurse[[#This Row],[NA TR Hours]],Nurse[[#This Row],[Med Aide/Tech Hours]])</f>
        <v>164.41358695652173</v>
      </c>
      <c r="L18" s="4">
        <f>SUM(Nurse[[#This Row],[RN Hours (excl. Admin, DON)]],Nurse[[#This Row],[RN Admin Hours]],Nurse[[#This Row],[RN DON Hours]])</f>
        <v>46.377717391304344</v>
      </c>
      <c r="M18" s="4">
        <v>31.029891304347824</v>
      </c>
      <c r="N18" s="4">
        <v>10.478260869565217</v>
      </c>
      <c r="O18" s="4">
        <v>4.8695652173913047</v>
      </c>
      <c r="P18" s="4">
        <f>SUM(Nurse[[#This Row],[LPN Hours (excl. Admin)]],Nurse[[#This Row],[LPN Admin Hours]])</f>
        <v>13.309782608695652</v>
      </c>
      <c r="Q18" s="4">
        <v>13.309782608695652</v>
      </c>
      <c r="R18" s="4">
        <v>0</v>
      </c>
      <c r="S18" s="4">
        <f>SUM(Nurse[[#This Row],[CNA Hours]],Nurse[[#This Row],[NA TR Hours]],Nurse[[#This Row],[Med Aide/Tech Hours]])</f>
        <v>120.07391304347826</v>
      </c>
      <c r="T18" s="4">
        <v>120.07391304347826</v>
      </c>
      <c r="U18" s="4">
        <v>0</v>
      </c>
      <c r="V18" s="4">
        <v>0</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1.5516304347826086</v>
      </c>
      <c r="X18" s="4">
        <v>0</v>
      </c>
      <c r="Y18" s="4">
        <v>0</v>
      </c>
      <c r="Z18" s="4">
        <v>0</v>
      </c>
      <c r="AA18" s="4">
        <v>0</v>
      </c>
      <c r="AB18" s="4">
        <v>0</v>
      </c>
      <c r="AC18" s="4">
        <v>1.5516304347826086</v>
      </c>
      <c r="AD18" s="4">
        <v>0</v>
      </c>
      <c r="AE18" s="4">
        <v>0</v>
      </c>
      <c r="AF18" s="1">
        <v>435060</v>
      </c>
      <c r="AG18" s="1">
        <v>8</v>
      </c>
      <c r="AH18"/>
    </row>
    <row r="19" spans="1:34" x14ac:dyDescent="0.25">
      <c r="A19" t="s">
        <v>150</v>
      </c>
      <c r="B19" t="s">
        <v>34</v>
      </c>
      <c r="C19" t="s">
        <v>215</v>
      </c>
      <c r="D19" t="s">
        <v>184</v>
      </c>
      <c r="E19" s="4">
        <v>36.260869565217391</v>
      </c>
      <c r="F19" s="4">
        <f>Nurse[[#This Row],[Total Nurse Staff Hours]]/Nurse[[#This Row],[MDS Census]]</f>
        <v>2.5998950839328541</v>
      </c>
      <c r="G19" s="4">
        <f>Nurse[[#This Row],[Total Direct Care Staff Hours]]/Nurse[[#This Row],[MDS Census]]</f>
        <v>2.4787919664268587</v>
      </c>
      <c r="H19" s="4">
        <f>Nurse[[#This Row],[Total RN Hours (w/ Admin, DON)]]/Nurse[[#This Row],[MDS Census]]</f>
        <v>0.52450539568345333</v>
      </c>
      <c r="I19" s="4">
        <f>Nurse[[#This Row],[RN Hours (excl. Admin, DON)]]/Nurse[[#This Row],[MDS Census]]</f>
        <v>0.45263788968824947</v>
      </c>
      <c r="J19" s="4">
        <f>SUM(Nurse[[#This Row],[RN Hours (excl. Admin, DON)]],Nurse[[#This Row],[RN Admin Hours]],Nurse[[#This Row],[RN DON Hours]],Nurse[[#This Row],[LPN Hours (excl. Admin)]],Nurse[[#This Row],[LPN Admin Hours]],Nurse[[#This Row],[CNA Hours]],Nurse[[#This Row],[NA TR Hours]],Nurse[[#This Row],[Med Aide/Tech Hours]])</f>
        <v>94.27445652173914</v>
      </c>
      <c r="K19" s="4">
        <f>SUM(Nurse[[#This Row],[RN Hours (excl. Admin, DON)]],Nurse[[#This Row],[LPN Hours (excl. Admin)]],Nurse[[#This Row],[CNA Hours]],Nurse[[#This Row],[NA TR Hours]],Nurse[[#This Row],[Med Aide/Tech Hours]])</f>
        <v>89.883152173913047</v>
      </c>
      <c r="L19" s="4">
        <f>SUM(Nurse[[#This Row],[RN Hours (excl. Admin, DON)]],Nurse[[#This Row],[RN Admin Hours]],Nurse[[#This Row],[RN DON Hours]])</f>
        <v>19.019021739130437</v>
      </c>
      <c r="M19" s="4">
        <v>16.413043478260871</v>
      </c>
      <c r="N19" s="4">
        <v>0.94836956521739135</v>
      </c>
      <c r="O19" s="4">
        <v>1.6576086956521738</v>
      </c>
      <c r="P19" s="4">
        <f>SUM(Nurse[[#This Row],[LPN Hours (excl. Admin)]],Nurse[[#This Row],[LPN Admin Hours]])</f>
        <v>19.532608695652176</v>
      </c>
      <c r="Q19" s="4">
        <v>17.747282608695652</v>
      </c>
      <c r="R19" s="4">
        <v>1.7853260869565217</v>
      </c>
      <c r="S19" s="4">
        <f>SUM(Nurse[[#This Row],[CNA Hours]],Nurse[[#This Row],[NA TR Hours]],Nurse[[#This Row],[Med Aide/Tech Hours]])</f>
        <v>55.722826086956523</v>
      </c>
      <c r="T19" s="4">
        <v>55.722826086956523</v>
      </c>
      <c r="U19" s="4">
        <v>0</v>
      </c>
      <c r="V19" s="4">
        <v>0</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32.076086956521742</v>
      </c>
      <c r="X19" s="4">
        <v>4.0706521739130439</v>
      </c>
      <c r="Y19" s="4">
        <v>0</v>
      </c>
      <c r="Z19" s="4">
        <v>0</v>
      </c>
      <c r="AA19" s="4">
        <v>5.7010869565217392</v>
      </c>
      <c r="AB19" s="4">
        <v>0</v>
      </c>
      <c r="AC19" s="4">
        <v>22.304347826086957</v>
      </c>
      <c r="AD19" s="4">
        <v>0</v>
      </c>
      <c r="AE19" s="4">
        <v>0</v>
      </c>
      <c r="AF19" s="1">
        <v>435049</v>
      </c>
      <c r="AG19" s="1">
        <v>8</v>
      </c>
      <c r="AH19"/>
    </row>
    <row r="20" spans="1:34" x14ac:dyDescent="0.25">
      <c r="A20" t="s">
        <v>150</v>
      </c>
      <c r="B20" t="s">
        <v>49</v>
      </c>
      <c r="C20" t="s">
        <v>217</v>
      </c>
      <c r="D20" t="s">
        <v>181</v>
      </c>
      <c r="E20" s="4">
        <v>40.934782608695649</v>
      </c>
      <c r="F20" s="4">
        <f>Nurse[[#This Row],[Total Nurse Staff Hours]]/Nurse[[#This Row],[MDS Census]]</f>
        <v>3.425385023898035</v>
      </c>
      <c r="G20" s="4">
        <f>Nurse[[#This Row],[Total Direct Care Staff Hours]]/Nurse[[#This Row],[MDS Census]]</f>
        <v>3.2567711099309622</v>
      </c>
      <c r="H20" s="4">
        <f>Nurse[[#This Row],[Total RN Hours (w/ Admin, DON)]]/Nurse[[#This Row],[MDS Census]]</f>
        <v>1.3699548592671271</v>
      </c>
      <c r="I20" s="4">
        <f>Nurse[[#This Row],[RN Hours (excl. Admin, DON)]]/Nurse[[#This Row],[MDS Census]]</f>
        <v>1.2013409453000532</v>
      </c>
      <c r="J20" s="4">
        <f>SUM(Nurse[[#This Row],[RN Hours (excl. Admin, DON)]],Nurse[[#This Row],[RN Admin Hours]],Nurse[[#This Row],[RN DON Hours]],Nurse[[#This Row],[LPN Hours (excl. Admin)]],Nurse[[#This Row],[LPN Admin Hours]],Nurse[[#This Row],[CNA Hours]],Nurse[[#This Row],[NA TR Hours]],Nurse[[#This Row],[Med Aide/Tech Hours]])</f>
        <v>140.21739130434781</v>
      </c>
      <c r="K20" s="4">
        <f>SUM(Nurse[[#This Row],[RN Hours (excl. Admin, DON)]],Nurse[[#This Row],[LPN Hours (excl. Admin)]],Nurse[[#This Row],[CNA Hours]],Nurse[[#This Row],[NA TR Hours]],Nurse[[#This Row],[Med Aide/Tech Hours]])</f>
        <v>133.31521739130437</v>
      </c>
      <c r="L20" s="4">
        <f>SUM(Nurse[[#This Row],[RN Hours (excl. Admin, DON)]],Nurse[[#This Row],[RN Admin Hours]],Nurse[[#This Row],[RN DON Hours]])</f>
        <v>56.078804347826086</v>
      </c>
      <c r="M20" s="4">
        <v>49.176630434782609</v>
      </c>
      <c r="N20" s="4">
        <v>3.8614130434782608</v>
      </c>
      <c r="O20" s="4">
        <v>3.0407608695652173</v>
      </c>
      <c r="P20" s="4">
        <f>SUM(Nurse[[#This Row],[LPN Hours (excl. Admin)]],Nurse[[#This Row],[LPN Admin Hours]])</f>
        <v>10.747282608695652</v>
      </c>
      <c r="Q20" s="4">
        <v>10.747282608695652</v>
      </c>
      <c r="R20" s="4">
        <v>0</v>
      </c>
      <c r="S20" s="4">
        <f>SUM(Nurse[[#This Row],[CNA Hours]],Nurse[[#This Row],[NA TR Hours]],Nurse[[#This Row],[Med Aide/Tech Hours]])</f>
        <v>73.391304347826093</v>
      </c>
      <c r="T20" s="4">
        <v>73.391304347826093</v>
      </c>
      <c r="U20" s="4">
        <v>0</v>
      </c>
      <c r="V20" s="4">
        <v>0</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 s="4">
        <v>0</v>
      </c>
      <c r="Y20" s="4">
        <v>0</v>
      </c>
      <c r="Z20" s="4">
        <v>0</v>
      </c>
      <c r="AA20" s="4">
        <v>0</v>
      </c>
      <c r="AB20" s="4">
        <v>0</v>
      </c>
      <c r="AC20" s="4">
        <v>0</v>
      </c>
      <c r="AD20" s="4">
        <v>0</v>
      </c>
      <c r="AE20" s="4">
        <v>0</v>
      </c>
      <c r="AF20" s="1">
        <v>435068</v>
      </c>
      <c r="AG20" s="1">
        <v>8</v>
      </c>
      <c r="AH20"/>
    </row>
    <row r="21" spans="1:34" x14ac:dyDescent="0.25">
      <c r="A21" t="s">
        <v>150</v>
      </c>
      <c r="B21" t="s">
        <v>107</v>
      </c>
      <c r="C21" t="s">
        <v>284</v>
      </c>
      <c r="D21" t="s">
        <v>201</v>
      </c>
      <c r="E21" s="4">
        <v>46.130434782608695</v>
      </c>
      <c r="F21" s="4">
        <f>Nurse[[#This Row],[Total Nurse Staff Hours]]/Nurse[[#This Row],[MDS Census]]</f>
        <v>2.8824622997172469</v>
      </c>
      <c r="G21" s="4">
        <f>Nurse[[#This Row],[Total Direct Care Staff Hours]]/Nurse[[#This Row],[MDS Census]]</f>
        <v>2.7866800188501406</v>
      </c>
      <c r="H21" s="4">
        <f>Nurse[[#This Row],[Total RN Hours (w/ Admin, DON)]]/Nurse[[#This Row],[MDS Census]]</f>
        <v>0.69754948162111197</v>
      </c>
      <c r="I21" s="4">
        <f>Nurse[[#This Row],[RN Hours (excl. Admin, DON)]]/Nurse[[#This Row],[MDS Census]]</f>
        <v>0.60176720075400547</v>
      </c>
      <c r="J21" s="4">
        <f>SUM(Nurse[[#This Row],[RN Hours (excl. Admin, DON)]],Nurse[[#This Row],[RN Admin Hours]],Nurse[[#This Row],[RN DON Hours]],Nurse[[#This Row],[LPN Hours (excl. Admin)]],Nurse[[#This Row],[LPN Admin Hours]],Nurse[[#This Row],[CNA Hours]],Nurse[[#This Row],[NA TR Hours]],Nurse[[#This Row],[Med Aide/Tech Hours]])</f>
        <v>132.96923913043474</v>
      </c>
      <c r="K21" s="4">
        <f>SUM(Nurse[[#This Row],[RN Hours (excl. Admin, DON)]],Nurse[[#This Row],[LPN Hours (excl. Admin)]],Nurse[[#This Row],[CNA Hours]],Nurse[[#This Row],[NA TR Hours]],Nurse[[#This Row],[Med Aide/Tech Hours]])</f>
        <v>128.55076086956518</v>
      </c>
      <c r="L21" s="4">
        <f>SUM(Nurse[[#This Row],[RN Hours (excl. Admin, DON)]],Nurse[[#This Row],[RN Admin Hours]],Nurse[[#This Row],[RN DON Hours]])</f>
        <v>32.178260869565207</v>
      </c>
      <c r="M21" s="4">
        <v>27.759782608695645</v>
      </c>
      <c r="N21" s="4">
        <v>3.5869565217391305E-2</v>
      </c>
      <c r="O21" s="4">
        <v>4.3826086956521735</v>
      </c>
      <c r="P21" s="4">
        <f>SUM(Nurse[[#This Row],[LPN Hours (excl. Admin)]],Nurse[[#This Row],[LPN Admin Hours]])</f>
        <v>16.091195652173905</v>
      </c>
      <c r="Q21" s="4">
        <v>16.091195652173905</v>
      </c>
      <c r="R21" s="4">
        <v>0</v>
      </c>
      <c r="S21" s="4">
        <f>SUM(Nurse[[#This Row],[CNA Hours]],Nurse[[#This Row],[NA TR Hours]],Nurse[[#This Row],[Med Aide/Tech Hours]])</f>
        <v>84.699782608695628</v>
      </c>
      <c r="T21" s="4">
        <v>72.392717391304316</v>
      </c>
      <c r="U21" s="4">
        <v>6.4543478260869573</v>
      </c>
      <c r="V21" s="4">
        <v>5.8527173913043482</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 s="4">
        <v>0</v>
      </c>
      <c r="Y21" s="4">
        <v>0</v>
      </c>
      <c r="Z21" s="4">
        <v>0</v>
      </c>
      <c r="AA21" s="4">
        <v>0</v>
      </c>
      <c r="AB21" s="4">
        <v>0</v>
      </c>
      <c r="AC21" s="4">
        <v>0</v>
      </c>
      <c r="AD21" s="4">
        <v>0</v>
      </c>
      <c r="AE21" s="4">
        <v>0</v>
      </c>
      <c r="AF21" t="s">
        <v>10</v>
      </c>
      <c r="AG21" s="1">
        <v>8</v>
      </c>
      <c r="AH21"/>
    </row>
    <row r="22" spans="1:34" x14ac:dyDescent="0.25">
      <c r="A22" t="s">
        <v>150</v>
      </c>
      <c r="B22" t="s">
        <v>44</v>
      </c>
      <c r="C22" t="s">
        <v>223</v>
      </c>
      <c r="D22" t="s">
        <v>190</v>
      </c>
      <c r="E22" s="4">
        <v>59.489130434782609</v>
      </c>
      <c r="F22" s="4">
        <f>Nurse[[#This Row],[Total Nurse Staff Hours]]/Nurse[[#This Row],[MDS Census]]</f>
        <v>4.4663054997259266</v>
      </c>
      <c r="G22" s="4">
        <f>Nurse[[#This Row],[Total Direct Care Staff Hours]]/Nurse[[#This Row],[MDS Census]]</f>
        <v>4.0248657043668912</v>
      </c>
      <c r="H22" s="4">
        <f>Nurse[[#This Row],[Total RN Hours (w/ Admin, DON)]]/Nurse[[#This Row],[MDS Census]]</f>
        <v>1.5559820939155855</v>
      </c>
      <c r="I22" s="4">
        <f>Nurse[[#This Row],[RN Hours (excl. Admin, DON)]]/Nurse[[#This Row],[MDS Census]]</f>
        <v>1.1145422985565505</v>
      </c>
      <c r="J22" s="4">
        <f>SUM(Nurse[[#This Row],[RN Hours (excl. Admin, DON)]],Nurse[[#This Row],[RN Admin Hours]],Nurse[[#This Row],[RN DON Hours]],Nurse[[#This Row],[LPN Hours (excl. Admin)]],Nurse[[#This Row],[LPN Admin Hours]],Nurse[[#This Row],[CNA Hours]],Nurse[[#This Row],[NA TR Hours]],Nurse[[#This Row],[Med Aide/Tech Hours]])</f>
        <v>265.69663043478255</v>
      </c>
      <c r="K22" s="4">
        <f>SUM(Nurse[[#This Row],[RN Hours (excl. Admin, DON)]],Nurse[[#This Row],[LPN Hours (excl. Admin)]],Nurse[[#This Row],[CNA Hours]],Nurse[[#This Row],[NA TR Hours]],Nurse[[#This Row],[Med Aide/Tech Hours]])</f>
        <v>239.43576086956514</v>
      </c>
      <c r="L22" s="4">
        <f>SUM(Nurse[[#This Row],[RN Hours (excl. Admin, DON)]],Nurse[[#This Row],[RN Admin Hours]],Nurse[[#This Row],[RN DON Hours]])</f>
        <v>92.564021739130425</v>
      </c>
      <c r="M22" s="4">
        <v>66.303152173913048</v>
      </c>
      <c r="N22" s="4">
        <v>21.130434782608695</v>
      </c>
      <c r="O22" s="4">
        <v>5.1304347826086953</v>
      </c>
      <c r="P22" s="4">
        <f>SUM(Nurse[[#This Row],[LPN Hours (excl. Admin)]],Nurse[[#This Row],[LPN Admin Hours]])</f>
        <v>9.9114130434782606</v>
      </c>
      <c r="Q22" s="4">
        <v>9.9114130434782606</v>
      </c>
      <c r="R22" s="4">
        <v>0</v>
      </c>
      <c r="S22" s="4">
        <f>SUM(Nurse[[#This Row],[CNA Hours]],Nurse[[#This Row],[NA TR Hours]],Nurse[[#This Row],[Med Aide/Tech Hours]])</f>
        <v>163.22119565217383</v>
      </c>
      <c r="T22" s="4">
        <v>140.78456521739125</v>
      </c>
      <c r="U22" s="4">
        <v>11.797282608695649</v>
      </c>
      <c r="V22" s="4">
        <v>10.639347826086958</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 s="4">
        <v>0</v>
      </c>
      <c r="Y22" s="4">
        <v>0</v>
      </c>
      <c r="Z22" s="4">
        <v>0</v>
      </c>
      <c r="AA22" s="4">
        <v>0</v>
      </c>
      <c r="AB22" s="4">
        <v>0</v>
      </c>
      <c r="AC22" s="4">
        <v>0</v>
      </c>
      <c r="AD22" s="4">
        <v>0</v>
      </c>
      <c r="AE22" s="4">
        <v>0</v>
      </c>
      <c r="AF22" s="1">
        <v>435061</v>
      </c>
      <c r="AG22" s="1">
        <v>8</v>
      </c>
      <c r="AH22"/>
    </row>
    <row r="23" spans="1:34" x14ac:dyDescent="0.25">
      <c r="A23" t="s">
        <v>150</v>
      </c>
      <c r="B23" t="s">
        <v>56</v>
      </c>
      <c r="C23" t="s">
        <v>216</v>
      </c>
      <c r="D23" t="s">
        <v>195</v>
      </c>
      <c r="E23" s="4">
        <v>48.239130434782609</v>
      </c>
      <c r="F23" s="4">
        <f>Nurse[[#This Row],[Total Nurse Staff Hours]]/Nurse[[#This Row],[MDS Census]]</f>
        <v>3.1829698062190168</v>
      </c>
      <c r="G23" s="4">
        <f>Nurse[[#This Row],[Total Direct Care Staff Hours]]/Nurse[[#This Row],[MDS Census]]</f>
        <v>2.8794772420009007</v>
      </c>
      <c r="H23" s="4">
        <f>Nurse[[#This Row],[Total RN Hours (w/ Admin, DON)]]/Nurse[[#This Row],[MDS Census]]</f>
        <v>0.72311852185669201</v>
      </c>
      <c r="I23" s="4">
        <f>Nurse[[#This Row],[RN Hours (excl. Admin, DON)]]/Nurse[[#This Row],[MDS Census]]</f>
        <v>0.51674177557458301</v>
      </c>
      <c r="J23" s="4">
        <f>SUM(Nurse[[#This Row],[RN Hours (excl. Admin, DON)]],Nurse[[#This Row],[RN Admin Hours]],Nurse[[#This Row],[RN DON Hours]],Nurse[[#This Row],[LPN Hours (excl. Admin)]],Nurse[[#This Row],[LPN Admin Hours]],Nurse[[#This Row],[CNA Hours]],Nurse[[#This Row],[NA TR Hours]],Nurse[[#This Row],[Med Aide/Tech Hours]])</f>
        <v>153.54369565217388</v>
      </c>
      <c r="K23" s="4">
        <f>SUM(Nurse[[#This Row],[RN Hours (excl. Admin, DON)]],Nurse[[#This Row],[LPN Hours (excl. Admin)]],Nurse[[#This Row],[CNA Hours]],Nurse[[#This Row],[NA TR Hours]],Nurse[[#This Row],[Med Aide/Tech Hours]])</f>
        <v>138.90347826086955</v>
      </c>
      <c r="L23" s="4">
        <f>SUM(Nurse[[#This Row],[RN Hours (excl. Admin, DON)]],Nurse[[#This Row],[RN Admin Hours]],Nurse[[#This Row],[RN DON Hours]])</f>
        <v>34.882608695652166</v>
      </c>
      <c r="M23" s="4">
        <v>24.927173913043472</v>
      </c>
      <c r="N23" s="4">
        <v>5.0858695652173926</v>
      </c>
      <c r="O23" s="4">
        <v>4.8695652173913047</v>
      </c>
      <c r="P23" s="4">
        <f>SUM(Nurse[[#This Row],[LPN Hours (excl. Admin)]],Nurse[[#This Row],[LPN Admin Hours]])</f>
        <v>16.357608695652175</v>
      </c>
      <c r="Q23" s="4">
        <v>11.672826086956521</v>
      </c>
      <c r="R23" s="4">
        <v>4.6847826086956541</v>
      </c>
      <c r="S23" s="4">
        <f>SUM(Nurse[[#This Row],[CNA Hours]],Nurse[[#This Row],[NA TR Hours]],Nurse[[#This Row],[Med Aide/Tech Hours]])</f>
        <v>102.30347826086954</v>
      </c>
      <c r="T23" s="4">
        <v>99.958913043478233</v>
      </c>
      <c r="U23" s="4">
        <v>2.3445652173913043</v>
      </c>
      <c r="V23" s="4">
        <v>0</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24.247826086956522</v>
      </c>
      <c r="X23" s="4">
        <v>0</v>
      </c>
      <c r="Y23" s="4">
        <v>0</v>
      </c>
      <c r="Z23" s="4">
        <v>0</v>
      </c>
      <c r="AA23" s="4">
        <v>6.2771739130434785</v>
      </c>
      <c r="AB23" s="4">
        <v>0</v>
      </c>
      <c r="AC23" s="4">
        <v>17.970652173913042</v>
      </c>
      <c r="AD23" s="4">
        <v>0</v>
      </c>
      <c r="AE23" s="4">
        <v>0</v>
      </c>
      <c r="AF23" s="1">
        <v>435078</v>
      </c>
      <c r="AG23" s="1">
        <v>8</v>
      </c>
      <c r="AH23"/>
    </row>
    <row r="24" spans="1:34" x14ac:dyDescent="0.25">
      <c r="A24" t="s">
        <v>150</v>
      </c>
      <c r="B24" t="s">
        <v>20</v>
      </c>
      <c r="C24" t="s">
        <v>239</v>
      </c>
      <c r="D24" t="s">
        <v>176</v>
      </c>
      <c r="E24" s="4">
        <v>43.326086956521742</v>
      </c>
      <c r="F24" s="4">
        <f>Nurse[[#This Row],[Total Nurse Staff Hours]]/Nurse[[#This Row],[MDS Census]]</f>
        <v>4.1765679879578528</v>
      </c>
      <c r="G24" s="4">
        <f>Nurse[[#This Row],[Total Direct Care Staff Hours]]/Nurse[[#This Row],[MDS Census]]</f>
        <v>3.7377872553938785</v>
      </c>
      <c r="H24" s="4">
        <f>Nurse[[#This Row],[Total RN Hours (w/ Admin, DON)]]/Nurse[[#This Row],[MDS Census]]</f>
        <v>1.4717862518815858</v>
      </c>
      <c r="I24" s="4">
        <f>Nurse[[#This Row],[RN Hours (excl. Admin, DON)]]/Nurse[[#This Row],[MDS Census]]</f>
        <v>1.033005519317612</v>
      </c>
      <c r="J24" s="4">
        <f>SUM(Nurse[[#This Row],[RN Hours (excl. Admin, DON)]],Nurse[[#This Row],[RN Admin Hours]],Nurse[[#This Row],[RN DON Hours]],Nurse[[#This Row],[LPN Hours (excl. Admin)]],Nurse[[#This Row],[LPN Admin Hours]],Nurse[[#This Row],[CNA Hours]],Nurse[[#This Row],[NA TR Hours]],Nurse[[#This Row],[Med Aide/Tech Hours]])</f>
        <v>180.95434782608697</v>
      </c>
      <c r="K24" s="4">
        <f>SUM(Nurse[[#This Row],[RN Hours (excl. Admin, DON)]],Nurse[[#This Row],[LPN Hours (excl. Admin)]],Nurse[[#This Row],[CNA Hours]],Nurse[[#This Row],[NA TR Hours]],Nurse[[#This Row],[Med Aide/Tech Hours]])</f>
        <v>161.94369565217391</v>
      </c>
      <c r="L24" s="4">
        <f>SUM(Nurse[[#This Row],[RN Hours (excl. Admin, DON)]],Nurse[[#This Row],[RN Admin Hours]],Nurse[[#This Row],[RN DON Hours]])</f>
        <v>63.7667391304348</v>
      </c>
      <c r="M24" s="4">
        <v>44.756086956521756</v>
      </c>
      <c r="N24" s="4">
        <v>13.880217391304351</v>
      </c>
      <c r="O24" s="4">
        <v>5.1304347826086953</v>
      </c>
      <c r="P24" s="4">
        <f>SUM(Nurse[[#This Row],[LPN Hours (excl. Admin)]],Nurse[[#This Row],[LPN Admin Hours]])</f>
        <v>16.818695652173918</v>
      </c>
      <c r="Q24" s="4">
        <v>16.818695652173918</v>
      </c>
      <c r="R24" s="4">
        <v>0</v>
      </c>
      <c r="S24" s="4">
        <f>SUM(Nurse[[#This Row],[CNA Hours]],Nurse[[#This Row],[NA TR Hours]],Nurse[[#This Row],[Med Aide/Tech Hours]])</f>
        <v>100.36891304347826</v>
      </c>
      <c r="T24" s="4">
        <v>75.846086956521731</v>
      </c>
      <c r="U24" s="4">
        <v>0</v>
      </c>
      <c r="V24" s="4">
        <v>24.522826086956524</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3.8858695652173911</v>
      </c>
      <c r="X24" s="4">
        <v>0</v>
      </c>
      <c r="Y24" s="4">
        <v>0</v>
      </c>
      <c r="Z24" s="4">
        <v>0</v>
      </c>
      <c r="AA24" s="4">
        <v>0</v>
      </c>
      <c r="AB24" s="4">
        <v>0</v>
      </c>
      <c r="AC24" s="4">
        <v>3.8858695652173911</v>
      </c>
      <c r="AD24" s="4">
        <v>0</v>
      </c>
      <c r="AE24" s="4">
        <v>0</v>
      </c>
      <c r="AF24" s="1">
        <v>435034</v>
      </c>
      <c r="AG24" s="1">
        <v>8</v>
      </c>
      <c r="AH24"/>
    </row>
    <row r="25" spans="1:34" x14ac:dyDescent="0.25">
      <c r="A25" t="s">
        <v>150</v>
      </c>
      <c r="B25" t="s">
        <v>27</v>
      </c>
      <c r="C25" t="s">
        <v>228</v>
      </c>
      <c r="D25" t="s">
        <v>172</v>
      </c>
      <c r="E25" s="4">
        <v>72.021739130434781</v>
      </c>
      <c r="F25" s="4">
        <f>Nurse[[#This Row],[Total Nurse Staff Hours]]/Nurse[[#This Row],[MDS Census]]</f>
        <v>3.5845668578327801</v>
      </c>
      <c r="G25" s="4">
        <f>Nurse[[#This Row],[Total Direct Care Staff Hours]]/Nurse[[#This Row],[MDS Census]]</f>
        <v>3.2937126471476006</v>
      </c>
      <c r="H25" s="4">
        <f>Nurse[[#This Row],[Total RN Hours (w/ Admin, DON)]]/Nurse[[#This Row],[MDS Census]]</f>
        <v>1.2970736492604888</v>
      </c>
      <c r="I25" s="4">
        <f>Nurse[[#This Row],[RN Hours (excl. Admin, DON)]]/Nurse[[#This Row],[MDS Census]]</f>
        <v>1.0062194385753094</v>
      </c>
      <c r="J25" s="4">
        <f>SUM(Nurse[[#This Row],[RN Hours (excl. Admin, DON)]],Nurse[[#This Row],[RN Admin Hours]],Nurse[[#This Row],[RN DON Hours]],Nurse[[#This Row],[LPN Hours (excl. Admin)]],Nurse[[#This Row],[LPN Admin Hours]],Nurse[[#This Row],[CNA Hours]],Nurse[[#This Row],[NA TR Hours]],Nurse[[#This Row],[Med Aide/Tech Hours]])</f>
        <v>258.16673913043479</v>
      </c>
      <c r="K25" s="4">
        <f>SUM(Nurse[[#This Row],[RN Hours (excl. Admin, DON)]],Nurse[[#This Row],[LPN Hours (excl. Admin)]],Nurse[[#This Row],[CNA Hours]],Nurse[[#This Row],[NA TR Hours]],Nurse[[#This Row],[Med Aide/Tech Hours]])</f>
        <v>237.21891304347827</v>
      </c>
      <c r="L25" s="4">
        <f>SUM(Nurse[[#This Row],[RN Hours (excl. Admin, DON)]],Nurse[[#This Row],[RN Admin Hours]],Nurse[[#This Row],[RN DON Hours]])</f>
        <v>93.41749999999999</v>
      </c>
      <c r="M25" s="4">
        <v>72.469673913043479</v>
      </c>
      <c r="N25" s="4">
        <v>16.486956521739131</v>
      </c>
      <c r="O25" s="4">
        <v>4.4608695652173864</v>
      </c>
      <c r="P25" s="4">
        <f>SUM(Nurse[[#This Row],[LPN Hours (excl. Admin)]],Nurse[[#This Row],[LPN Admin Hours]])</f>
        <v>10.776630434782607</v>
      </c>
      <c r="Q25" s="4">
        <v>10.776630434782607</v>
      </c>
      <c r="R25" s="4">
        <v>0</v>
      </c>
      <c r="S25" s="4">
        <f>SUM(Nurse[[#This Row],[CNA Hours]],Nurse[[#This Row],[NA TR Hours]],Nurse[[#This Row],[Med Aide/Tech Hours]])</f>
        <v>153.97260869565218</v>
      </c>
      <c r="T25" s="4">
        <v>148.10847826086959</v>
      </c>
      <c r="U25" s="4">
        <v>0</v>
      </c>
      <c r="V25" s="4">
        <v>5.8641304347826084</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16.654891304347828</v>
      </c>
      <c r="X25" s="4">
        <v>0</v>
      </c>
      <c r="Y25" s="4">
        <v>0</v>
      </c>
      <c r="Z25" s="4">
        <v>0</v>
      </c>
      <c r="AA25" s="4">
        <v>5.1331521739130439</v>
      </c>
      <c r="AB25" s="4">
        <v>0</v>
      </c>
      <c r="AC25" s="4">
        <v>11.521739130434783</v>
      </c>
      <c r="AD25" s="4">
        <v>0</v>
      </c>
      <c r="AE25" s="4">
        <v>0</v>
      </c>
      <c r="AF25" s="1">
        <v>435042</v>
      </c>
      <c r="AG25" s="1">
        <v>8</v>
      </c>
      <c r="AH25"/>
    </row>
    <row r="26" spans="1:34" x14ac:dyDescent="0.25">
      <c r="A26" t="s">
        <v>150</v>
      </c>
      <c r="B26" t="s">
        <v>104</v>
      </c>
      <c r="C26" t="s">
        <v>233</v>
      </c>
      <c r="D26" t="s">
        <v>178</v>
      </c>
      <c r="E26" s="4">
        <v>30.771739130434781</v>
      </c>
      <c r="F26" s="4">
        <f>Nurse[[#This Row],[Total Nurse Staff Hours]]/Nurse[[#This Row],[MDS Census]]</f>
        <v>3.3220946661956905</v>
      </c>
      <c r="G26" s="4">
        <f>Nurse[[#This Row],[Total Direct Care Staff Hours]]/Nurse[[#This Row],[MDS Census]]</f>
        <v>3.1581949841045569</v>
      </c>
      <c r="H26" s="4">
        <f>Nurse[[#This Row],[Total RN Hours (w/ Admin, DON)]]/Nurse[[#This Row],[MDS Census]]</f>
        <v>0.58168491699046276</v>
      </c>
      <c r="I26" s="4">
        <f>Nurse[[#This Row],[RN Hours (excl. Admin, DON)]]/Nurse[[#This Row],[MDS Census]]</f>
        <v>0.41778523489932884</v>
      </c>
      <c r="J26" s="4">
        <f>SUM(Nurse[[#This Row],[RN Hours (excl. Admin, DON)]],Nurse[[#This Row],[RN Admin Hours]],Nurse[[#This Row],[RN DON Hours]],Nurse[[#This Row],[LPN Hours (excl. Admin)]],Nurse[[#This Row],[LPN Admin Hours]],Nurse[[#This Row],[CNA Hours]],Nurse[[#This Row],[NA TR Hours]],Nurse[[#This Row],[Med Aide/Tech Hours]])</f>
        <v>102.22663043478261</v>
      </c>
      <c r="K26" s="4">
        <f>SUM(Nurse[[#This Row],[RN Hours (excl. Admin, DON)]],Nurse[[#This Row],[LPN Hours (excl. Admin)]],Nurse[[#This Row],[CNA Hours]],Nurse[[#This Row],[NA TR Hours]],Nurse[[#This Row],[Med Aide/Tech Hours]])</f>
        <v>97.183152173913044</v>
      </c>
      <c r="L26" s="4">
        <f>SUM(Nurse[[#This Row],[RN Hours (excl. Admin, DON)]],Nurse[[#This Row],[RN Admin Hours]],Nurse[[#This Row],[RN DON Hours]])</f>
        <v>17.899456521739129</v>
      </c>
      <c r="M26" s="4">
        <v>12.855978260869565</v>
      </c>
      <c r="N26" s="4">
        <v>0</v>
      </c>
      <c r="O26" s="4">
        <v>5.0434782608695654</v>
      </c>
      <c r="P26" s="4">
        <f>SUM(Nurse[[#This Row],[LPN Hours (excl. Admin)]],Nurse[[#This Row],[LPN Admin Hours]])</f>
        <v>25.758695652173916</v>
      </c>
      <c r="Q26" s="4">
        <v>25.758695652173916</v>
      </c>
      <c r="R26" s="4">
        <v>0</v>
      </c>
      <c r="S26" s="4">
        <f>SUM(Nurse[[#This Row],[CNA Hours]],Nurse[[#This Row],[NA TR Hours]],Nurse[[#This Row],[Med Aide/Tech Hours]])</f>
        <v>58.568478260869561</v>
      </c>
      <c r="T26" s="4">
        <v>34.62826086956521</v>
      </c>
      <c r="U26" s="4">
        <v>0</v>
      </c>
      <c r="V26" s="4">
        <v>23.940217391304351</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13.978260869565219</v>
      </c>
      <c r="X26" s="4">
        <v>2.5</v>
      </c>
      <c r="Y26" s="4">
        <v>0</v>
      </c>
      <c r="Z26" s="4">
        <v>0</v>
      </c>
      <c r="AA26" s="4">
        <v>3.2065217391304346</v>
      </c>
      <c r="AB26" s="4">
        <v>0</v>
      </c>
      <c r="AC26" s="4">
        <v>8.2717391304347831</v>
      </c>
      <c r="AD26" s="4">
        <v>0</v>
      </c>
      <c r="AE26" s="4">
        <v>0</v>
      </c>
      <c r="AF26" t="s">
        <v>7</v>
      </c>
      <c r="AG26" s="1">
        <v>8</v>
      </c>
      <c r="AH26"/>
    </row>
    <row r="27" spans="1:34" x14ac:dyDescent="0.25">
      <c r="A27" t="s">
        <v>150</v>
      </c>
      <c r="B27" t="s">
        <v>48</v>
      </c>
      <c r="C27" t="s">
        <v>242</v>
      </c>
      <c r="D27" t="s">
        <v>183</v>
      </c>
      <c r="E27" s="4">
        <v>93.347826086956516</v>
      </c>
      <c r="F27" s="4">
        <f>Nurse[[#This Row],[Total Nurse Staff Hours]]/Nurse[[#This Row],[MDS Census]]</f>
        <v>4.83715416860736</v>
      </c>
      <c r="G27" s="4">
        <f>Nurse[[#This Row],[Total Direct Care Staff Hours]]/Nurse[[#This Row],[MDS Census]]</f>
        <v>4.2650931532370757</v>
      </c>
      <c r="H27" s="4">
        <f>Nurse[[#This Row],[Total RN Hours (w/ Admin, DON)]]/Nurse[[#This Row],[MDS Census]]</f>
        <v>1.4533395435491385</v>
      </c>
      <c r="I27" s="4">
        <f>Nurse[[#This Row],[RN Hours (excl. Admin, DON)]]/Nurse[[#This Row],[MDS Census]]</f>
        <v>0.88127852817885421</v>
      </c>
      <c r="J27" s="4">
        <f>SUM(Nurse[[#This Row],[RN Hours (excl. Admin, DON)]],Nurse[[#This Row],[RN Admin Hours]],Nurse[[#This Row],[RN DON Hours]],Nurse[[#This Row],[LPN Hours (excl. Admin)]],Nurse[[#This Row],[LPN Admin Hours]],Nurse[[#This Row],[CNA Hours]],Nurse[[#This Row],[NA TR Hours]],Nurse[[#This Row],[Med Aide/Tech Hours]])</f>
        <v>451.53782608695661</v>
      </c>
      <c r="K27" s="4">
        <f>SUM(Nurse[[#This Row],[RN Hours (excl. Admin, DON)]],Nurse[[#This Row],[LPN Hours (excl. Admin)]],Nurse[[#This Row],[CNA Hours]],Nurse[[#This Row],[NA TR Hours]],Nurse[[#This Row],[Med Aide/Tech Hours]])</f>
        <v>398.13717391304351</v>
      </c>
      <c r="L27" s="4">
        <f>SUM(Nurse[[#This Row],[RN Hours (excl. Admin, DON)]],Nurse[[#This Row],[RN Admin Hours]],Nurse[[#This Row],[RN DON Hours]])</f>
        <v>135.66608695652175</v>
      </c>
      <c r="M27" s="4">
        <v>82.265434782608693</v>
      </c>
      <c r="N27" s="4">
        <v>48.096304347826091</v>
      </c>
      <c r="O27" s="4">
        <v>5.3043478260869561</v>
      </c>
      <c r="P27" s="4">
        <f>SUM(Nurse[[#This Row],[LPN Hours (excl. Admin)]],Nurse[[#This Row],[LPN Admin Hours]])</f>
        <v>47.707608695652155</v>
      </c>
      <c r="Q27" s="4">
        <v>47.707608695652155</v>
      </c>
      <c r="R27" s="4">
        <v>0</v>
      </c>
      <c r="S27" s="4">
        <f>SUM(Nurse[[#This Row],[CNA Hours]],Nurse[[#This Row],[NA TR Hours]],Nurse[[#This Row],[Med Aide/Tech Hours]])</f>
        <v>268.16413043478269</v>
      </c>
      <c r="T27" s="4">
        <v>268.16413043478269</v>
      </c>
      <c r="U27" s="4">
        <v>0</v>
      </c>
      <c r="V27" s="4">
        <v>0</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 s="4">
        <v>0</v>
      </c>
      <c r="Y27" s="4">
        <v>0</v>
      </c>
      <c r="Z27" s="4">
        <v>0</v>
      </c>
      <c r="AA27" s="4">
        <v>0</v>
      </c>
      <c r="AB27" s="4">
        <v>0</v>
      </c>
      <c r="AC27" s="4">
        <v>0</v>
      </c>
      <c r="AD27" s="4">
        <v>0</v>
      </c>
      <c r="AE27" s="4">
        <v>0</v>
      </c>
      <c r="AF27" s="1">
        <v>435066</v>
      </c>
      <c r="AG27" s="1">
        <v>8</v>
      </c>
      <c r="AH27"/>
    </row>
    <row r="28" spans="1:34" x14ac:dyDescent="0.25">
      <c r="A28" t="s">
        <v>150</v>
      </c>
      <c r="B28" t="s">
        <v>17</v>
      </c>
      <c r="C28" t="s">
        <v>236</v>
      </c>
      <c r="D28" t="s">
        <v>180</v>
      </c>
      <c r="E28" s="4">
        <v>26.413043478260871</v>
      </c>
      <c r="F28" s="4">
        <f>Nurse[[#This Row],[Total Nurse Staff Hours]]/Nurse[[#This Row],[MDS Census]]</f>
        <v>5.2079629629629629</v>
      </c>
      <c r="G28" s="4">
        <f>Nurse[[#This Row],[Total Direct Care Staff Hours]]/Nurse[[#This Row],[MDS Census]]</f>
        <v>4.8200205761316877</v>
      </c>
      <c r="H28" s="4">
        <f>Nurse[[#This Row],[Total RN Hours (w/ Admin, DON)]]/Nurse[[#This Row],[MDS Census]]</f>
        <v>0.82674897119341573</v>
      </c>
      <c r="I28" s="4">
        <f>Nurse[[#This Row],[RN Hours (excl. Admin, DON)]]/Nurse[[#This Row],[MDS Census]]</f>
        <v>0.43880658436213998</v>
      </c>
      <c r="J28" s="4">
        <f>SUM(Nurse[[#This Row],[RN Hours (excl. Admin, DON)]],Nurse[[#This Row],[RN Admin Hours]],Nurse[[#This Row],[RN DON Hours]],Nurse[[#This Row],[LPN Hours (excl. Admin)]],Nurse[[#This Row],[LPN Admin Hours]],Nurse[[#This Row],[CNA Hours]],Nurse[[#This Row],[NA TR Hours]],Nurse[[#This Row],[Med Aide/Tech Hours]])</f>
        <v>137.55815217391304</v>
      </c>
      <c r="K28" s="4">
        <f>SUM(Nurse[[#This Row],[RN Hours (excl. Admin, DON)]],Nurse[[#This Row],[LPN Hours (excl. Admin)]],Nurse[[#This Row],[CNA Hours]],Nurse[[#This Row],[NA TR Hours]],Nurse[[#This Row],[Med Aide/Tech Hours]])</f>
        <v>127.31141304347827</v>
      </c>
      <c r="L28" s="4">
        <f>SUM(Nurse[[#This Row],[RN Hours (excl. Admin, DON)]],Nurse[[#This Row],[RN Admin Hours]],Nurse[[#This Row],[RN DON Hours]])</f>
        <v>21.836956521739133</v>
      </c>
      <c r="M28" s="4">
        <v>11.59021739130435</v>
      </c>
      <c r="N28" s="4">
        <v>5.0293478260869566</v>
      </c>
      <c r="O28" s="4">
        <v>5.2173913043478262</v>
      </c>
      <c r="P28" s="4">
        <f>SUM(Nurse[[#This Row],[LPN Hours (excl. Admin)]],Nurse[[#This Row],[LPN Admin Hours]])</f>
        <v>22.064673913043475</v>
      </c>
      <c r="Q28" s="4">
        <v>22.064673913043475</v>
      </c>
      <c r="R28" s="4">
        <v>0</v>
      </c>
      <c r="S28" s="4">
        <f>SUM(Nurse[[#This Row],[CNA Hours]],Nurse[[#This Row],[NA TR Hours]],Nurse[[#This Row],[Med Aide/Tech Hours]])</f>
        <v>93.65652173913044</v>
      </c>
      <c r="T28" s="4">
        <v>87.111630434782612</v>
      </c>
      <c r="U28" s="4">
        <v>0</v>
      </c>
      <c r="V28" s="4">
        <v>6.544891304347825</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19.070652173913043</v>
      </c>
      <c r="X28" s="4">
        <v>0</v>
      </c>
      <c r="Y28" s="4">
        <v>0</v>
      </c>
      <c r="Z28" s="4">
        <v>0</v>
      </c>
      <c r="AA28" s="4">
        <v>17.236413043478262</v>
      </c>
      <c r="AB28" s="4">
        <v>0</v>
      </c>
      <c r="AC28" s="4">
        <v>1.8342391304347827</v>
      </c>
      <c r="AD28" s="4">
        <v>0</v>
      </c>
      <c r="AE28" s="4">
        <v>0</v>
      </c>
      <c r="AF28" s="1">
        <v>435029</v>
      </c>
      <c r="AG28" s="1">
        <v>8</v>
      </c>
      <c r="AH28"/>
    </row>
    <row r="29" spans="1:34" x14ac:dyDescent="0.25">
      <c r="A29" t="s">
        <v>150</v>
      </c>
      <c r="B29" t="s">
        <v>51</v>
      </c>
      <c r="C29" t="s">
        <v>251</v>
      </c>
      <c r="D29" t="s">
        <v>191</v>
      </c>
      <c r="E29" s="4">
        <v>169.16304347826087</v>
      </c>
      <c r="F29" s="4">
        <f>Nurse[[#This Row],[Total Nurse Staff Hours]]/Nurse[[#This Row],[MDS Census]]</f>
        <v>3.123160059114567</v>
      </c>
      <c r="G29" s="4">
        <f>Nurse[[#This Row],[Total Direct Care Staff Hours]]/Nurse[[#This Row],[MDS Census]]</f>
        <v>2.7367114309580418</v>
      </c>
      <c r="H29" s="4">
        <f>Nurse[[#This Row],[Total RN Hours (w/ Admin, DON)]]/Nurse[[#This Row],[MDS Census]]</f>
        <v>0.94305725117265304</v>
      </c>
      <c r="I29" s="4">
        <f>Nurse[[#This Row],[RN Hours (excl. Admin, DON)]]/Nurse[[#This Row],[MDS Census]]</f>
        <v>0.55660862301612801</v>
      </c>
      <c r="J29" s="4">
        <f>SUM(Nurse[[#This Row],[RN Hours (excl. Admin, DON)]],Nurse[[#This Row],[RN Admin Hours]],Nurse[[#This Row],[RN DON Hours]],Nurse[[#This Row],[LPN Hours (excl. Admin)]],Nurse[[#This Row],[LPN Admin Hours]],Nurse[[#This Row],[CNA Hours]],Nurse[[#This Row],[NA TR Hours]],Nurse[[#This Row],[Med Aide/Tech Hours]])</f>
        <v>528.32326086956527</v>
      </c>
      <c r="K29" s="4">
        <f>SUM(Nurse[[#This Row],[RN Hours (excl. Admin, DON)]],Nurse[[#This Row],[LPN Hours (excl. Admin)]],Nurse[[#This Row],[CNA Hours]],Nurse[[#This Row],[NA TR Hours]],Nurse[[#This Row],[Med Aide/Tech Hours]])</f>
        <v>462.95043478260874</v>
      </c>
      <c r="L29" s="4">
        <f>SUM(Nurse[[#This Row],[RN Hours (excl. Admin, DON)]],Nurse[[#This Row],[RN Admin Hours]],Nurse[[#This Row],[RN DON Hours]])</f>
        <v>159.53043478260869</v>
      </c>
      <c r="M29" s="4">
        <v>94.157608695652172</v>
      </c>
      <c r="N29" s="4">
        <v>54.764130434782622</v>
      </c>
      <c r="O29" s="4">
        <v>10.608695652173912</v>
      </c>
      <c r="P29" s="4">
        <f>SUM(Nurse[[#This Row],[LPN Hours (excl. Admin)]],Nurse[[#This Row],[LPN Admin Hours]])</f>
        <v>35.254130434782603</v>
      </c>
      <c r="Q29" s="4">
        <v>35.254130434782603</v>
      </c>
      <c r="R29" s="4">
        <v>0</v>
      </c>
      <c r="S29" s="4">
        <f>SUM(Nurse[[#This Row],[CNA Hours]],Nurse[[#This Row],[NA TR Hours]],Nurse[[#This Row],[Med Aide/Tech Hours]])</f>
        <v>333.538695652174</v>
      </c>
      <c r="T29" s="4">
        <v>48.408369565217399</v>
      </c>
      <c r="U29" s="4">
        <v>15.930434782608694</v>
      </c>
      <c r="V29" s="4">
        <v>269.19989130434789</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15.487499999999999</v>
      </c>
      <c r="X29" s="4">
        <v>15.216847826086955</v>
      </c>
      <c r="Y29" s="4">
        <v>0</v>
      </c>
      <c r="Z29" s="4">
        <v>0</v>
      </c>
      <c r="AA29" s="4">
        <v>0</v>
      </c>
      <c r="AB29" s="4">
        <v>0</v>
      </c>
      <c r="AC29" s="4">
        <v>0.27065217391304347</v>
      </c>
      <c r="AD29" s="4">
        <v>0</v>
      </c>
      <c r="AE29" s="4">
        <v>0</v>
      </c>
      <c r="AF29" s="1">
        <v>435070</v>
      </c>
      <c r="AG29" s="1">
        <v>8</v>
      </c>
      <c r="AH29"/>
    </row>
    <row r="30" spans="1:34" x14ac:dyDescent="0.25">
      <c r="A30" t="s">
        <v>150</v>
      </c>
      <c r="B30" t="s">
        <v>96</v>
      </c>
      <c r="C30" t="s">
        <v>277</v>
      </c>
      <c r="D30" t="s">
        <v>208</v>
      </c>
      <c r="E30" s="4">
        <v>33.184782608695649</v>
      </c>
      <c r="F30" s="4">
        <f>Nurse[[#This Row],[Total Nurse Staff Hours]]/Nurse[[#This Row],[MDS Census]]</f>
        <v>2.7211398624303968</v>
      </c>
      <c r="G30" s="4">
        <f>Nurse[[#This Row],[Total Direct Care Staff Hours]]/Nurse[[#This Row],[MDS Census]]</f>
        <v>2.7211398624303968</v>
      </c>
      <c r="H30" s="4">
        <f>Nurse[[#This Row],[Total RN Hours (w/ Admin, DON)]]/Nurse[[#This Row],[MDS Census]]</f>
        <v>0.71940386505076948</v>
      </c>
      <c r="I30" s="4">
        <f>Nurse[[#This Row],[RN Hours (excl. Admin, DON)]]/Nurse[[#This Row],[MDS Census]]</f>
        <v>0.71940386505076948</v>
      </c>
      <c r="J30" s="4">
        <f>SUM(Nurse[[#This Row],[RN Hours (excl. Admin, DON)]],Nurse[[#This Row],[RN Admin Hours]],Nurse[[#This Row],[RN DON Hours]],Nurse[[#This Row],[LPN Hours (excl. Admin)]],Nurse[[#This Row],[LPN Admin Hours]],Nurse[[#This Row],[CNA Hours]],Nurse[[#This Row],[NA TR Hours]],Nurse[[#This Row],[Med Aide/Tech Hours]])</f>
        <v>90.300434782608704</v>
      </c>
      <c r="K30" s="4">
        <f>SUM(Nurse[[#This Row],[RN Hours (excl. Admin, DON)]],Nurse[[#This Row],[LPN Hours (excl. Admin)]],Nurse[[#This Row],[CNA Hours]],Nurse[[#This Row],[NA TR Hours]],Nurse[[#This Row],[Med Aide/Tech Hours]])</f>
        <v>90.300434782608704</v>
      </c>
      <c r="L30" s="4">
        <f>SUM(Nurse[[#This Row],[RN Hours (excl. Admin, DON)]],Nurse[[#This Row],[RN Admin Hours]],Nurse[[#This Row],[RN DON Hours]])</f>
        <v>23.873260869565208</v>
      </c>
      <c r="M30" s="4">
        <v>23.873260869565208</v>
      </c>
      <c r="N30" s="4">
        <v>0</v>
      </c>
      <c r="O30" s="4">
        <v>0</v>
      </c>
      <c r="P30" s="4">
        <f>SUM(Nurse[[#This Row],[LPN Hours (excl. Admin)]],Nurse[[#This Row],[LPN Admin Hours]])</f>
        <v>9.7864130434782552</v>
      </c>
      <c r="Q30" s="4">
        <v>9.7864130434782552</v>
      </c>
      <c r="R30" s="4">
        <v>0</v>
      </c>
      <c r="S30" s="4">
        <f>SUM(Nurse[[#This Row],[CNA Hours]],Nurse[[#This Row],[NA TR Hours]],Nurse[[#This Row],[Med Aide/Tech Hours]])</f>
        <v>56.640760869565241</v>
      </c>
      <c r="T30" s="4">
        <v>56.093369565217415</v>
      </c>
      <c r="U30" s="4">
        <v>0.54739130434782612</v>
      </c>
      <c r="V30" s="4">
        <v>0</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20.201413043478254</v>
      </c>
      <c r="X30" s="4">
        <v>7.8193478260869549</v>
      </c>
      <c r="Y30" s="4">
        <v>0</v>
      </c>
      <c r="Z30" s="4">
        <v>0</v>
      </c>
      <c r="AA30" s="4">
        <v>4.8470652173913038</v>
      </c>
      <c r="AB30" s="4">
        <v>0</v>
      </c>
      <c r="AC30" s="4">
        <v>7.5349999999999975</v>
      </c>
      <c r="AD30" s="4">
        <v>0</v>
      </c>
      <c r="AE30" s="4">
        <v>0</v>
      </c>
      <c r="AF30" s="1">
        <v>435135</v>
      </c>
      <c r="AG30" s="1">
        <v>8</v>
      </c>
      <c r="AH30"/>
    </row>
    <row r="31" spans="1:34" x14ac:dyDescent="0.25">
      <c r="A31" t="s">
        <v>150</v>
      </c>
      <c r="B31" t="s">
        <v>92</v>
      </c>
      <c r="C31" t="s">
        <v>220</v>
      </c>
      <c r="D31" t="s">
        <v>183</v>
      </c>
      <c r="E31" s="4">
        <v>57.282608695652172</v>
      </c>
      <c r="F31" s="4">
        <f>Nurse[[#This Row],[Total Nurse Staff Hours]]/Nurse[[#This Row],[MDS Census]]</f>
        <v>3.5115085388994305</v>
      </c>
      <c r="G31" s="4">
        <f>Nurse[[#This Row],[Total Direct Care Staff Hours]]/Nurse[[#This Row],[MDS Census]]</f>
        <v>3.2839753320683114</v>
      </c>
      <c r="H31" s="4">
        <f>Nurse[[#This Row],[Total RN Hours (w/ Admin, DON)]]/Nurse[[#This Row],[MDS Census]]</f>
        <v>0.44352941176470595</v>
      </c>
      <c r="I31" s="4">
        <f>Nurse[[#This Row],[RN Hours (excl. Admin, DON)]]/Nurse[[#This Row],[MDS Census]]</f>
        <v>0.21599620493358637</v>
      </c>
      <c r="J31" s="4">
        <f>SUM(Nurse[[#This Row],[RN Hours (excl. Admin, DON)]],Nurse[[#This Row],[RN Admin Hours]],Nurse[[#This Row],[RN DON Hours]],Nurse[[#This Row],[LPN Hours (excl. Admin)]],Nurse[[#This Row],[LPN Admin Hours]],Nurse[[#This Row],[CNA Hours]],Nurse[[#This Row],[NA TR Hours]],Nurse[[#This Row],[Med Aide/Tech Hours]])</f>
        <v>201.14836956521737</v>
      </c>
      <c r="K31" s="4">
        <f>SUM(Nurse[[#This Row],[RN Hours (excl. Admin, DON)]],Nurse[[#This Row],[LPN Hours (excl. Admin)]],Nurse[[#This Row],[CNA Hours]],Nurse[[#This Row],[NA TR Hours]],Nurse[[#This Row],[Med Aide/Tech Hours]])</f>
        <v>188.11467391304348</v>
      </c>
      <c r="L31" s="4">
        <f>SUM(Nurse[[#This Row],[RN Hours (excl. Admin, DON)]],Nurse[[#This Row],[RN Admin Hours]],Nurse[[#This Row],[RN DON Hours]])</f>
        <v>25.406521739130437</v>
      </c>
      <c r="M31" s="4">
        <v>12.372826086956524</v>
      </c>
      <c r="N31" s="4">
        <v>9.5880434782608681</v>
      </c>
      <c r="O31" s="4">
        <v>3.4456521739130435</v>
      </c>
      <c r="P31" s="4">
        <f>SUM(Nurse[[#This Row],[LPN Hours (excl. Admin)]],Nurse[[#This Row],[LPN Admin Hours]])</f>
        <v>37.786413043478262</v>
      </c>
      <c r="Q31" s="4">
        <v>37.786413043478262</v>
      </c>
      <c r="R31" s="4">
        <v>0</v>
      </c>
      <c r="S31" s="4">
        <f>SUM(Nurse[[#This Row],[CNA Hours]],Nurse[[#This Row],[NA TR Hours]],Nurse[[#This Row],[Med Aide/Tech Hours]])</f>
        <v>137.95543478260868</v>
      </c>
      <c r="T31" s="4">
        <v>137.95543478260868</v>
      </c>
      <c r="U31" s="4">
        <v>0</v>
      </c>
      <c r="V31" s="4">
        <v>0</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 s="4">
        <v>0</v>
      </c>
      <c r="Y31" s="4">
        <v>0</v>
      </c>
      <c r="Z31" s="4">
        <v>0</v>
      </c>
      <c r="AA31" s="4">
        <v>0</v>
      </c>
      <c r="AB31" s="4">
        <v>0</v>
      </c>
      <c r="AC31" s="4">
        <v>0</v>
      </c>
      <c r="AD31" s="4">
        <v>0</v>
      </c>
      <c r="AE31" s="4">
        <v>0</v>
      </c>
      <c r="AF31" s="1">
        <v>435130</v>
      </c>
      <c r="AG31" s="1">
        <v>8</v>
      </c>
      <c r="AH31"/>
    </row>
    <row r="32" spans="1:34" x14ac:dyDescent="0.25">
      <c r="A32" t="s">
        <v>150</v>
      </c>
      <c r="B32" t="s">
        <v>68</v>
      </c>
      <c r="C32" t="s">
        <v>242</v>
      </c>
      <c r="D32" t="s">
        <v>183</v>
      </c>
      <c r="E32" s="4">
        <v>37.119565217391305</v>
      </c>
      <c r="F32" s="4">
        <f>Nurse[[#This Row],[Total Nurse Staff Hours]]/Nurse[[#This Row],[MDS Census]]</f>
        <v>3.4641464128843342</v>
      </c>
      <c r="G32" s="4">
        <f>Nurse[[#This Row],[Total Direct Care Staff Hours]]/Nurse[[#This Row],[MDS Census]]</f>
        <v>3.1394026354319182</v>
      </c>
      <c r="H32" s="4">
        <f>Nurse[[#This Row],[Total RN Hours (w/ Admin, DON)]]/Nurse[[#This Row],[MDS Census]]</f>
        <v>0.89938506588579792</v>
      </c>
      <c r="I32" s="4">
        <f>Nurse[[#This Row],[RN Hours (excl. Admin, DON)]]/Nurse[[#This Row],[MDS Census]]</f>
        <v>0.69323572474377737</v>
      </c>
      <c r="J32" s="4">
        <f>SUM(Nurse[[#This Row],[RN Hours (excl. Admin, DON)]],Nurse[[#This Row],[RN Admin Hours]],Nurse[[#This Row],[RN DON Hours]],Nurse[[#This Row],[LPN Hours (excl. Admin)]],Nurse[[#This Row],[LPN Admin Hours]],Nurse[[#This Row],[CNA Hours]],Nurse[[#This Row],[NA TR Hours]],Nurse[[#This Row],[Med Aide/Tech Hours]])</f>
        <v>128.58760869565219</v>
      </c>
      <c r="K32" s="4">
        <f>SUM(Nurse[[#This Row],[RN Hours (excl. Admin, DON)]],Nurse[[#This Row],[LPN Hours (excl. Admin)]],Nurse[[#This Row],[CNA Hours]],Nurse[[#This Row],[NA TR Hours]],Nurse[[#This Row],[Med Aide/Tech Hours]])</f>
        <v>116.53326086956523</v>
      </c>
      <c r="L32" s="4">
        <f>SUM(Nurse[[#This Row],[RN Hours (excl. Admin, DON)]],Nurse[[#This Row],[RN Admin Hours]],Nurse[[#This Row],[RN DON Hours]])</f>
        <v>33.384782608695652</v>
      </c>
      <c r="M32" s="4">
        <v>25.732608695652171</v>
      </c>
      <c r="N32" s="4">
        <v>3.0434782608695654</v>
      </c>
      <c r="O32" s="4">
        <v>4.6086956521739131</v>
      </c>
      <c r="P32" s="4">
        <f>SUM(Nurse[[#This Row],[LPN Hours (excl. Admin)]],Nurse[[#This Row],[LPN Admin Hours]])</f>
        <v>22.282608695652172</v>
      </c>
      <c r="Q32" s="4">
        <v>17.880434782608695</v>
      </c>
      <c r="R32" s="4">
        <v>4.4021739130434785</v>
      </c>
      <c r="S32" s="4">
        <f>SUM(Nurse[[#This Row],[CNA Hours]],Nurse[[#This Row],[NA TR Hours]],Nurse[[#This Row],[Med Aide/Tech Hours]])</f>
        <v>72.920217391304362</v>
      </c>
      <c r="T32" s="4">
        <v>72.920217391304362</v>
      </c>
      <c r="U32" s="4">
        <v>0</v>
      </c>
      <c r="V32" s="4">
        <v>0</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 s="4">
        <v>0</v>
      </c>
      <c r="Y32" s="4">
        <v>0</v>
      </c>
      <c r="Z32" s="4">
        <v>0</v>
      </c>
      <c r="AA32" s="4">
        <v>0</v>
      </c>
      <c r="AB32" s="4">
        <v>0</v>
      </c>
      <c r="AC32" s="4">
        <v>0</v>
      </c>
      <c r="AD32" s="4">
        <v>0</v>
      </c>
      <c r="AE32" s="4">
        <v>0</v>
      </c>
      <c r="AF32" s="1">
        <v>435096</v>
      </c>
      <c r="AG32" s="1">
        <v>8</v>
      </c>
      <c r="AH32"/>
    </row>
    <row r="33" spans="1:34" x14ac:dyDescent="0.25">
      <c r="A33" t="s">
        <v>150</v>
      </c>
      <c r="B33" t="s">
        <v>13</v>
      </c>
      <c r="C33" t="s">
        <v>213</v>
      </c>
      <c r="D33" t="s">
        <v>168</v>
      </c>
      <c r="E33" s="4">
        <v>48.967391304347828</v>
      </c>
      <c r="F33" s="4">
        <f>Nurse[[#This Row],[Total Nurse Staff Hours]]/Nurse[[#This Row],[MDS Census]]</f>
        <v>3.6915582685904553</v>
      </c>
      <c r="G33" s="4">
        <f>Nurse[[#This Row],[Total Direct Care Staff Hours]]/Nurse[[#This Row],[MDS Census]]</f>
        <v>3.2044084350721427</v>
      </c>
      <c r="H33" s="4">
        <f>Nurse[[#This Row],[Total RN Hours (w/ Admin, DON)]]/Nurse[[#This Row],[MDS Census]]</f>
        <v>1.3307702552719201</v>
      </c>
      <c r="I33" s="4">
        <f>Nurse[[#This Row],[RN Hours (excl. Admin, DON)]]/Nurse[[#This Row],[MDS Census]]</f>
        <v>0.84362042175360696</v>
      </c>
      <c r="J33" s="4">
        <f>SUM(Nurse[[#This Row],[RN Hours (excl. Admin, DON)]],Nurse[[#This Row],[RN Admin Hours]],Nurse[[#This Row],[RN DON Hours]],Nurse[[#This Row],[LPN Hours (excl. Admin)]],Nurse[[#This Row],[LPN Admin Hours]],Nurse[[#This Row],[CNA Hours]],Nurse[[#This Row],[NA TR Hours]],Nurse[[#This Row],[Med Aide/Tech Hours]])</f>
        <v>180.76597826086959</v>
      </c>
      <c r="K33" s="4">
        <f>SUM(Nurse[[#This Row],[RN Hours (excl. Admin, DON)]],Nurse[[#This Row],[LPN Hours (excl. Admin)]],Nurse[[#This Row],[CNA Hours]],Nurse[[#This Row],[NA TR Hours]],Nurse[[#This Row],[Med Aide/Tech Hours]])</f>
        <v>156.91152173913048</v>
      </c>
      <c r="L33" s="4">
        <f>SUM(Nurse[[#This Row],[RN Hours (excl. Admin, DON)]],Nurse[[#This Row],[RN Admin Hours]],Nurse[[#This Row],[RN DON Hours]])</f>
        <v>65.164347826086953</v>
      </c>
      <c r="M33" s="4">
        <v>41.309891304347822</v>
      </c>
      <c r="N33" s="4">
        <v>21.017391304347829</v>
      </c>
      <c r="O33" s="4">
        <v>2.8370652173913049</v>
      </c>
      <c r="P33" s="4">
        <f>SUM(Nurse[[#This Row],[LPN Hours (excl. Admin)]],Nurse[[#This Row],[LPN Admin Hours]])</f>
        <v>8.5861956521739096</v>
      </c>
      <c r="Q33" s="4">
        <v>8.5861956521739096</v>
      </c>
      <c r="R33" s="4">
        <v>0</v>
      </c>
      <c r="S33" s="4">
        <f>SUM(Nurse[[#This Row],[CNA Hours]],Nurse[[#This Row],[NA TR Hours]],Nurse[[#This Row],[Med Aide/Tech Hours]])</f>
        <v>107.01543478260874</v>
      </c>
      <c r="T33" s="4">
        <v>103.69836956521743</v>
      </c>
      <c r="U33" s="4">
        <v>2.8044565217391311</v>
      </c>
      <c r="V33" s="4">
        <v>0.51260869565217393</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 s="4">
        <v>0</v>
      </c>
      <c r="Y33" s="4">
        <v>0</v>
      </c>
      <c r="Z33" s="4">
        <v>0</v>
      </c>
      <c r="AA33" s="4">
        <v>0</v>
      </c>
      <c r="AB33" s="4">
        <v>0</v>
      </c>
      <c r="AC33" s="4">
        <v>0</v>
      </c>
      <c r="AD33" s="4">
        <v>0</v>
      </c>
      <c r="AE33" s="4">
        <v>0</v>
      </c>
      <c r="AF33" s="1">
        <v>435076</v>
      </c>
      <c r="AG33" s="1">
        <v>8</v>
      </c>
      <c r="AH33"/>
    </row>
    <row r="34" spans="1:34" x14ac:dyDescent="0.25">
      <c r="A34" t="s">
        <v>150</v>
      </c>
      <c r="B34" t="s">
        <v>12</v>
      </c>
      <c r="C34" t="s">
        <v>224</v>
      </c>
      <c r="D34" t="s">
        <v>192</v>
      </c>
      <c r="E34" s="4">
        <v>46.076086956521742</v>
      </c>
      <c r="F34" s="4">
        <f>Nurse[[#This Row],[Total Nurse Staff Hours]]/Nurse[[#This Row],[MDS Census]]</f>
        <v>3.9311983958480772</v>
      </c>
      <c r="G34" s="4">
        <f>Nurse[[#This Row],[Total Direct Care Staff Hours]]/Nurse[[#This Row],[MDS Census]]</f>
        <v>3.5698325076669026</v>
      </c>
      <c r="H34" s="4">
        <f>Nurse[[#This Row],[Total RN Hours (w/ Admin, DON)]]/Nurse[[#This Row],[MDS Census]]</f>
        <v>1.0340669969332388</v>
      </c>
      <c r="I34" s="4">
        <f>Nurse[[#This Row],[RN Hours (excl. Admin, DON)]]/Nurse[[#This Row],[MDS Census]]</f>
        <v>0.67270110875206413</v>
      </c>
      <c r="J34" s="4">
        <f>SUM(Nurse[[#This Row],[RN Hours (excl. Admin, DON)]],Nurse[[#This Row],[RN Admin Hours]],Nurse[[#This Row],[RN DON Hours]],Nurse[[#This Row],[LPN Hours (excl. Admin)]],Nurse[[#This Row],[LPN Admin Hours]],Nurse[[#This Row],[CNA Hours]],Nurse[[#This Row],[NA TR Hours]],Nurse[[#This Row],[Med Aide/Tech Hours]])</f>
        <v>181.13423913043479</v>
      </c>
      <c r="K34" s="4">
        <f>SUM(Nurse[[#This Row],[RN Hours (excl. Admin, DON)]],Nurse[[#This Row],[LPN Hours (excl. Admin)]],Nurse[[#This Row],[CNA Hours]],Nurse[[#This Row],[NA TR Hours]],Nurse[[#This Row],[Med Aide/Tech Hours]])</f>
        <v>164.48391304347828</v>
      </c>
      <c r="L34" s="4">
        <f>SUM(Nurse[[#This Row],[RN Hours (excl. Admin, DON)]],Nurse[[#This Row],[RN Admin Hours]],Nurse[[#This Row],[RN DON Hours]])</f>
        <v>47.645760869565216</v>
      </c>
      <c r="M34" s="4">
        <v>30.995434782608694</v>
      </c>
      <c r="N34" s="4">
        <v>10.911195652173914</v>
      </c>
      <c r="O34" s="4">
        <v>5.7391304347826084</v>
      </c>
      <c r="P34" s="4">
        <f>SUM(Nurse[[#This Row],[LPN Hours (excl. Admin)]],Nurse[[#This Row],[LPN Admin Hours]])</f>
        <v>13.174130434782612</v>
      </c>
      <c r="Q34" s="4">
        <v>13.174130434782612</v>
      </c>
      <c r="R34" s="4">
        <v>0</v>
      </c>
      <c r="S34" s="4">
        <f>SUM(Nurse[[#This Row],[CNA Hours]],Nurse[[#This Row],[NA TR Hours]],Nurse[[#This Row],[Med Aide/Tech Hours]])</f>
        <v>120.31434782608697</v>
      </c>
      <c r="T34" s="4">
        <v>107.97260869565218</v>
      </c>
      <c r="U34" s="4">
        <v>4.9105434782608697</v>
      </c>
      <c r="V34" s="4">
        <v>7.4311956521739111</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 s="4">
        <v>0</v>
      </c>
      <c r="Y34" s="4">
        <v>0</v>
      </c>
      <c r="Z34" s="4">
        <v>0</v>
      </c>
      <c r="AA34" s="4">
        <v>0</v>
      </c>
      <c r="AB34" s="4">
        <v>0</v>
      </c>
      <c r="AC34" s="4">
        <v>0</v>
      </c>
      <c r="AD34" s="4">
        <v>0</v>
      </c>
      <c r="AE34" s="4">
        <v>0</v>
      </c>
      <c r="AF34" s="1">
        <v>435071</v>
      </c>
      <c r="AG34" s="1">
        <v>8</v>
      </c>
      <c r="AH34"/>
    </row>
    <row r="35" spans="1:34" x14ac:dyDescent="0.25">
      <c r="A35" t="s">
        <v>150</v>
      </c>
      <c r="B35" t="s">
        <v>53</v>
      </c>
      <c r="C35" t="s">
        <v>228</v>
      </c>
      <c r="D35" t="s">
        <v>172</v>
      </c>
      <c r="E35" s="4">
        <v>80.565217391304344</v>
      </c>
      <c r="F35" s="4">
        <f>Nurse[[#This Row],[Total Nurse Staff Hours]]/Nurse[[#This Row],[MDS Census]]</f>
        <v>3.2836724230976788</v>
      </c>
      <c r="G35" s="4">
        <f>Nurse[[#This Row],[Total Direct Care Staff Hours]]/Nurse[[#This Row],[MDS Census]]</f>
        <v>3.0308796546141386</v>
      </c>
      <c r="H35" s="4">
        <f>Nurse[[#This Row],[Total RN Hours (w/ Admin, DON)]]/Nurse[[#This Row],[MDS Census]]</f>
        <v>0.70672962763086888</v>
      </c>
      <c r="I35" s="4">
        <f>Nurse[[#This Row],[RN Hours (excl. Admin, DON)]]/Nurse[[#This Row],[MDS Census]]</f>
        <v>0.48334862385321098</v>
      </c>
      <c r="J35" s="4">
        <f>SUM(Nurse[[#This Row],[RN Hours (excl. Admin, DON)]],Nurse[[#This Row],[RN Admin Hours]],Nurse[[#This Row],[RN DON Hours]],Nurse[[#This Row],[LPN Hours (excl. Admin)]],Nurse[[#This Row],[LPN Admin Hours]],Nurse[[#This Row],[CNA Hours]],Nurse[[#This Row],[NA TR Hours]],Nurse[[#This Row],[Med Aide/Tech Hours]])</f>
        <v>264.54978260869558</v>
      </c>
      <c r="K35" s="4">
        <f>SUM(Nurse[[#This Row],[RN Hours (excl. Admin, DON)]],Nurse[[#This Row],[LPN Hours (excl. Admin)]],Nurse[[#This Row],[CNA Hours]],Nurse[[#This Row],[NA TR Hours]],Nurse[[#This Row],[Med Aide/Tech Hours]])</f>
        <v>244.18347826086949</v>
      </c>
      <c r="L35" s="4">
        <f>SUM(Nurse[[#This Row],[RN Hours (excl. Admin, DON)]],Nurse[[#This Row],[RN Admin Hours]],Nurse[[#This Row],[RN DON Hours]])</f>
        <v>56.93782608695652</v>
      </c>
      <c r="M35" s="4">
        <v>38.941086956521737</v>
      </c>
      <c r="N35" s="4">
        <v>13.350000000000005</v>
      </c>
      <c r="O35" s="4">
        <v>4.6467391304347823</v>
      </c>
      <c r="P35" s="4">
        <f>SUM(Nurse[[#This Row],[LPN Hours (excl. Admin)]],Nurse[[#This Row],[LPN Admin Hours]])</f>
        <v>43.493478260869573</v>
      </c>
      <c r="Q35" s="4">
        <v>41.123913043478268</v>
      </c>
      <c r="R35" s="4">
        <v>2.3695652173913042</v>
      </c>
      <c r="S35" s="4">
        <f>SUM(Nurse[[#This Row],[CNA Hours]],Nurse[[#This Row],[NA TR Hours]],Nurse[[#This Row],[Med Aide/Tech Hours]])</f>
        <v>164.11847826086952</v>
      </c>
      <c r="T35" s="4">
        <v>114.13695652173909</v>
      </c>
      <c r="U35" s="4">
        <v>5.6945652173913039</v>
      </c>
      <c r="V35" s="4">
        <v>44.286956521739121</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 s="4">
        <v>0</v>
      </c>
      <c r="Y35" s="4">
        <v>0</v>
      </c>
      <c r="Z35" s="4">
        <v>0</v>
      </c>
      <c r="AA35" s="4">
        <v>0</v>
      </c>
      <c r="AB35" s="4">
        <v>0</v>
      </c>
      <c r="AC35" s="4">
        <v>0</v>
      </c>
      <c r="AD35" s="4">
        <v>0</v>
      </c>
      <c r="AE35" s="4">
        <v>0</v>
      </c>
      <c r="AF35" s="1">
        <v>435073</v>
      </c>
      <c r="AG35" s="1">
        <v>8</v>
      </c>
      <c r="AH35"/>
    </row>
    <row r="36" spans="1:34" x14ac:dyDescent="0.25">
      <c r="A36" t="s">
        <v>150</v>
      </c>
      <c r="B36" t="s">
        <v>58</v>
      </c>
      <c r="C36" t="s">
        <v>254</v>
      </c>
      <c r="D36" t="s">
        <v>164</v>
      </c>
      <c r="E36" s="4">
        <v>33.347826086956523</v>
      </c>
      <c r="F36" s="4">
        <f>Nurse[[#This Row],[Total Nurse Staff Hours]]/Nurse[[#This Row],[MDS Census]]</f>
        <v>3.0953096479791391</v>
      </c>
      <c r="G36" s="4">
        <f>Nurse[[#This Row],[Total Direct Care Staff Hours]]/Nurse[[#This Row],[MDS Census]]</f>
        <v>2.8501368970013035</v>
      </c>
      <c r="H36" s="4">
        <f>Nurse[[#This Row],[Total RN Hours (w/ Admin, DON)]]/Nurse[[#This Row],[MDS Census]]</f>
        <v>0.78929921773142109</v>
      </c>
      <c r="I36" s="4">
        <f>Nurse[[#This Row],[RN Hours (excl. Admin, DON)]]/Nurse[[#This Row],[MDS Census]]</f>
        <v>0.54412646675358534</v>
      </c>
      <c r="J36" s="4">
        <f>SUM(Nurse[[#This Row],[RN Hours (excl. Admin, DON)]],Nurse[[#This Row],[RN Admin Hours]],Nurse[[#This Row],[RN DON Hours]],Nurse[[#This Row],[LPN Hours (excl. Admin)]],Nurse[[#This Row],[LPN Admin Hours]],Nurse[[#This Row],[CNA Hours]],Nurse[[#This Row],[NA TR Hours]],Nurse[[#This Row],[Med Aide/Tech Hours]])</f>
        <v>103.22184782608694</v>
      </c>
      <c r="K36" s="4">
        <f>SUM(Nurse[[#This Row],[RN Hours (excl. Admin, DON)]],Nurse[[#This Row],[LPN Hours (excl. Admin)]],Nurse[[#This Row],[CNA Hours]],Nurse[[#This Row],[NA TR Hours]],Nurse[[#This Row],[Med Aide/Tech Hours]])</f>
        <v>95.045869565217387</v>
      </c>
      <c r="L36" s="4">
        <f>SUM(Nurse[[#This Row],[RN Hours (excl. Admin, DON)]],Nurse[[#This Row],[RN Admin Hours]],Nurse[[#This Row],[RN DON Hours]])</f>
        <v>26.321413043478262</v>
      </c>
      <c r="M36" s="4">
        <v>18.145434782608696</v>
      </c>
      <c r="N36" s="4">
        <v>8.1759782608695666</v>
      </c>
      <c r="O36" s="4">
        <v>0</v>
      </c>
      <c r="P36" s="4">
        <f>SUM(Nurse[[#This Row],[LPN Hours (excl. Admin)]],Nurse[[#This Row],[LPN Admin Hours]])</f>
        <v>14.105108695652177</v>
      </c>
      <c r="Q36" s="4">
        <v>14.105108695652177</v>
      </c>
      <c r="R36" s="4">
        <v>0</v>
      </c>
      <c r="S36" s="4">
        <f>SUM(Nurse[[#This Row],[CNA Hours]],Nurse[[#This Row],[NA TR Hours]],Nurse[[#This Row],[Med Aide/Tech Hours]])</f>
        <v>62.795326086956514</v>
      </c>
      <c r="T36" s="4">
        <v>61.976086956521733</v>
      </c>
      <c r="U36" s="4">
        <v>0</v>
      </c>
      <c r="V36" s="4">
        <v>0.81923913043478269</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36.466304347826089</v>
      </c>
      <c r="X36" s="4">
        <v>1.9456521739130435</v>
      </c>
      <c r="Y36" s="4">
        <v>0</v>
      </c>
      <c r="Z36" s="4">
        <v>0</v>
      </c>
      <c r="AA36" s="4">
        <v>3.8369565217391304</v>
      </c>
      <c r="AB36" s="4">
        <v>0</v>
      </c>
      <c r="AC36" s="4">
        <v>30.683695652173913</v>
      </c>
      <c r="AD36" s="4">
        <v>0</v>
      </c>
      <c r="AE36" s="4">
        <v>0</v>
      </c>
      <c r="AF36" s="1">
        <v>435080</v>
      </c>
      <c r="AG36" s="1">
        <v>8</v>
      </c>
      <c r="AH36"/>
    </row>
    <row r="37" spans="1:34" x14ac:dyDescent="0.25">
      <c r="A37" t="s">
        <v>150</v>
      </c>
      <c r="B37" t="s">
        <v>77</v>
      </c>
      <c r="C37" t="s">
        <v>268</v>
      </c>
      <c r="D37" t="s">
        <v>187</v>
      </c>
      <c r="E37" s="4">
        <v>31.641304347826086</v>
      </c>
      <c r="F37" s="4">
        <f>Nurse[[#This Row],[Total Nurse Staff Hours]]/Nurse[[#This Row],[MDS Census]]</f>
        <v>2.9518515973892132</v>
      </c>
      <c r="G37" s="4">
        <f>Nurse[[#This Row],[Total Direct Care Staff Hours]]/Nurse[[#This Row],[MDS Census]]</f>
        <v>2.6230882858124351</v>
      </c>
      <c r="H37" s="4">
        <f>Nurse[[#This Row],[Total RN Hours (w/ Admin, DON)]]/Nurse[[#This Row],[MDS Census]]</f>
        <v>0.68671590518722081</v>
      </c>
      <c r="I37" s="4">
        <f>Nurse[[#This Row],[RN Hours (excl. Admin, DON)]]/Nurse[[#This Row],[MDS Census]]</f>
        <v>0.35795259361044307</v>
      </c>
      <c r="J37" s="4">
        <f>SUM(Nurse[[#This Row],[RN Hours (excl. Admin, DON)]],Nurse[[#This Row],[RN Admin Hours]],Nurse[[#This Row],[RN DON Hours]],Nurse[[#This Row],[LPN Hours (excl. Admin)]],Nurse[[#This Row],[LPN Admin Hours]],Nurse[[#This Row],[CNA Hours]],Nurse[[#This Row],[NA TR Hours]],Nurse[[#This Row],[Med Aide/Tech Hours]])</f>
        <v>93.400434782608684</v>
      </c>
      <c r="K37" s="4">
        <f>SUM(Nurse[[#This Row],[RN Hours (excl. Admin, DON)]],Nurse[[#This Row],[LPN Hours (excl. Admin)]],Nurse[[#This Row],[CNA Hours]],Nurse[[#This Row],[NA TR Hours]],Nurse[[#This Row],[Med Aide/Tech Hours]])</f>
        <v>82.997934782608681</v>
      </c>
      <c r="L37" s="4">
        <f>SUM(Nurse[[#This Row],[RN Hours (excl. Admin, DON)]],Nurse[[#This Row],[RN Admin Hours]],Nurse[[#This Row],[RN DON Hours]])</f>
        <v>21.728586956521735</v>
      </c>
      <c r="M37" s="4">
        <v>11.326086956521737</v>
      </c>
      <c r="N37" s="4">
        <v>6.1568478260869544</v>
      </c>
      <c r="O37" s="4">
        <v>4.2456521739130428</v>
      </c>
      <c r="P37" s="4">
        <f>SUM(Nurse[[#This Row],[LPN Hours (excl. Admin)]],Nurse[[#This Row],[LPN Admin Hours]])</f>
        <v>13.811956521739129</v>
      </c>
      <c r="Q37" s="4">
        <v>13.811956521739129</v>
      </c>
      <c r="R37" s="4">
        <v>0</v>
      </c>
      <c r="S37" s="4">
        <f>SUM(Nurse[[#This Row],[CNA Hours]],Nurse[[#This Row],[NA TR Hours]],Nurse[[#This Row],[Med Aide/Tech Hours]])</f>
        <v>57.859891304347819</v>
      </c>
      <c r="T37" s="4">
        <v>57.805543478260866</v>
      </c>
      <c r="U37" s="4">
        <v>5.434782608695652E-2</v>
      </c>
      <c r="V37" s="4">
        <v>0</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9.8441304347826097</v>
      </c>
      <c r="X37" s="4">
        <v>0.54347826086956519</v>
      </c>
      <c r="Y37" s="4">
        <v>0</v>
      </c>
      <c r="Z37" s="4">
        <v>0</v>
      </c>
      <c r="AA37" s="4">
        <v>6.2771739130434785</v>
      </c>
      <c r="AB37" s="4">
        <v>0</v>
      </c>
      <c r="AC37" s="4">
        <v>3.0234782608695649</v>
      </c>
      <c r="AD37" s="4">
        <v>0</v>
      </c>
      <c r="AE37" s="4">
        <v>0</v>
      </c>
      <c r="AF37" s="1">
        <v>435107</v>
      </c>
      <c r="AG37" s="1">
        <v>8</v>
      </c>
      <c r="AH37"/>
    </row>
    <row r="38" spans="1:34" x14ac:dyDescent="0.25">
      <c r="A38" t="s">
        <v>150</v>
      </c>
      <c r="B38" t="s">
        <v>23</v>
      </c>
      <c r="C38" t="s">
        <v>238</v>
      </c>
      <c r="D38" t="s">
        <v>174</v>
      </c>
      <c r="E38" s="4">
        <v>50.554347826086953</v>
      </c>
      <c r="F38" s="4">
        <f>Nurse[[#This Row],[Total Nurse Staff Hours]]/Nurse[[#This Row],[MDS Census]]</f>
        <v>3.4670973984089448</v>
      </c>
      <c r="G38" s="4">
        <f>Nurse[[#This Row],[Total Direct Care Staff Hours]]/Nurse[[#This Row],[MDS Census]]</f>
        <v>3.365613846484627</v>
      </c>
      <c r="H38" s="4">
        <f>Nurse[[#This Row],[Total RN Hours (w/ Admin, DON)]]/Nurse[[#This Row],[MDS Census]]</f>
        <v>0.66882820898731465</v>
      </c>
      <c r="I38" s="4">
        <f>Nurse[[#This Row],[RN Hours (excl. Admin, DON)]]/Nurse[[#This Row],[MDS Census]]</f>
        <v>0.5673446570629973</v>
      </c>
      <c r="J38" s="4">
        <f>SUM(Nurse[[#This Row],[RN Hours (excl. Admin, DON)]],Nurse[[#This Row],[RN Admin Hours]],Nurse[[#This Row],[RN DON Hours]],Nurse[[#This Row],[LPN Hours (excl. Admin)]],Nurse[[#This Row],[LPN Admin Hours]],Nurse[[#This Row],[CNA Hours]],Nurse[[#This Row],[NA TR Hours]],Nurse[[#This Row],[Med Aide/Tech Hours]])</f>
        <v>175.27684782608696</v>
      </c>
      <c r="K38" s="4">
        <f>SUM(Nurse[[#This Row],[RN Hours (excl. Admin, DON)]],Nurse[[#This Row],[LPN Hours (excl. Admin)]],Nurse[[#This Row],[CNA Hours]],Nurse[[#This Row],[NA TR Hours]],Nurse[[#This Row],[Med Aide/Tech Hours]])</f>
        <v>170.14641304347825</v>
      </c>
      <c r="L38" s="4">
        <f>SUM(Nurse[[#This Row],[RN Hours (excl. Admin, DON)]],Nurse[[#This Row],[RN Admin Hours]],Nurse[[#This Row],[RN DON Hours]])</f>
        <v>33.81217391304348</v>
      </c>
      <c r="M38" s="4">
        <v>28.681739130434785</v>
      </c>
      <c r="N38" s="4">
        <v>0</v>
      </c>
      <c r="O38" s="4">
        <v>5.1304347826086953</v>
      </c>
      <c r="P38" s="4">
        <f>SUM(Nurse[[#This Row],[LPN Hours (excl. Admin)]],Nurse[[#This Row],[LPN Admin Hours]])</f>
        <v>38.769021739130437</v>
      </c>
      <c r="Q38" s="4">
        <v>38.769021739130437</v>
      </c>
      <c r="R38" s="4">
        <v>0</v>
      </c>
      <c r="S38" s="4">
        <f>SUM(Nurse[[#This Row],[CNA Hours]],Nurse[[#This Row],[NA TR Hours]],Nurse[[#This Row],[Med Aide/Tech Hours]])</f>
        <v>102.69565217391303</v>
      </c>
      <c r="T38" s="4">
        <v>97.108695652173907</v>
      </c>
      <c r="U38" s="4">
        <v>0</v>
      </c>
      <c r="V38" s="4">
        <v>5.5869565217391308</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 s="4">
        <v>0</v>
      </c>
      <c r="Y38" s="4">
        <v>0</v>
      </c>
      <c r="Z38" s="4">
        <v>0</v>
      </c>
      <c r="AA38" s="4">
        <v>0</v>
      </c>
      <c r="AB38" s="4">
        <v>0</v>
      </c>
      <c r="AC38" s="4">
        <v>0</v>
      </c>
      <c r="AD38" s="4">
        <v>0</v>
      </c>
      <c r="AE38" s="4">
        <v>0</v>
      </c>
      <c r="AF38" s="1">
        <v>435037</v>
      </c>
      <c r="AG38" s="1">
        <v>8</v>
      </c>
      <c r="AH38"/>
    </row>
    <row r="39" spans="1:34" x14ac:dyDescent="0.25">
      <c r="A39" t="s">
        <v>150</v>
      </c>
      <c r="B39" t="s">
        <v>91</v>
      </c>
      <c r="C39" t="s">
        <v>242</v>
      </c>
      <c r="D39" t="s">
        <v>183</v>
      </c>
      <c r="E39" s="4">
        <v>45.5</v>
      </c>
      <c r="F39" s="4">
        <f>Nurse[[#This Row],[Total Nurse Staff Hours]]/Nurse[[#This Row],[MDS Census]]</f>
        <v>4.4611634018155764</v>
      </c>
      <c r="G39" s="4">
        <f>Nurse[[#This Row],[Total Direct Care Staff Hours]]/Nurse[[#This Row],[MDS Census]]</f>
        <v>4.0292474916387961</v>
      </c>
      <c r="H39" s="4">
        <f>Nurse[[#This Row],[Total RN Hours (w/ Admin, DON)]]/Nurse[[#This Row],[MDS Census]]</f>
        <v>0.90544194935499289</v>
      </c>
      <c r="I39" s="4">
        <f>Nurse[[#This Row],[RN Hours (excl. Admin, DON)]]/Nurse[[#This Row],[MDS Census]]</f>
        <v>0.47352603917821323</v>
      </c>
      <c r="J39" s="4">
        <f>SUM(Nurse[[#This Row],[RN Hours (excl. Admin, DON)]],Nurse[[#This Row],[RN Admin Hours]],Nurse[[#This Row],[RN DON Hours]],Nurse[[#This Row],[LPN Hours (excl. Admin)]],Nurse[[#This Row],[LPN Admin Hours]],Nurse[[#This Row],[CNA Hours]],Nurse[[#This Row],[NA TR Hours]],Nurse[[#This Row],[Med Aide/Tech Hours]])</f>
        <v>202.98293478260871</v>
      </c>
      <c r="K39" s="4">
        <f>SUM(Nurse[[#This Row],[RN Hours (excl. Admin, DON)]],Nurse[[#This Row],[LPN Hours (excl. Admin)]],Nurse[[#This Row],[CNA Hours]],Nurse[[#This Row],[NA TR Hours]],Nurse[[#This Row],[Med Aide/Tech Hours]])</f>
        <v>183.33076086956524</v>
      </c>
      <c r="L39" s="4">
        <f>SUM(Nurse[[#This Row],[RN Hours (excl. Admin, DON)]],Nurse[[#This Row],[RN Admin Hours]],Nurse[[#This Row],[RN DON Hours]])</f>
        <v>41.197608695652178</v>
      </c>
      <c r="M39" s="4">
        <v>21.545434782608702</v>
      </c>
      <c r="N39" s="4">
        <v>13.913043478260869</v>
      </c>
      <c r="O39" s="4">
        <v>5.7391304347826084</v>
      </c>
      <c r="P39" s="4">
        <f>SUM(Nurse[[#This Row],[LPN Hours (excl. Admin)]],Nurse[[#This Row],[LPN Admin Hours]])</f>
        <v>16.843152173913047</v>
      </c>
      <c r="Q39" s="4">
        <v>16.843152173913047</v>
      </c>
      <c r="R39" s="4">
        <v>0</v>
      </c>
      <c r="S39" s="4">
        <f>SUM(Nurse[[#This Row],[CNA Hours]],Nurse[[#This Row],[NA TR Hours]],Nurse[[#This Row],[Med Aide/Tech Hours]])</f>
        <v>144.94217391304349</v>
      </c>
      <c r="T39" s="4">
        <v>61.989021739130422</v>
      </c>
      <c r="U39" s="4">
        <v>0</v>
      </c>
      <c r="V39" s="4">
        <v>82.953152173913068</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7.2880434782608692</v>
      </c>
      <c r="X39" s="4">
        <v>0</v>
      </c>
      <c r="Y39" s="4">
        <v>0</v>
      </c>
      <c r="Z39" s="4">
        <v>0</v>
      </c>
      <c r="AA39" s="4">
        <v>0</v>
      </c>
      <c r="AB39" s="4">
        <v>0</v>
      </c>
      <c r="AC39" s="4">
        <v>3.5788043478260869</v>
      </c>
      <c r="AD39" s="4">
        <v>0</v>
      </c>
      <c r="AE39" s="4">
        <v>3.7092391304347827</v>
      </c>
      <c r="AF39" s="1">
        <v>435127</v>
      </c>
      <c r="AG39" s="1">
        <v>8</v>
      </c>
      <c r="AH39"/>
    </row>
    <row r="40" spans="1:34" x14ac:dyDescent="0.25">
      <c r="A40" t="s">
        <v>150</v>
      </c>
      <c r="B40" t="s">
        <v>105</v>
      </c>
      <c r="C40" t="s">
        <v>244</v>
      </c>
      <c r="D40" t="s">
        <v>186</v>
      </c>
      <c r="E40" s="4">
        <v>27.652173913043477</v>
      </c>
      <c r="F40" s="4">
        <f>Nurse[[#This Row],[Total Nurse Staff Hours]]/Nurse[[#This Row],[MDS Census]]</f>
        <v>4.4008215408805018</v>
      </c>
      <c r="G40" s="4">
        <f>Nurse[[#This Row],[Total Direct Care Staff Hours]]/Nurse[[#This Row],[MDS Census]]</f>
        <v>4.039382861635219</v>
      </c>
      <c r="H40" s="4">
        <f>Nurse[[#This Row],[Total RN Hours (w/ Admin, DON)]]/Nurse[[#This Row],[MDS Census]]</f>
        <v>0.84072327044025141</v>
      </c>
      <c r="I40" s="4">
        <f>Nurse[[#This Row],[RN Hours (excl. Admin, DON)]]/Nurse[[#This Row],[MDS Census]]</f>
        <v>0.47928459119496819</v>
      </c>
      <c r="J40" s="4">
        <f>SUM(Nurse[[#This Row],[RN Hours (excl. Admin, DON)]],Nurse[[#This Row],[RN Admin Hours]],Nurse[[#This Row],[RN DON Hours]],Nurse[[#This Row],[LPN Hours (excl. Admin)]],Nurse[[#This Row],[LPN Admin Hours]],Nurse[[#This Row],[CNA Hours]],Nurse[[#This Row],[NA TR Hours]],Nurse[[#This Row],[Med Aide/Tech Hours]])</f>
        <v>121.69228260869562</v>
      </c>
      <c r="K40" s="4">
        <f>SUM(Nurse[[#This Row],[RN Hours (excl. Admin, DON)]],Nurse[[#This Row],[LPN Hours (excl. Admin)]],Nurse[[#This Row],[CNA Hours]],Nurse[[#This Row],[NA TR Hours]],Nurse[[#This Row],[Med Aide/Tech Hours]])</f>
        <v>111.69771739130431</v>
      </c>
      <c r="L40" s="4">
        <f>SUM(Nurse[[#This Row],[RN Hours (excl. Admin, DON)]],Nurse[[#This Row],[RN Admin Hours]],Nurse[[#This Row],[RN DON Hours]])</f>
        <v>23.247826086956515</v>
      </c>
      <c r="M40" s="4">
        <v>13.253260869565207</v>
      </c>
      <c r="N40" s="4">
        <v>4.8489130434782624</v>
      </c>
      <c r="O40" s="4">
        <v>5.1456521739130441</v>
      </c>
      <c r="P40" s="4">
        <f>SUM(Nurse[[#This Row],[LPN Hours (excl. Admin)]],Nurse[[#This Row],[LPN Admin Hours]])</f>
        <v>12.371739130434774</v>
      </c>
      <c r="Q40" s="4">
        <v>12.371739130434774</v>
      </c>
      <c r="R40" s="4">
        <v>0</v>
      </c>
      <c r="S40" s="4">
        <f>SUM(Nurse[[#This Row],[CNA Hours]],Nurse[[#This Row],[NA TR Hours]],Nurse[[#This Row],[Med Aide/Tech Hours]])</f>
        <v>86.072717391304323</v>
      </c>
      <c r="T40" s="4">
        <v>85.577065217391279</v>
      </c>
      <c r="U40" s="4">
        <v>0</v>
      </c>
      <c r="V40" s="4">
        <v>0.49565217391304339</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 s="4">
        <v>0</v>
      </c>
      <c r="Y40" s="4">
        <v>0</v>
      </c>
      <c r="Z40" s="4">
        <v>0</v>
      </c>
      <c r="AA40" s="4">
        <v>0</v>
      </c>
      <c r="AB40" s="4">
        <v>0</v>
      </c>
      <c r="AC40" s="4">
        <v>0</v>
      </c>
      <c r="AD40" s="4">
        <v>0</v>
      </c>
      <c r="AE40" s="4">
        <v>0</v>
      </c>
      <c r="AF40" t="s">
        <v>8</v>
      </c>
      <c r="AG40" s="1">
        <v>8</v>
      </c>
      <c r="AH40"/>
    </row>
    <row r="41" spans="1:34" x14ac:dyDescent="0.25">
      <c r="A41" t="s">
        <v>150</v>
      </c>
      <c r="B41" t="s">
        <v>70</v>
      </c>
      <c r="C41" t="s">
        <v>263</v>
      </c>
      <c r="D41" t="s">
        <v>189</v>
      </c>
      <c r="E41" s="4">
        <v>49.728260869565219</v>
      </c>
      <c r="F41" s="4">
        <f>Nurse[[#This Row],[Total Nurse Staff Hours]]/Nurse[[#This Row],[MDS Census]]</f>
        <v>3.3867759562841528</v>
      </c>
      <c r="G41" s="4">
        <f>Nurse[[#This Row],[Total Direct Care Staff Hours]]/Nurse[[#This Row],[MDS Census]]</f>
        <v>3.1987978142076505</v>
      </c>
      <c r="H41" s="4">
        <f>Nurse[[#This Row],[Total RN Hours (w/ Admin, DON)]]/Nurse[[#This Row],[MDS Census]]</f>
        <v>1.0388524590163934</v>
      </c>
      <c r="I41" s="4">
        <f>Nurse[[#This Row],[RN Hours (excl. Admin, DON)]]/Nurse[[#This Row],[MDS Census]]</f>
        <v>0.85087431693989068</v>
      </c>
      <c r="J41" s="4">
        <f>SUM(Nurse[[#This Row],[RN Hours (excl. Admin, DON)]],Nurse[[#This Row],[RN Admin Hours]],Nurse[[#This Row],[RN DON Hours]],Nurse[[#This Row],[LPN Hours (excl. Admin)]],Nurse[[#This Row],[LPN Admin Hours]],Nurse[[#This Row],[CNA Hours]],Nurse[[#This Row],[NA TR Hours]],Nurse[[#This Row],[Med Aide/Tech Hours]])</f>
        <v>168.41847826086956</v>
      </c>
      <c r="K41" s="4">
        <f>SUM(Nurse[[#This Row],[RN Hours (excl. Admin, DON)]],Nurse[[#This Row],[LPN Hours (excl. Admin)]],Nurse[[#This Row],[CNA Hours]],Nurse[[#This Row],[NA TR Hours]],Nurse[[#This Row],[Med Aide/Tech Hours]])</f>
        <v>159.07065217391306</v>
      </c>
      <c r="L41" s="4">
        <f>SUM(Nurse[[#This Row],[RN Hours (excl. Admin, DON)]],Nurse[[#This Row],[RN Admin Hours]],Nurse[[#This Row],[RN DON Hours]])</f>
        <v>51.660326086956523</v>
      </c>
      <c r="M41" s="4">
        <v>42.3125</v>
      </c>
      <c r="N41" s="4">
        <v>4.6086956521739131</v>
      </c>
      <c r="O41" s="4">
        <v>4.7391304347826084</v>
      </c>
      <c r="P41" s="4">
        <f>SUM(Nurse[[#This Row],[LPN Hours (excl. Admin)]],Nurse[[#This Row],[LPN Admin Hours]])</f>
        <v>3.5869565217391304</v>
      </c>
      <c r="Q41" s="4">
        <v>3.5869565217391304</v>
      </c>
      <c r="R41" s="4">
        <v>0</v>
      </c>
      <c r="S41" s="4">
        <f>SUM(Nurse[[#This Row],[CNA Hours]],Nurse[[#This Row],[NA TR Hours]],Nurse[[#This Row],[Med Aide/Tech Hours]])</f>
        <v>113.17119565217392</v>
      </c>
      <c r="T41" s="4">
        <v>112.25815217391305</v>
      </c>
      <c r="U41" s="4">
        <v>0.91304347826086951</v>
      </c>
      <c r="V41" s="4">
        <v>0</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1" s="4">
        <v>0</v>
      </c>
      <c r="Y41" s="4">
        <v>0</v>
      </c>
      <c r="Z41" s="4">
        <v>0</v>
      </c>
      <c r="AA41" s="4">
        <v>0</v>
      </c>
      <c r="AB41" s="4">
        <v>0</v>
      </c>
      <c r="AC41" s="4">
        <v>0</v>
      </c>
      <c r="AD41" s="4">
        <v>0</v>
      </c>
      <c r="AE41" s="4">
        <v>0</v>
      </c>
      <c r="AF41" s="1">
        <v>435099</v>
      </c>
      <c r="AG41" s="1">
        <v>8</v>
      </c>
      <c r="AH41"/>
    </row>
    <row r="42" spans="1:34" x14ac:dyDescent="0.25">
      <c r="A42" t="s">
        <v>150</v>
      </c>
      <c r="B42" t="s">
        <v>78</v>
      </c>
      <c r="C42" t="s">
        <v>223</v>
      </c>
      <c r="D42" t="s">
        <v>190</v>
      </c>
      <c r="E42" s="4">
        <v>75.228260869565219</v>
      </c>
      <c r="F42" s="4">
        <f>Nurse[[#This Row],[Total Nurse Staff Hours]]/Nurse[[#This Row],[MDS Census]]</f>
        <v>2.8652391272937439</v>
      </c>
      <c r="G42" s="4">
        <f>Nurse[[#This Row],[Total Direct Care Staff Hours]]/Nurse[[#This Row],[MDS Census]]</f>
        <v>2.6921788758849878</v>
      </c>
      <c r="H42" s="4">
        <f>Nurse[[#This Row],[Total RN Hours (w/ Admin, DON)]]/Nurse[[#This Row],[MDS Census]]</f>
        <v>0.35988585464528244</v>
      </c>
      <c r="I42" s="4">
        <f>Nurse[[#This Row],[RN Hours (excl. Admin, DON)]]/Nurse[[#This Row],[MDS Census]]</f>
        <v>0.1868256032365265</v>
      </c>
      <c r="J42" s="4">
        <f>SUM(Nurse[[#This Row],[RN Hours (excl. Admin, DON)]],Nurse[[#This Row],[RN Admin Hours]],Nurse[[#This Row],[RN DON Hours]],Nurse[[#This Row],[LPN Hours (excl. Admin)]],Nurse[[#This Row],[LPN Admin Hours]],Nurse[[#This Row],[CNA Hours]],Nurse[[#This Row],[NA TR Hours]],Nurse[[#This Row],[Med Aide/Tech Hours]])</f>
        <v>215.54695652173913</v>
      </c>
      <c r="K42" s="4">
        <f>SUM(Nurse[[#This Row],[RN Hours (excl. Admin, DON)]],Nurse[[#This Row],[LPN Hours (excl. Admin)]],Nurse[[#This Row],[CNA Hours]],Nurse[[#This Row],[NA TR Hours]],Nurse[[#This Row],[Med Aide/Tech Hours]])</f>
        <v>202.5279347826087</v>
      </c>
      <c r="L42" s="4">
        <f>SUM(Nurse[[#This Row],[RN Hours (excl. Admin, DON)]],Nurse[[#This Row],[RN Admin Hours]],Nurse[[#This Row],[RN DON Hours]])</f>
        <v>27.073586956521737</v>
      </c>
      <c r="M42" s="4">
        <v>14.054565217391303</v>
      </c>
      <c r="N42" s="4">
        <v>10.222826086956522</v>
      </c>
      <c r="O42" s="4">
        <v>2.7961956521739131</v>
      </c>
      <c r="P42" s="4">
        <f>SUM(Nurse[[#This Row],[LPN Hours (excl. Admin)]],Nurse[[#This Row],[LPN Admin Hours]])</f>
        <v>39.355978260869563</v>
      </c>
      <c r="Q42" s="4">
        <v>39.355978260869563</v>
      </c>
      <c r="R42" s="4">
        <v>0</v>
      </c>
      <c r="S42" s="4">
        <f>SUM(Nurse[[#This Row],[CNA Hours]],Nurse[[#This Row],[NA TR Hours]],Nurse[[#This Row],[Med Aide/Tech Hours]])</f>
        <v>149.11739130434785</v>
      </c>
      <c r="T42" s="4">
        <v>114.04760869565219</v>
      </c>
      <c r="U42" s="4">
        <v>7.0163043478260869</v>
      </c>
      <c r="V42" s="4">
        <v>28.053478260869564</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30.419239130434782</v>
      </c>
      <c r="X42" s="4">
        <v>1.9350000000000001</v>
      </c>
      <c r="Y42" s="4">
        <v>0</v>
      </c>
      <c r="Z42" s="4">
        <v>2.4483695652173911</v>
      </c>
      <c r="AA42" s="4">
        <v>0.27445652173913043</v>
      </c>
      <c r="AB42" s="4">
        <v>0</v>
      </c>
      <c r="AC42" s="4">
        <v>21.517717391304345</v>
      </c>
      <c r="AD42" s="4">
        <v>0</v>
      </c>
      <c r="AE42" s="4">
        <v>4.2436956521739138</v>
      </c>
      <c r="AF42" s="1">
        <v>435109</v>
      </c>
      <c r="AG42" s="1">
        <v>8</v>
      </c>
      <c r="AH42"/>
    </row>
    <row r="43" spans="1:34" x14ac:dyDescent="0.25">
      <c r="A43" t="s">
        <v>150</v>
      </c>
      <c r="B43" t="s">
        <v>64</v>
      </c>
      <c r="C43" t="s">
        <v>259</v>
      </c>
      <c r="D43" t="s">
        <v>198</v>
      </c>
      <c r="E43" s="4">
        <v>31.989130434782609</v>
      </c>
      <c r="F43" s="4">
        <f>Nurse[[#This Row],[Total Nurse Staff Hours]]/Nurse[[#This Row],[MDS Census]]</f>
        <v>3.5075535168195726</v>
      </c>
      <c r="G43" s="4">
        <f>Nurse[[#This Row],[Total Direct Care Staff Hours]]/Nurse[[#This Row],[MDS Census]]</f>
        <v>3.5075535168195726</v>
      </c>
      <c r="H43" s="4">
        <f>Nurse[[#This Row],[Total RN Hours (w/ Admin, DON)]]/Nurse[[#This Row],[MDS Census]]</f>
        <v>0.76807679238871895</v>
      </c>
      <c r="I43" s="4">
        <f>Nurse[[#This Row],[RN Hours (excl. Admin, DON)]]/Nurse[[#This Row],[MDS Census]]</f>
        <v>0.76807679238871895</v>
      </c>
      <c r="J43" s="4">
        <f>SUM(Nurse[[#This Row],[RN Hours (excl. Admin, DON)]],Nurse[[#This Row],[RN Admin Hours]],Nurse[[#This Row],[RN DON Hours]],Nurse[[#This Row],[LPN Hours (excl. Admin)]],Nurse[[#This Row],[LPN Admin Hours]],Nurse[[#This Row],[CNA Hours]],Nurse[[#This Row],[NA TR Hours]],Nurse[[#This Row],[Med Aide/Tech Hours]])</f>
        <v>112.20358695652176</v>
      </c>
      <c r="K43" s="4">
        <f>SUM(Nurse[[#This Row],[RN Hours (excl. Admin, DON)]],Nurse[[#This Row],[LPN Hours (excl. Admin)]],Nurse[[#This Row],[CNA Hours]],Nurse[[#This Row],[NA TR Hours]],Nurse[[#This Row],[Med Aide/Tech Hours]])</f>
        <v>112.20358695652176</v>
      </c>
      <c r="L43" s="4">
        <f>SUM(Nurse[[#This Row],[RN Hours (excl. Admin, DON)]],Nurse[[#This Row],[RN Admin Hours]],Nurse[[#This Row],[RN DON Hours]])</f>
        <v>24.570108695652173</v>
      </c>
      <c r="M43" s="4">
        <v>24.570108695652173</v>
      </c>
      <c r="N43" s="4">
        <v>0</v>
      </c>
      <c r="O43" s="4">
        <v>0</v>
      </c>
      <c r="P43" s="4">
        <f>SUM(Nurse[[#This Row],[LPN Hours (excl. Admin)]],Nurse[[#This Row],[LPN Admin Hours]])</f>
        <v>8.3426086956521726</v>
      </c>
      <c r="Q43" s="4">
        <v>8.3426086956521726</v>
      </c>
      <c r="R43" s="4">
        <v>0</v>
      </c>
      <c r="S43" s="4">
        <f>SUM(Nurse[[#This Row],[CNA Hours]],Nurse[[#This Row],[NA TR Hours]],Nurse[[#This Row],[Med Aide/Tech Hours]])</f>
        <v>79.290869565217406</v>
      </c>
      <c r="T43" s="4">
        <v>67.980760869565231</v>
      </c>
      <c r="U43" s="4">
        <v>0</v>
      </c>
      <c r="V43" s="4">
        <v>11.310108695652172</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3.2771739130434785</v>
      </c>
      <c r="X43" s="4">
        <v>1.9347826086956521</v>
      </c>
      <c r="Y43" s="4">
        <v>0</v>
      </c>
      <c r="Z43" s="4">
        <v>0</v>
      </c>
      <c r="AA43" s="4">
        <v>1.3423913043478262</v>
      </c>
      <c r="AB43" s="4">
        <v>0</v>
      </c>
      <c r="AC43" s="4">
        <v>0</v>
      </c>
      <c r="AD43" s="4">
        <v>0</v>
      </c>
      <c r="AE43" s="4">
        <v>0</v>
      </c>
      <c r="AF43" s="1">
        <v>435090</v>
      </c>
      <c r="AG43" s="1">
        <v>8</v>
      </c>
      <c r="AH43"/>
    </row>
    <row r="44" spans="1:34" x14ac:dyDescent="0.25">
      <c r="A44" t="s">
        <v>150</v>
      </c>
      <c r="B44" t="s">
        <v>79</v>
      </c>
      <c r="C44" t="s">
        <v>238</v>
      </c>
      <c r="D44" t="s">
        <v>174</v>
      </c>
      <c r="E44" s="4">
        <v>75.913043478260875</v>
      </c>
      <c r="F44" s="4">
        <f>Nurse[[#This Row],[Total Nurse Staff Hours]]/Nurse[[#This Row],[MDS Census]]</f>
        <v>3.296314432989691</v>
      </c>
      <c r="G44" s="4">
        <f>Nurse[[#This Row],[Total Direct Care Staff Hours]]/Nurse[[#This Row],[MDS Census]]</f>
        <v>2.9895060137457046</v>
      </c>
      <c r="H44" s="4">
        <f>Nurse[[#This Row],[Total RN Hours (w/ Admin, DON)]]/Nurse[[#This Row],[MDS Census]]</f>
        <v>0.65234822451317287</v>
      </c>
      <c r="I44" s="4">
        <f>Nurse[[#This Row],[RN Hours (excl. Admin, DON)]]/Nurse[[#This Row],[MDS Census]]</f>
        <v>0.34553980526918671</v>
      </c>
      <c r="J44" s="4">
        <f>SUM(Nurse[[#This Row],[RN Hours (excl. Admin, DON)]],Nurse[[#This Row],[RN Admin Hours]],Nurse[[#This Row],[RN DON Hours]],Nurse[[#This Row],[LPN Hours (excl. Admin)]],Nurse[[#This Row],[LPN Admin Hours]],Nurse[[#This Row],[CNA Hours]],Nurse[[#This Row],[NA TR Hours]],Nurse[[#This Row],[Med Aide/Tech Hours]])</f>
        <v>250.23326086956524</v>
      </c>
      <c r="K44" s="4">
        <f>SUM(Nurse[[#This Row],[RN Hours (excl. Admin, DON)]],Nurse[[#This Row],[LPN Hours (excl. Admin)]],Nurse[[#This Row],[CNA Hours]],Nurse[[#This Row],[NA TR Hours]],Nurse[[#This Row],[Med Aide/Tech Hours]])</f>
        <v>226.94250000000002</v>
      </c>
      <c r="L44" s="4">
        <f>SUM(Nurse[[#This Row],[RN Hours (excl. Admin, DON)]],Nurse[[#This Row],[RN Admin Hours]],Nurse[[#This Row],[RN DON Hours]])</f>
        <v>49.521739130434781</v>
      </c>
      <c r="M44" s="4">
        <v>26.230978260869566</v>
      </c>
      <c r="N44" s="4">
        <v>19.029891304347824</v>
      </c>
      <c r="O44" s="4">
        <v>4.2608695652173916</v>
      </c>
      <c r="P44" s="4">
        <f>SUM(Nurse[[#This Row],[LPN Hours (excl. Admin)]],Nurse[[#This Row],[LPN Admin Hours]])</f>
        <v>60.057065217391305</v>
      </c>
      <c r="Q44" s="4">
        <v>60.057065217391305</v>
      </c>
      <c r="R44" s="4">
        <v>0</v>
      </c>
      <c r="S44" s="4">
        <f>SUM(Nurse[[#This Row],[CNA Hours]],Nurse[[#This Row],[NA TR Hours]],Nurse[[#This Row],[Med Aide/Tech Hours]])</f>
        <v>140.65445652173915</v>
      </c>
      <c r="T44" s="4">
        <v>112.39902173913046</v>
      </c>
      <c r="U44" s="4">
        <v>17.983695652173914</v>
      </c>
      <c r="V44" s="4">
        <v>10.271739130434783</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11.116413043478261</v>
      </c>
      <c r="X44" s="4">
        <v>0</v>
      </c>
      <c r="Y44" s="4">
        <v>0</v>
      </c>
      <c r="Z44" s="4">
        <v>0</v>
      </c>
      <c r="AA44" s="4">
        <v>0</v>
      </c>
      <c r="AB44" s="4">
        <v>0</v>
      </c>
      <c r="AC44" s="4">
        <v>11.116413043478261</v>
      </c>
      <c r="AD44" s="4">
        <v>0</v>
      </c>
      <c r="AE44" s="4">
        <v>0</v>
      </c>
      <c r="AF44" s="1">
        <v>435110</v>
      </c>
      <c r="AG44" s="1">
        <v>8</v>
      </c>
      <c r="AH44"/>
    </row>
    <row r="45" spans="1:34" x14ac:dyDescent="0.25">
      <c r="A45" t="s">
        <v>150</v>
      </c>
      <c r="B45" t="s">
        <v>95</v>
      </c>
      <c r="C45" t="s">
        <v>238</v>
      </c>
      <c r="D45" t="s">
        <v>174</v>
      </c>
      <c r="E45" s="4">
        <v>57.195652173913047</v>
      </c>
      <c r="F45" s="4">
        <f>Nurse[[#This Row],[Total Nurse Staff Hours]]/Nurse[[#This Row],[MDS Census]]</f>
        <v>3.7041828202204488</v>
      </c>
      <c r="G45" s="4">
        <f>Nurse[[#This Row],[Total Direct Care Staff Hours]]/Nurse[[#This Row],[MDS Census]]</f>
        <v>3.6084017483846456</v>
      </c>
      <c r="H45" s="4">
        <f>Nurse[[#This Row],[Total RN Hours (w/ Admin, DON)]]/Nurse[[#This Row],[MDS Census]]</f>
        <v>1.2469479285442802</v>
      </c>
      <c r="I45" s="4">
        <f>Nurse[[#This Row],[RN Hours (excl. Admin, DON)]]/Nurse[[#This Row],[MDS Census]]</f>
        <v>1.1511668567084761</v>
      </c>
      <c r="J45" s="4">
        <f>SUM(Nurse[[#This Row],[RN Hours (excl. Admin, DON)]],Nurse[[#This Row],[RN Admin Hours]],Nurse[[#This Row],[RN DON Hours]],Nurse[[#This Row],[LPN Hours (excl. Admin)]],Nurse[[#This Row],[LPN Admin Hours]],Nurse[[#This Row],[CNA Hours]],Nurse[[#This Row],[NA TR Hours]],Nurse[[#This Row],[Med Aide/Tech Hours]])</f>
        <v>211.86315217391308</v>
      </c>
      <c r="K45" s="4">
        <f>SUM(Nurse[[#This Row],[RN Hours (excl. Admin, DON)]],Nurse[[#This Row],[LPN Hours (excl. Admin)]],Nurse[[#This Row],[CNA Hours]],Nurse[[#This Row],[NA TR Hours]],Nurse[[#This Row],[Med Aide/Tech Hours]])</f>
        <v>206.38489130434789</v>
      </c>
      <c r="L45" s="4">
        <f>SUM(Nurse[[#This Row],[RN Hours (excl. Admin, DON)]],Nurse[[#This Row],[RN Admin Hours]],Nurse[[#This Row],[RN DON Hours]])</f>
        <v>71.320000000000022</v>
      </c>
      <c r="M45" s="4">
        <v>65.841739130434803</v>
      </c>
      <c r="N45" s="4">
        <v>0</v>
      </c>
      <c r="O45" s="4">
        <v>5.4782608695652177</v>
      </c>
      <c r="P45" s="4">
        <f>SUM(Nurse[[#This Row],[LPN Hours (excl. Admin)]],Nurse[[#This Row],[LPN Admin Hours]])</f>
        <v>31.487173913043488</v>
      </c>
      <c r="Q45" s="4">
        <v>31.487173913043488</v>
      </c>
      <c r="R45" s="4">
        <v>0</v>
      </c>
      <c r="S45" s="4">
        <f>SUM(Nurse[[#This Row],[CNA Hours]],Nurse[[#This Row],[NA TR Hours]],Nurse[[#This Row],[Med Aide/Tech Hours]])</f>
        <v>109.05597826086958</v>
      </c>
      <c r="T45" s="4">
        <v>96.286847826086969</v>
      </c>
      <c r="U45" s="4">
        <v>0</v>
      </c>
      <c r="V45" s="4">
        <v>12.76913043478261</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0.86467391304347818</v>
      </c>
      <c r="X45" s="4">
        <v>0</v>
      </c>
      <c r="Y45" s="4">
        <v>0</v>
      </c>
      <c r="Z45" s="4">
        <v>0</v>
      </c>
      <c r="AA45" s="4">
        <v>0</v>
      </c>
      <c r="AB45" s="4">
        <v>0</v>
      </c>
      <c r="AC45" s="4">
        <v>0.86467391304347818</v>
      </c>
      <c r="AD45" s="4">
        <v>0</v>
      </c>
      <c r="AE45" s="4">
        <v>0</v>
      </c>
      <c r="AF45" s="1">
        <v>435134</v>
      </c>
      <c r="AG45" s="1">
        <v>8</v>
      </c>
      <c r="AH45"/>
    </row>
    <row r="46" spans="1:34" x14ac:dyDescent="0.25">
      <c r="A46" t="s">
        <v>150</v>
      </c>
      <c r="B46" t="s">
        <v>62</v>
      </c>
      <c r="C46" t="s">
        <v>257</v>
      </c>
      <c r="D46" t="s">
        <v>184</v>
      </c>
      <c r="E46" s="4">
        <v>47.130434782608695</v>
      </c>
      <c r="F46" s="4">
        <f>Nurse[[#This Row],[Total Nurse Staff Hours]]/Nurse[[#This Row],[MDS Census]]</f>
        <v>2.9159086715867151</v>
      </c>
      <c r="G46" s="4">
        <f>Nurse[[#This Row],[Total Direct Care Staff Hours]]/Nurse[[#This Row],[MDS Census]]</f>
        <v>2.7050046125461247</v>
      </c>
      <c r="H46" s="4">
        <f>Nurse[[#This Row],[Total RN Hours (w/ Admin, DON)]]/Nurse[[#This Row],[MDS Census]]</f>
        <v>0.50402214022140235</v>
      </c>
      <c r="I46" s="4">
        <f>Nurse[[#This Row],[RN Hours (excl. Admin, DON)]]/Nurse[[#This Row],[MDS Census]]</f>
        <v>0.29311808118081184</v>
      </c>
      <c r="J46" s="4">
        <f>SUM(Nurse[[#This Row],[RN Hours (excl. Admin, DON)]],Nurse[[#This Row],[RN Admin Hours]],Nurse[[#This Row],[RN DON Hours]],Nurse[[#This Row],[LPN Hours (excl. Admin)]],Nurse[[#This Row],[LPN Admin Hours]],Nurse[[#This Row],[CNA Hours]],Nurse[[#This Row],[NA TR Hours]],Nurse[[#This Row],[Med Aide/Tech Hours]])</f>
        <v>137.42804347826083</v>
      </c>
      <c r="K46" s="4">
        <f>SUM(Nurse[[#This Row],[RN Hours (excl. Admin, DON)]],Nurse[[#This Row],[LPN Hours (excl. Admin)]],Nurse[[#This Row],[CNA Hours]],Nurse[[#This Row],[NA TR Hours]],Nurse[[#This Row],[Med Aide/Tech Hours]])</f>
        <v>127.48804347826083</v>
      </c>
      <c r="L46" s="4">
        <f>SUM(Nurse[[#This Row],[RN Hours (excl. Admin, DON)]],Nurse[[#This Row],[RN Admin Hours]],Nurse[[#This Row],[RN DON Hours]])</f>
        <v>23.754782608695656</v>
      </c>
      <c r="M46" s="4">
        <v>13.814782608695653</v>
      </c>
      <c r="N46" s="4">
        <v>4.4617391304347827</v>
      </c>
      <c r="O46" s="4">
        <v>5.4782608695652177</v>
      </c>
      <c r="P46" s="4">
        <f>SUM(Nurse[[#This Row],[LPN Hours (excl. Admin)]],Nurse[[#This Row],[LPN Admin Hours]])</f>
        <v>19.820326086956509</v>
      </c>
      <c r="Q46" s="4">
        <v>19.820326086956509</v>
      </c>
      <c r="R46" s="4">
        <v>0</v>
      </c>
      <c r="S46" s="4">
        <f>SUM(Nurse[[#This Row],[CNA Hours]],Nurse[[#This Row],[NA TR Hours]],Nurse[[#This Row],[Med Aide/Tech Hours]])</f>
        <v>93.852934782608671</v>
      </c>
      <c r="T46" s="4">
        <v>84.105108695652149</v>
      </c>
      <c r="U46" s="4">
        <v>0</v>
      </c>
      <c r="V46" s="4">
        <v>9.7478260869565219</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6" s="4">
        <v>0</v>
      </c>
      <c r="Y46" s="4">
        <v>0</v>
      </c>
      <c r="Z46" s="4">
        <v>0</v>
      </c>
      <c r="AA46" s="4">
        <v>0</v>
      </c>
      <c r="AB46" s="4">
        <v>0</v>
      </c>
      <c r="AC46" s="4">
        <v>0</v>
      </c>
      <c r="AD46" s="4">
        <v>0</v>
      </c>
      <c r="AE46" s="4">
        <v>0</v>
      </c>
      <c r="AF46" s="1">
        <v>435087</v>
      </c>
      <c r="AG46" s="1">
        <v>8</v>
      </c>
      <c r="AH46"/>
    </row>
    <row r="47" spans="1:34" x14ac:dyDescent="0.25">
      <c r="A47" t="s">
        <v>150</v>
      </c>
      <c r="B47" t="s">
        <v>72</v>
      </c>
      <c r="C47" t="s">
        <v>221</v>
      </c>
      <c r="D47" t="s">
        <v>167</v>
      </c>
      <c r="E47" s="4">
        <v>49.141304347826086</v>
      </c>
      <c r="F47" s="4">
        <f>Nurse[[#This Row],[Total Nurse Staff Hours]]/Nurse[[#This Row],[MDS Census]]</f>
        <v>2.867414288874143</v>
      </c>
      <c r="G47" s="4">
        <f>Nurse[[#This Row],[Total Direct Care Staff Hours]]/Nurse[[#This Row],[MDS Census]]</f>
        <v>2.693076752930768</v>
      </c>
      <c r="H47" s="4">
        <f>Nurse[[#This Row],[Total RN Hours (w/ Admin, DON)]]/Nurse[[#This Row],[MDS Census]]</f>
        <v>0.64409422694094232</v>
      </c>
      <c r="I47" s="4">
        <f>Nurse[[#This Row],[RN Hours (excl. Admin, DON)]]/Nurse[[#This Row],[MDS Census]]</f>
        <v>0.46975669099756701</v>
      </c>
      <c r="J47" s="4">
        <f>SUM(Nurse[[#This Row],[RN Hours (excl. Admin, DON)]],Nurse[[#This Row],[RN Admin Hours]],Nurse[[#This Row],[RN DON Hours]],Nurse[[#This Row],[LPN Hours (excl. Admin)]],Nurse[[#This Row],[LPN Admin Hours]],Nurse[[#This Row],[CNA Hours]],Nurse[[#This Row],[NA TR Hours]],Nurse[[#This Row],[Med Aide/Tech Hours]])</f>
        <v>140.90847826086957</v>
      </c>
      <c r="K47" s="4">
        <f>SUM(Nurse[[#This Row],[RN Hours (excl. Admin, DON)]],Nurse[[#This Row],[LPN Hours (excl. Admin)]],Nurse[[#This Row],[CNA Hours]],Nurse[[#This Row],[NA TR Hours]],Nurse[[#This Row],[Med Aide/Tech Hours]])</f>
        <v>132.34130434782611</v>
      </c>
      <c r="L47" s="4">
        <f>SUM(Nurse[[#This Row],[RN Hours (excl. Admin, DON)]],Nurse[[#This Row],[RN Admin Hours]],Nurse[[#This Row],[RN DON Hours]])</f>
        <v>31.651630434782611</v>
      </c>
      <c r="M47" s="4">
        <v>23.084456521739135</v>
      </c>
      <c r="N47" s="4">
        <v>2.9693478260869561</v>
      </c>
      <c r="O47" s="4">
        <v>5.5978260869565215</v>
      </c>
      <c r="P47" s="4">
        <f>SUM(Nurse[[#This Row],[LPN Hours (excl. Admin)]],Nurse[[#This Row],[LPN Admin Hours]])</f>
        <v>26.94956521739131</v>
      </c>
      <c r="Q47" s="4">
        <v>26.94956521739131</v>
      </c>
      <c r="R47" s="4">
        <v>0</v>
      </c>
      <c r="S47" s="4">
        <f>SUM(Nurse[[#This Row],[CNA Hours]],Nurse[[#This Row],[NA TR Hours]],Nurse[[#This Row],[Med Aide/Tech Hours]])</f>
        <v>82.307282608695644</v>
      </c>
      <c r="T47" s="4">
        <v>82.207173913043476</v>
      </c>
      <c r="U47" s="4">
        <v>0</v>
      </c>
      <c r="V47" s="4">
        <v>0.10010869565217392</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0.11956521739130435</v>
      </c>
      <c r="X47" s="4">
        <v>0</v>
      </c>
      <c r="Y47" s="4">
        <v>0</v>
      </c>
      <c r="Z47" s="4">
        <v>0.11956521739130435</v>
      </c>
      <c r="AA47" s="4">
        <v>0</v>
      </c>
      <c r="AB47" s="4">
        <v>0</v>
      </c>
      <c r="AC47" s="4">
        <v>0</v>
      </c>
      <c r="AD47" s="4">
        <v>0</v>
      </c>
      <c r="AE47" s="4">
        <v>0</v>
      </c>
      <c r="AF47" s="1">
        <v>435101</v>
      </c>
      <c r="AG47" s="1">
        <v>8</v>
      </c>
      <c r="AH47"/>
    </row>
    <row r="48" spans="1:34" x14ac:dyDescent="0.25">
      <c r="A48" t="s">
        <v>150</v>
      </c>
      <c r="B48" t="s">
        <v>63</v>
      </c>
      <c r="C48" t="s">
        <v>258</v>
      </c>
      <c r="D48" t="s">
        <v>170</v>
      </c>
      <c r="E48" s="4">
        <v>35.684782608695649</v>
      </c>
      <c r="F48" s="4">
        <f>Nurse[[#This Row],[Total Nurse Staff Hours]]/Nurse[[#This Row],[MDS Census]]</f>
        <v>3.4869722814498934</v>
      </c>
      <c r="G48" s="4">
        <f>Nurse[[#This Row],[Total Direct Care Staff Hours]]/Nurse[[#This Row],[MDS Census]]</f>
        <v>3.2267956137678953</v>
      </c>
      <c r="H48" s="4">
        <f>Nurse[[#This Row],[Total RN Hours (w/ Admin, DON)]]/Nurse[[#This Row],[MDS Census]]</f>
        <v>0.76540054827901305</v>
      </c>
      <c r="I48" s="4">
        <f>Nurse[[#This Row],[RN Hours (excl. Admin, DON)]]/Nurse[[#This Row],[MDS Census]]</f>
        <v>0.50522388059701484</v>
      </c>
      <c r="J48" s="4">
        <f>SUM(Nurse[[#This Row],[RN Hours (excl. Admin, DON)]],Nurse[[#This Row],[RN Admin Hours]],Nurse[[#This Row],[RN DON Hours]],Nurse[[#This Row],[LPN Hours (excl. Admin)]],Nurse[[#This Row],[LPN Admin Hours]],Nurse[[#This Row],[CNA Hours]],Nurse[[#This Row],[NA TR Hours]],Nurse[[#This Row],[Med Aide/Tech Hours]])</f>
        <v>124.43184782608695</v>
      </c>
      <c r="K48" s="4">
        <f>SUM(Nurse[[#This Row],[RN Hours (excl. Admin, DON)]],Nurse[[#This Row],[LPN Hours (excl. Admin)]],Nurse[[#This Row],[CNA Hours]],Nurse[[#This Row],[NA TR Hours]],Nurse[[#This Row],[Med Aide/Tech Hours]])</f>
        <v>115.14749999999999</v>
      </c>
      <c r="L48" s="4">
        <f>SUM(Nurse[[#This Row],[RN Hours (excl. Admin, DON)]],Nurse[[#This Row],[RN Admin Hours]],Nurse[[#This Row],[RN DON Hours]])</f>
        <v>27.313152173913039</v>
      </c>
      <c r="M48" s="4">
        <v>18.028804347826082</v>
      </c>
      <c r="N48" s="4">
        <v>4.6756521739130452</v>
      </c>
      <c r="O48" s="4">
        <v>4.6086956521739131</v>
      </c>
      <c r="P48" s="4">
        <f>SUM(Nurse[[#This Row],[LPN Hours (excl. Admin)]],Nurse[[#This Row],[LPN Admin Hours]])</f>
        <v>17.898586956521747</v>
      </c>
      <c r="Q48" s="4">
        <v>17.898586956521747</v>
      </c>
      <c r="R48" s="4">
        <v>0</v>
      </c>
      <c r="S48" s="4">
        <f>SUM(Nurse[[#This Row],[CNA Hours]],Nurse[[#This Row],[NA TR Hours]],Nurse[[#This Row],[Med Aide/Tech Hours]])</f>
        <v>79.220108695652172</v>
      </c>
      <c r="T48" s="4">
        <v>64.02304347826086</v>
      </c>
      <c r="U48" s="4">
        <v>0</v>
      </c>
      <c r="V48" s="4">
        <v>15.197065217391311</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0.2608695652173913</v>
      </c>
      <c r="X48" s="4">
        <v>0</v>
      </c>
      <c r="Y48" s="4">
        <v>0</v>
      </c>
      <c r="Z48" s="4">
        <v>0.2608695652173913</v>
      </c>
      <c r="AA48" s="4">
        <v>0</v>
      </c>
      <c r="AB48" s="4">
        <v>0</v>
      </c>
      <c r="AC48" s="4">
        <v>0</v>
      </c>
      <c r="AD48" s="4">
        <v>0</v>
      </c>
      <c r="AE48" s="4">
        <v>0</v>
      </c>
      <c r="AF48" s="1">
        <v>435089</v>
      </c>
      <c r="AG48" s="1">
        <v>8</v>
      </c>
      <c r="AH48"/>
    </row>
    <row r="49" spans="1:34" x14ac:dyDescent="0.25">
      <c r="A49" t="s">
        <v>150</v>
      </c>
      <c r="B49" t="s">
        <v>54</v>
      </c>
      <c r="C49" t="s">
        <v>252</v>
      </c>
      <c r="D49" t="s">
        <v>185</v>
      </c>
      <c r="E49" s="4">
        <v>38.684782608695649</v>
      </c>
      <c r="F49" s="4">
        <f>Nurse[[#This Row],[Total Nurse Staff Hours]]/Nurse[[#This Row],[MDS Census]]</f>
        <v>3.1569822983984266</v>
      </c>
      <c r="G49" s="4">
        <f>Nurse[[#This Row],[Total Direct Care Staff Hours]]/Nurse[[#This Row],[MDS Census]]</f>
        <v>2.8683478505198088</v>
      </c>
      <c r="H49" s="4">
        <f>Nurse[[#This Row],[Total RN Hours (w/ Admin, DON)]]/Nurse[[#This Row],[MDS Census]]</f>
        <v>0.75576847429053129</v>
      </c>
      <c r="I49" s="4">
        <f>Nurse[[#This Row],[RN Hours (excl. Admin, DON)]]/Nurse[[#This Row],[MDS Census]]</f>
        <v>0.46713402641191359</v>
      </c>
      <c r="J49" s="4">
        <f>SUM(Nurse[[#This Row],[RN Hours (excl. Admin, DON)]],Nurse[[#This Row],[RN Admin Hours]],Nurse[[#This Row],[RN DON Hours]],Nurse[[#This Row],[LPN Hours (excl. Admin)]],Nurse[[#This Row],[LPN Admin Hours]],Nurse[[#This Row],[CNA Hours]],Nurse[[#This Row],[NA TR Hours]],Nurse[[#This Row],[Med Aide/Tech Hours]])</f>
        <v>122.12717391304346</v>
      </c>
      <c r="K49" s="4">
        <f>SUM(Nurse[[#This Row],[RN Hours (excl. Admin, DON)]],Nurse[[#This Row],[LPN Hours (excl. Admin)]],Nurse[[#This Row],[CNA Hours]],Nurse[[#This Row],[NA TR Hours]],Nurse[[#This Row],[Med Aide/Tech Hours]])</f>
        <v>110.96141304347825</v>
      </c>
      <c r="L49" s="4">
        <f>SUM(Nurse[[#This Row],[RN Hours (excl. Admin, DON)]],Nurse[[#This Row],[RN Admin Hours]],Nurse[[#This Row],[RN DON Hours]])</f>
        <v>29.236739130434788</v>
      </c>
      <c r="M49" s="4">
        <v>18.07097826086957</v>
      </c>
      <c r="N49" s="4">
        <v>5.6875</v>
      </c>
      <c r="O49" s="4">
        <v>5.4782608695652177</v>
      </c>
      <c r="P49" s="4">
        <f>SUM(Nurse[[#This Row],[LPN Hours (excl. Admin)]],Nurse[[#This Row],[LPN Admin Hours]])</f>
        <v>27.402934782608689</v>
      </c>
      <c r="Q49" s="4">
        <v>27.402934782608689</v>
      </c>
      <c r="R49" s="4">
        <v>0</v>
      </c>
      <c r="S49" s="4">
        <f>SUM(Nurse[[#This Row],[CNA Hours]],Nurse[[#This Row],[NA TR Hours]],Nurse[[#This Row],[Med Aide/Tech Hours]])</f>
        <v>65.487499999999983</v>
      </c>
      <c r="T49" s="4">
        <v>59.879347826086942</v>
      </c>
      <c r="U49" s="4">
        <v>0</v>
      </c>
      <c r="V49" s="4">
        <v>5.6081521739130427</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9" s="4">
        <v>0</v>
      </c>
      <c r="Y49" s="4">
        <v>0</v>
      </c>
      <c r="Z49" s="4">
        <v>0</v>
      </c>
      <c r="AA49" s="4">
        <v>0</v>
      </c>
      <c r="AB49" s="4">
        <v>0</v>
      </c>
      <c r="AC49" s="4">
        <v>0</v>
      </c>
      <c r="AD49" s="4">
        <v>0</v>
      </c>
      <c r="AE49" s="4">
        <v>0</v>
      </c>
      <c r="AF49" s="1">
        <v>435074</v>
      </c>
      <c r="AG49" s="1">
        <v>8</v>
      </c>
      <c r="AH49"/>
    </row>
    <row r="50" spans="1:34" x14ac:dyDescent="0.25">
      <c r="A50" t="s">
        <v>150</v>
      </c>
      <c r="B50" t="s">
        <v>83</v>
      </c>
      <c r="C50" t="s">
        <v>222</v>
      </c>
      <c r="D50" t="s">
        <v>202</v>
      </c>
      <c r="E50" s="4">
        <v>34.239130434782609</v>
      </c>
      <c r="F50" s="4">
        <f>Nurse[[#This Row],[Total Nurse Staff Hours]]/Nurse[[#This Row],[MDS Census]]</f>
        <v>3.4201587301587293</v>
      </c>
      <c r="G50" s="4">
        <f>Nurse[[#This Row],[Total Direct Care Staff Hours]]/Nurse[[#This Row],[MDS Census]]</f>
        <v>3.2169777777777768</v>
      </c>
      <c r="H50" s="4">
        <f>Nurse[[#This Row],[Total RN Hours (w/ Admin, DON)]]/Nurse[[#This Row],[MDS Census]]</f>
        <v>0.5902412698412699</v>
      </c>
      <c r="I50" s="4">
        <f>Nurse[[#This Row],[RN Hours (excl. Admin, DON)]]/Nurse[[#This Row],[MDS Census]]</f>
        <v>0.38706031746031749</v>
      </c>
      <c r="J50" s="4">
        <f>SUM(Nurse[[#This Row],[RN Hours (excl. Admin, DON)]],Nurse[[#This Row],[RN Admin Hours]],Nurse[[#This Row],[RN DON Hours]],Nurse[[#This Row],[LPN Hours (excl. Admin)]],Nurse[[#This Row],[LPN Admin Hours]],Nurse[[#This Row],[CNA Hours]],Nurse[[#This Row],[NA TR Hours]],Nurse[[#This Row],[Med Aide/Tech Hours]])</f>
        <v>117.10326086956519</v>
      </c>
      <c r="K50" s="4">
        <f>SUM(Nurse[[#This Row],[RN Hours (excl. Admin, DON)]],Nurse[[#This Row],[LPN Hours (excl. Admin)]],Nurse[[#This Row],[CNA Hours]],Nurse[[#This Row],[NA TR Hours]],Nurse[[#This Row],[Med Aide/Tech Hours]])</f>
        <v>110.14652173913041</v>
      </c>
      <c r="L50" s="4">
        <f>SUM(Nurse[[#This Row],[RN Hours (excl. Admin, DON)]],Nurse[[#This Row],[RN Admin Hours]],Nurse[[#This Row],[RN DON Hours]])</f>
        <v>20.209347826086958</v>
      </c>
      <c r="M50" s="4">
        <v>13.252608695652174</v>
      </c>
      <c r="N50" s="4">
        <v>3.478478260869565</v>
      </c>
      <c r="O50" s="4">
        <v>3.4782608695652173</v>
      </c>
      <c r="P50" s="4">
        <f>SUM(Nurse[[#This Row],[LPN Hours (excl. Admin)]],Nurse[[#This Row],[LPN Admin Hours]])</f>
        <v>25.815434782608691</v>
      </c>
      <c r="Q50" s="4">
        <v>25.815434782608691</v>
      </c>
      <c r="R50" s="4">
        <v>0</v>
      </c>
      <c r="S50" s="4">
        <f>SUM(Nurse[[#This Row],[CNA Hours]],Nurse[[#This Row],[NA TR Hours]],Nurse[[#This Row],[Med Aide/Tech Hours]])</f>
        <v>71.078478260869545</v>
      </c>
      <c r="T50" s="4">
        <v>66.981195652173895</v>
      </c>
      <c r="U50" s="4">
        <v>0</v>
      </c>
      <c r="V50" s="4">
        <v>4.097282608695652</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0.86956521739130432</v>
      </c>
      <c r="X50" s="4">
        <v>0</v>
      </c>
      <c r="Y50" s="4">
        <v>0</v>
      </c>
      <c r="Z50" s="4">
        <v>0.86956521739130432</v>
      </c>
      <c r="AA50" s="4">
        <v>0</v>
      </c>
      <c r="AB50" s="4">
        <v>0</v>
      </c>
      <c r="AC50" s="4">
        <v>0</v>
      </c>
      <c r="AD50" s="4">
        <v>0</v>
      </c>
      <c r="AE50" s="4">
        <v>0</v>
      </c>
      <c r="AF50" s="1">
        <v>435117</v>
      </c>
      <c r="AG50" s="1">
        <v>8</v>
      </c>
      <c r="AH50"/>
    </row>
    <row r="51" spans="1:34" x14ac:dyDescent="0.25">
      <c r="A51" t="s">
        <v>150</v>
      </c>
      <c r="B51" t="s">
        <v>55</v>
      </c>
      <c r="C51" t="s">
        <v>253</v>
      </c>
      <c r="D51" t="s">
        <v>194</v>
      </c>
      <c r="E51" s="4">
        <v>36.934782608695649</v>
      </c>
      <c r="F51" s="4">
        <f>Nurse[[#This Row],[Total Nurse Staff Hours]]/Nurse[[#This Row],[MDS Census]]</f>
        <v>3.1052413184226029</v>
      </c>
      <c r="G51" s="4">
        <f>Nurse[[#This Row],[Total Direct Care Staff Hours]]/Nurse[[#This Row],[MDS Census]]</f>
        <v>2.8112065921130092</v>
      </c>
      <c r="H51" s="4">
        <f>Nurse[[#This Row],[Total RN Hours (w/ Admin, DON)]]/Nurse[[#This Row],[MDS Census]]</f>
        <v>0.6462301353737494</v>
      </c>
      <c r="I51" s="4">
        <f>Nurse[[#This Row],[RN Hours (excl. Admin, DON)]]/Nurse[[#This Row],[MDS Census]]</f>
        <v>0.35219540906415542</v>
      </c>
      <c r="J51" s="4">
        <f>SUM(Nurse[[#This Row],[RN Hours (excl. Admin, DON)]],Nurse[[#This Row],[RN Admin Hours]],Nurse[[#This Row],[RN DON Hours]],Nurse[[#This Row],[LPN Hours (excl. Admin)]],Nurse[[#This Row],[LPN Admin Hours]],Nurse[[#This Row],[CNA Hours]],Nurse[[#This Row],[NA TR Hours]],Nurse[[#This Row],[Med Aide/Tech Hours]])</f>
        <v>114.69141304347831</v>
      </c>
      <c r="K51" s="4">
        <f>SUM(Nurse[[#This Row],[RN Hours (excl. Admin, DON)]],Nurse[[#This Row],[LPN Hours (excl. Admin)]],Nurse[[#This Row],[CNA Hours]],Nurse[[#This Row],[NA TR Hours]],Nurse[[#This Row],[Med Aide/Tech Hours]])</f>
        <v>103.83130434782613</v>
      </c>
      <c r="L51" s="4">
        <f>SUM(Nurse[[#This Row],[RN Hours (excl. Admin, DON)]],Nurse[[#This Row],[RN Admin Hours]],Nurse[[#This Row],[RN DON Hours]])</f>
        <v>23.868369565217392</v>
      </c>
      <c r="M51" s="4">
        <v>13.008260869565218</v>
      </c>
      <c r="N51" s="4">
        <v>5.4025000000000016</v>
      </c>
      <c r="O51" s="4">
        <v>5.4576086956521745</v>
      </c>
      <c r="P51" s="4">
        <f>SUM(Nurse[[#This Row],[LPN Hours (excl. Admin)]],Nurse[[#This Row],[LPN Admin Hours]])</f>
        <v>15.263043478260872</v>
      </c>
      <c r="Q51" s="4">
        <v>15.263043478260872</v>
      </c>
      <c r="R51" s="4">
        <v>0</v>
      </c>
      <c r="S51" s="4">
        <f>SUM(Nurse[[#This Row],[CNA Hours]],Nurse[[#This Row],[NA TR Hours]],Nurse[[#This Row],[Med Aide/Tech Hours]])</f>
        <v>75.560000000000045</v>
      </c>
      <c r="T51" s="4">
        <v>60.246956521739172</v>
      </c>
      <c r="U51" s="4">
        <v>0</v>
      </c>
      <c r="V51" s="4">
        <v>15.313043478260871</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0.49402173913043479</v>
      </c>
      <c r="X51" s="4">
        <v>0.21739130434782608</v>
      </c>
      <c r="Y51" s="4">
        <v>0</v>
      </c>
      <c r="Z51" s="4">
        <v>4.8913043478260872E-2</v>
      </c>
      <c r="AA51" s="4">
        <v>0</v>
      </c>
      <c r="AB51" s="4">
        <v>0</v>
      </c>
      <c r="AC51" s="4">
        <v>0.22771739130434782</v>
      </c>
      <c r="AD51" s="4">
        <v>0</v>
      </c>
      <c r="AE51" s="4">
        <v>0</v>
      </c>
      <c r="AF51" s="1">
        <v>435075</v>
      </c>
      <c r="AG51" s="1">
        <v>8</v>
      </c>
      <c r="AH51"/>
    </row>
    <row r="52" spans="1:34" x14ac:dyDescent="0.25">
      <c r="A52" t="s">
        <v>150</v>
      </c>
      <c r="B52" t="s">
        <v>59</v>
      </c>
      <c r="C52" t="s">
        <v>255</v>
      </c>
      <c r="D52" t="s">
        <v>167</v>
      </c>
      <c r="E52" s="4">
        <v>40.956521739130437</v>
      </c>
      <c r="F52" s="4">
        <f>Nurse[[#This Row],[Total Nurse Staff Hours]]/Nurse[[#This Row],[MDS Census]]</f>
        <v>2.7668577494692141</v>
      </c>
      <c r="G52" s="4">
        <f>Nurse[[#This Row],[Total Direct Care Staff Hours]]/Nurse[[#This Row],[MDS Census]]</f>
        <v>2.4999681528662414</v>
      </c>
      <c r="H52" s="4">
        <f>Nurse[[#This Row],[Total RN Hours (w/ Admin, DON)]]/Nurse[[#This Row],[MDS Census]]</f>
        <v>0.71437898089171969</v>
      </c>
      <c r="I52" s="4">
        <f>Nurse[[#This Row],[RN Hours (excl. Admin, DON)]]/Nurse[[#This Row],[MDS Census]]</f>
        <v>0.44748938428874729</v>
      </c>
      <c r="J52" s="4">
        <f>SUM(Nurse[[#This Row],[RN Hours (excl. Admin, DON)]],Nurse[[#This Row],[RN Admin Hours]],Nurse[[#This Row],[RN DON Hours]],Nurse[[#This Row],[LPN Hours (excl. Admin)]],Nurse[[#This Row],[LPN Admin Hours]],Nurse[[#This Row],[CNA Hours]],Nurse[[#This Row],[NA TR Hours]],Nurse[[#This Row],[Med Aide/Tech Hours]])</f>
        <v>113.32086956521738</v>
      </c>
      <c r="K52" s="4">
        <f>SUM(Nurse[[#This Row],[RN Hours (excl. Admin, DON)]],Nurse[[#This Row],[LPN Hours (excl. Admin)]],Nurse[[#This Row],[CNA Hours]],Nurse[[#This Row],[NA TR Hours]],Nurse[[#This Row],[Med Aide/Tech Hours]])</f>
        <v>102.38999999999999</v>
      </c>
      <c r="L52" s="4">
        <f>SUM(Nurse[[#This Row],[RN Hours (excl. Admin, DON)]],Nurse[[#This Row],[RN Admin Hours]],Nurse[[#This Row],[RN DON Hours]])</f>
        <v>29.258478260869566</v>
      </c>
      <c r="M52" s="4">
        <v>18.327608695652174</v>
      </c>
      <c r="N52" s="4">
        <v>4.9526086956521738</v>
      </c>
      <c r="O52" s="4">
        <v>5.9782608695652177</v>
      </c>
      <c r="P52" s="4">
        <f>SUM(Nurse[[#This Row],[LPN Hours (excl. Admin)]],Nurse[[#This Row],[LPN Admin Hours]])</f>
        <v>9.1858695652173878</v>
      </c>
      <c r="Q52" s="4">
        <v>9.1858695652173878</v>
      </c>
      <c r="R52" s="4">
        <v>0</v>
      </c>
      <c r="S52" s="4">
        <f>SUM(Nurse[[#This Row],[CNA Hours]],Nurse[[#This Row],[NA TR Hours]],Nurse[[#This Row],[Med Aide/Tech Hours]])</f>
        <v>74.876521739130425</v>
      </c>
      <c r="T52" s="4">
        <v>65.282173913043465</v>
      </c>
      <c r="U52" s="4">
        <v>0</v>
      </c>
      <c r="V52" s="4">
        <v>9.5943478260869561</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2.0573913043478256</v>
      </c>
      <c r="X52" s="4">
        <v>1.6443478260869562</v>
      </c>
      <c r="Y52" s="4">
        <v>0</v>
      </c>
      <c r="Z52" s="4">
        <v>0.41304347826086957</v>
      </c>
      <c r="AA52" s="4">
        <v>0</v>
      </c>
      <c r="AB52" s="4">
        <v>0</v>
      </c>
      <c r="AC52" s="4">
        <v>0</v>
      </c>
      <c r="AD52" s="4">
        <v>0</v>
      </c>
      <c r="AE52" s="4">
        <v>0</v>
      </c>
      <c r="AF52" s="1">
        <v>435082</v>
      </c>
      <c r="AG52" s="1">
        <v>8</v>
      </c>
      <c r="AH52"/>
    </row>
    <row r="53" spans="1:34" x14ac:dyDescent="0.25">
      <c r="A53" t="s">
        <v>150</v>
      </c>
      <c r="B53" t="s">
        <v>29</v>
      </c>
      <c r="C53" t="s">
        <v>242</v>
      </c>
      <c r="D53" t="s">
        <v>183</v>
      </c>
      <c r="E53" s="4">
        <v>65.902173913043484</v>
      </c>
      <c r="F53" s="4">
        <f>Nurse[[#This Row],[Total Nurse Staff Hours]]/Nurse[[#This Row],[MDS Census]]</f>
        <v>3.8165380174830941</v>
      </c>
      <c r="G53" s="4">
        <f>Nurse[[#This Row],[Total Direct Care Staff Hours]]/Nurse[[#This Row],[MDS Census]]</f>
        <v>3.5940194623123864</v>
      </c>
      <c r="H53" s="4">
        <f>Nurse[[#This Row],[Total RN Hours (w/ Admin, DON)]]/Nurse[[#This Row],[MDS Census]]</f>
        <v>1.3298581560283691</v>
      </c>
      <c r="I53" s="4">
        <f>Nurse[[#This Row],[RN Hours (excl. Admin, DON)]]/Nurse[[#This Row],[MDS Census]]</f>
        <v>1.1073396008576615</v>
      </c>
      <c r="J53" s="4">
        <f>SUM(Nurse[[#This Row],[RN Hours (excl. Admin, DON)]],Nurse[[#This Row],[RN Admin Hours]],Nurse[[#This Row],[RN DON Hours]],Nurse[[#This Row],[LPN Hours (excl. Admin)]],Nurse[[#This Row],[LPN Admin Hours]],Nurse[[#This Row],[CNA Hours]],Nurse[[#This Row],[NA TR Hours]],Nurse[[#This Row],[Med Aide/Tech Hours]])</f>
        <v>251.51815217391305</v>
      </c>
      <c r="K53" s="4">
        <f>SUM(Nurse[[#This Row],[RN Hours (excl. Admin, DON)]],Nurse[[#This Row],[LPN Hours (excl. Admin)]],Nurse[[#This Row],[CNA Hours]],Nurse[[#This Row],[NA TR Hours]],Nurse[[#This Row],[Med Aide/Tech Hours]])</f>
        <v>236.85369565217391</v>
      </c>
      <c r="L53" s="4">
        <f>SUM(Nurse[[#This Row],[RN Hours (excl. Admin, DON)]],Nurse[[#This Row],[RN Admin Hours]],Nurse[[#This Row],[RN DON Hours]])</f>
        <v>87.640543478260895</v>
      </c>
      <c r="M53" s="4">
        <v>72.976086956521769</v>
      </c>
      <c r="N53" s="4">
        <v>9.186195652173911</v>
      </c>
      <c r="O53" s="4">
        <v>5.4782608695652177</v>
      </c>
      <c r="P53" s="4">
        <f>SUM(Nurse[[#This Row],[LPN Hours (excl. Admin)]],Nurse[[#This Row],[LPN Admin Hours]])</f>
        <v>18.155543478260867</v>
      </c>
      <c r="Q53" s="4">
        <v>18.155543478260867</v>
      </c>
      <c r="R53" s="4">
        <v>0</v>
      </c>
      <c r="S53" s="4">
        <f>SUM(Nurse[[#This Row],[CNA Hours]],Nurse[[#This Row],[NA TR Hours]],Nurse[[#This Row],[Med Aide/Tech Hours]])</f>
        <v>145.72206521739128</v>
      </c>
      <c r="T53" s="4">
        <v>135.01228260869561</v>
      </c>
      <c r="U53" s="4">
        <v>0</v>
      </c>
      <c r="V53" s="4">
        <v>10.709782608695656</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3" s="4">
        <v>0</v>
      </c>
      <c r="Y53" s="4">
        <v>0</v>
      </c>
      <c r="Z53" s="4">
        <v>0</v>
      </c>
      <c r="AA53" s="4">
        <v>0</v>
      </c>
      <c r="AB53" s="4">
        <v>0</v>
      </c>
      <c r="AC53" s="4">
        <v>0</v>
      </c>
      <c r="AD53" s="4">
        <v>0</v>
      </c>
      <c r="AE53" s="4">
        <v>0</v>
      </c>
      <c r="AF53" s="1">
        <v>435044</v>
      </c>
      <c r="AG53" s="1">
        <v>8</v>
      </c>
      <c r="AH53"/>
    </row>
    <row r="54" spans="1:34" x14ac:dyDescent="0.25">
      <c r="A54" t="s">
        <v>150</v>
      </c>
      <c r="B54" t="s">
        <v>89</v>
      </c>
      <c r="C54" t="s">
        <v>275</v>
      </c>
      <c r="D54" t="s">
        <v>205</v>
      </c>
      <c r="E54" s="4">
        <v>36.978260869565219</v>
      </c>
      <c r="F54" s="4">
        <f>Nurse[[#This Row],[Total Nurse Staff Hours]]/Nurse[[#This Row],[MDS Census]]</f>
        <v>3.3382539682539676</v>
      </c>
      <c r="G54" s="4">
        <f>Nurse[[#This Row],[Total Direct Care Staff Hours]]/Nurse[[#This Row],[MDS Census]]</f>
        <v>3.1729688418577302</v>
      </c>
      <c r="H54" s="4">
        <f>Nurse[[#This Row],[Total RN Hours (w/ Admin, DON)]]/Nurse[[#This Row],[MDS Census]]</f>
        <v>0.629079952968842</v>
      </c>
      <c r="I54" s="4">
        <f>Nurse[[#This Row],[RN Hours (excl. Admin, DON)]]/Nurse[[#This Row],[MDS Census]]</f>
        <v>0.46379482657260446</v>
      </c>
      <c r="J54" s="4">
        <f>SUM(Nurse[[#This Row],[RN Hours (excl. Admin, DON)]],Nurse[[#This Row],[RN Admin Hours]],Nurse[[#This Row],[RN DON Hours]],Nurse[[#This Row],[LPN Hours (excl. Admin)]],Nurse[[#This Row],[LPN Admin Hours]],Nurse[[#This Row],[CNA Hours]],Nurse[[#This Row],[NA TR Hours]],Nurse[[#This Row],[Med Aide/Tech Hours]])</f>
        <v>123.4428260869565</v>
      </c>
      <c r="K54" s="4">
        <f>SUM(Nurse[[#This Row],[RN Hours (excl. Admin, DON)]],Nurse[[#This Row],[LPN Hours (excl. Admin)]],Nurse[[#This Row],[CNA Hours]],Nurse[[#This Row],[NA TR Hours]],Nurse[[#This Row],[Med Aide/Tech Hours]])</f>
        <v>117.33086956521737</v>
      </c>
      <c r="L54" s="4">
        <f>SUM(Nurse[[#This Row],[RN Hours (excl. Admin, DON)]],Nurse[[#This Row],[RN Admin Hours]],Nurse[[#This Row],[RN DON Hours]])</f>
        <v>23.262282608695656</v>
      </c>
      <c r="M54" s="4">
        <v>17.150326086956525</v>
      </c>
      <c r="N54" s="4">
        <v>0.18152173913043476</v>
      </c>
      <c r="O54" s="4">
        <v>5.9304347826086969</v>
      </c>
      <c r="P54" s="4">
        <f>SUM(Nurse[[#This Row],[LPN Hours (excl. Admin)]],Nurse[[#This Row],[LPN Admin Hours]])</f>
        <v>8.4066304347826115</v>
      </c>
      <c r="Q54" s="4">
        <v>8.4066304347826115</v>
      </c>
      <c r="R54" s="4">
        <v>0</v>
      </c>
      <c r="S54" s="4">
        <f>SUM(Nurse[[#This Row],[CNA Hours]],Nurse[[#This Row],[NA TR Hours]],Nurse[[#This Row],[Med Aide/Tech Hours]])</f>
        <v>91.773913043478245</v>
      </c>
      <c r="T54" s="4">
        <v>72.684782608695627</v>
      </c>
      <c r="U54" s="4">
        <v>0</v>
      </c>
      <c r="V54" s="4">
        <v>19.089130434782611</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0.60869565217391308</v>
      </c>
      <c r="X54" s="4">
        <v>0</v>
      </c>
      <c r="Y54" s="4">
        <v>0</v>
      </c>
      <c r="Z54" s="4">
        <v>0.60869565217391308</v>
      </c>
      <c r="AA54" s="4">
        <v>0</v>
      </c>
      <c r="AB54" s="4">
        <v>0</v>
      </c>
      <c r="AC54" s="4">
        <v>0</v>
      </c>
      <c r="AD54" s="4">
        <v>0</v>
      </c>
      <c r="AE54" s="4">
        <v>0</v>
      </c>
      <c r="AF54" s="1">
        <v>435124</v>
      </c>
      <c r="AG54" s="1">
        <v>8</v>
      </c>
      <c r="AH54"/>
    </row>
    <row r="55" spans="1:34" x14ac:dyDescent="0.25">
      <c r="A55" t="s">
        <v>150</v>
      </c>
      <c r="B55" t="s">
        <v>74</v>
      </c>
      <c r="C55" t="s">
        <v>265</v>
      </c>
      <c r="D55" t="s">
        <v>174</v>
      </c>
      <c r="E55" s="4">
        <v>35.184782608695649</v>
      </c>
      <c r="F55" s="4">
        <f>Nurse[[#This Row],[Total Nurse Staff Hours]]/Nurse[[#This Row],[MDS Census]]</f>
        <v>3.907754093296262</v>
      </c>
      <c r="G55" s="4">
        <f>Nurse[[#This Row],[Total Direct Care Staff Hours]]/Nurse[[#This Row],[MDS Census]]</f>
        <v>3.6354618473895588</v>
      </c>
      <c r="H55" s="4">
        <f>Nurse[[#This Row],[Total RN Hours (w/ Admin, DON)]]/Nurse[[#This Row],[MDS Census]]</f>
        <v>0.77781896818041385</v>
      </c>
      <c r="I55" s="4">
        <f>Nurse[[#This Row],[RN Hours (excl. Admin, DON)]]/Nurse[[#This Row],[MDS Census]]</f>
        <v>0.50552672227371009</v>
      </c>
      <c r="J55" s="4">
        <f>SUM(Nurse[[#This Row],[RN Hours (excl. Admin, DON)]],Nurse[[#This Row],[RN Admin Hours]],Nurse[[#This Row],[RN DON Hours]],Nurse[[#This Row],[LPN Hours (excl. Admin)]],Nurse[[#This Row],[LPN Admin Hours]],Nurse[[#This Row],[CNA Hours]],Nurse[[#This Row],[NA TR Hours]],Nurse[[#This Row],[Med Aide/Tech Hours]])</f>
        <v>137.49347826086955</v>
      </c>
      <c r="K55" s="4">
        <f>SUM(Nurse[[#This Row],[RN Hours (excl. Admin, DON)]],Nurse[[#This Row],[LPN Hours (excl. Admin)]],Nurse[[#This Row],[CNA Hours]],Nurse[[#This Row],[NA TR Hours]],Nurse[[#This Row],[Med Aide/Tech Hours]])</f>
        <v>127.9129347826087</v>
      </c>
      <c r="L55" s="4">
        <f>SUM(Nurse[[#This Row],[RN Hours (excl. Admin, DON)]],Nurse[[#This Row],[RN Admin Hours]],Nurse[[#This Row],[RN DON Hours]])</f>
        <v>27.367391304347819</v>
      </c>
      <c r="M55" s="4">
        <v>17.786847826086952</v>
      </c>
      <c r="N55" s="4">
        <v>4.2761956521739108</v>
      </c>
      <c r="O55" s="4">
        <v>5.3043478260869561</v>
      </c>
      <c r="P55" s="4">
        <f>SUM(Nurse[[#This Row],[LPN Hours (excl. Admin)]],Nurse[[#This Row],[LPN Admin Hours]])</f>
        <v>14.716413043478259</v>
      </c>
      <c r="Q55" s="4">
        <v>14.716413043478259</v>
      </c>
      <c r="R55" s="4">
        <v>0</v>
      </c>
      <c r="S55" s="4">
        <f>SUM(Nurse[[#This Row],[CNA Hours]],Nurse[[#This Row],[NA TR Hours]],Nurse[[#This Row],[Med Aide/Tech Hours]])</f>
        <v>95.409673913043491</v>
      </c>
      <c r="T55" s="4">
        <v>82.392934782608705</v>
      </c>
      <c r="U55" s="4">
        <v>0</v>
      </c>
      <c r="V55" s="4">
        <v>13.016739130434782</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22.913043478260871</v>
      </c>
      <c r="X55" s="4">
        <v>0.33695652173913043</v>
      </c>
      <c r="Y55" s="4">
        <v>0</v>
      </c>
      <c r="Z55" s="4">
        <v>0</v>
      </c>
      <c r="AA55" s="4">
        <v>2.4782608695652173</v>
      </c>
      <c r="AB55" s="4">
        <v>0</v>
      </c>
      <c r="AC55" s="4">
        <v>20.097826086956523</v>
      </c>
      <c r="AD55" s="4">
        <v>0</v>
      </c>
      <c r="AE55" s="4">
        <v>0</v>
      </c>
      <c r="AF55" s="1">
        <v>435104</v>
      </c>
      <c r="AG55" s="1">
        <v>8</v>
      </c>
      <c r="AH55"/>
    </row>
    <row r="56" spans="1:34" x14ac:dyDescent="0.25">
      <c r="A56" t="s">
        <v>150</v>
      </c>
      <c r="B56" t="s">
        <v>67</v>
      </c>
      <c r="C56" t="s">
        <v>261</v>
      </c>
      <c r="D56" t="s">
        <v>199</v>
      </c>
      <c r="E56" s="4">
        <v>33.684782608695649</v>
      </c>
      <c r="F56" s="4">
        <f>Nurse[[#This Row],[Total Nurse Staff Hours]]/Nurse[[#This Row],[MDS Census]]</f>
        <v>3.3453823814133599</v>
      </c>
      <c r="G56" s="4">
        <f>Nurse[[#This Row],[Total Direct Care Staff Hours]]/Nurse[[#This Row],[MDS Census]]</f>
        <v>3.0311197160374319</v>
      </c>
      <c r="H56" s="4">
        <f>Nurse[[#This Row],[Total RN Hours (w/ Admin, DON)]]/Nurse[[#This Row],[MDS Census]]</f>
        <v>0.93017747660535666</v>
      </c>
      <c r="I56" s="4">
        <f>Nurse[[#This Row],[RN Hours (excl. Admin, DON)]]/Nurse[[#This Row],[MDS Census]]</f>
        <v>0.61591481122942893</v>
      </c>
      <c r="J56" s="4">
        <f>SUM(Nurse[[#This Row],[RN Hours (excl. Admin, DON)]],Nurse[[#This Row],[RN Admin Hours]],Nurse[[#This Row],[RN DON Hours]],Nurse[[#This Row],[LPN Hours (excl. Admin)]],Nurse[[#This Row],[LPN Admin Hours]],Nurse[[#This Row],[CNA Hours]],Nurse[[#This Row],[NA TR Hours]],Nurse[[#This Row],[Med Aide/Tech Hours]])</f>
        <v>112.68847826086957</v>
      </c>
      <c r="K56" s="4">
        <f>SUM(Nurse[[#This Row],[RN Hours (excl. Admin, DON)]],Nurse[[#This Row],[LPN Hours (excl. Admin)]],Nurse[[#This Row],[CNA Hours]],Nurse[[#This Row],[NA TR Hours]],Nurse[[#This Row],[Med Aide/Tech Hours]])</f>
        <v>102.10260869565218</v>
      </c>
      <c r="L56" s="4">
        <f>SUM(Nurse[[#This Row],[RN Hours (excl. Admin, DON)]],Nurse[[#This Row],[RN Admin Hours]],Nurse[[#This Row],[RN DON Hours]])</f>
        <v>31.332826086956523</v>
      </c>
      <c r="M56" s="4">
        <v>20.746956521739133</v>
      </c>
      <c r="N56" s="4">
        <v>5.5043478260869554</v>
      </c>
      <c r="O56" s="4">
        <v>5.0815217391304346</v>
      </c>
      <c r="P56" s="4">
        <f>SUM(Nurse[[#This Row],[LPN Hours (excl. Admin)]],Nurse[[#This Row],[LPN Admin Hours]])</f>
        <v>14.826847826086953</v>
      </c>
      <c r="Q56" s="4">
        <v>14.826847826086953</v>
      </c>
      <c r="R56" s="4">
        <v>0</v>
      </c>
      <c r="S56" s="4">
        <f>SUM(Nurse[[#This Row],[CNA Hours]],Nurse[[#This Row],[NA TR Hours]],Nurse[[#This Row],[Med Aide/Tech Hours]])</f>
        <v>66.528804347826096</v>
      </c>
      <c r="T56" s="4">
        <v>53.753043478260878</v>
      </c>
      <c r="U56" s="4">
        <v>0</v>
      </c>
      <c r="V56" s="4">
        <v>12.775760869565216</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4.3478260869565216E-2</v>
      </c>
      <c r="X56" s="4">
        <v>0</v>
      </c>
      <c r="Y56" s="4">
        <v>0</v>
      </c>
      <c r="Z56" s="4">
        <v>4.3478260869565216E-2</v>
      </c>
      <c r="AA56" s="4">
        <v>0</v>
      </c>
      <c r="AB56" s="4">
        <v>0</v>
      </c>
      <c r="AC56" s="4">
        <v>0</v>
      </c>
      <c r="AD56" s="4">
        <v>0</v>
      </c>
      <c r="AE56" s="4">
        <v>0</v>
      </c>
      <c r="AF56" s="1">
        <v>435095</v>
      </c>
      <c r="AG56" s="1">
        <v>8</v>
      </c>
      <c r="AH56"/>
    </row>
    <row r="57" spans="1:34" x14ac:dyDescent="0.25">
      <c r="A57" t="s">
        <v>150</v>
      </c>
      <c r="B57" t="s">
        <v>31</v>
      </c>
      <c r="C57" t="s">
        <v>242</v>
      </c>
      <c r="D57" t="s">
        <v>183</v>
      </c>
      <c r="E57" s="4">
        <v>56.978260869565219</v>
      </c>
      <c r="F57" s="4">
        <f>Nurse[[#This Row],[Total Nurse Staff Hours]]/Nurse[[#This Row],[MDS Census]]</f>
        <v>3.2834051888592142</v>
      </c>
      <c r="G57" s="4">
        <f>Nurse[[#This Row],[Total Direct Care Staff Hours]]/Nurse[[#This Row],[MDS Census]]</f>
        <v>3.2834051888592142</v>
      </c>
      <c r="H57" s="4">
        <f>Nurse[[#This Row],[Total RN Hours (w/ Admin, DON)]]/Nurse[[#This Row],[MDS Census]]</f>
        <v>0.84397939717664983</v>
      </c>
      <c r="I57" s="4">
        <f>Nurse[[#This Row],[RN Hours (excl. Admin, DON)]]/Nurse[[#This Row],[MDS Census]]</f>
        <v>0.84397939717664983</v>
      </c>
      <c r="J57" s="4">
        <f>SUM(Nurse[[#This Row],[RN Hours (excl. Admin, DON)]],Nurse[[#This Row],[RN Admin Hours]],Nurse[[#This Row],[RN DON Hours]],Nurse[[#This Row],[LPN Hours (excl. Admin)]],Nurse[[#This Row],[LPN Admin Hours]],Nurse[[#This Row],[CNA Hours]],Nurse[[#This Row],[NA TR Hours]],Nurse[[#This Row],[Med Aide/Tech Hours]])</f>
        <v>187.08271739130436</v>
      </c>
      <c r="K57" s="4">
        <f>SUM(Nurse[[#This Row],[RN Hours (excl. Admin, DON)]],Nurse[[#This Row],[LPN Hours (excl. Admin)]],Nurse[[#This Row],[CNA Hours]],Nurse[[#This Row],[NA TR Hours]],Nurse[[#This Row],[Med Aide/Tech Hours]])</f>
        <v>187.08271739130436</v>
      </c>
      <c r="L57" s="4">
        <f>SUM(Nurse[[#This Row],[RN Hours (excl. Admin, DON)]],Nurse[[#This Row],[RN Admin Hours]],Nurse[[#This Row],[RN DON Hours]])</f>
        <v>48.08847826086955</v>
      </c>
      <c r="M57" s="4">
        <v>48.08847826086955</v>
      </c>
      <c r="N57" s="4">
        <v>0</v>
      </c>
      <c r="O57" s="4">
        <v>0</v>
      </c>
      <c r="P57" s="4">
        <f>SUM(Nurse[[#This Row],[LPN Hours (excl. Admin)]],Nurse[[#This Row],[LPN Admin Hours]])</f>
        <v>36.414239130434808</v>
      </c>
      <c r="Q57" s="4">
        <v>36.414239130434808</v>
      </c>
      <c r="R57" s="4">
        <v>0</v>
      </c>
      <c r="S57" s="4">
        <f>SUM(Nurse[[#This Row],[CNA Hours]],Nurse[[#This Row],[NA TR Hours]],Nurse[[#This Row],[Med Aide/Tech Hours]])</f>
        <v>102.58</v>
      </c>
      <c r="T57" s="4">
        <v>74.193804347826088</v>
      </c>
      <c r="U57" s="4">
        <v>0</v>
      </c>
      <c r="V57" s="4">
        <v>28.38619565217391</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7" s="4">
        <v>0</v>
      </c>
      <c r="Y57" s="4">
        <v>0</v>
      </c>
      <c r="Z57" s="4">
        <v>0</v>
      </c>
      <c r="AA57" s="4">
        <v>0</v>
      </c>
      <c r="AB57" s="4">
        <v>0</v>
      </c>
      <c r="AC57" s="4">
        <v>0</v>
      </c>
      <c r="AD57" s="4">
        <v>0</v>
      </c>
      <c r="AE57" s="4">
        <v>0</v>
      </c>
      <c r="AF57" s="1">
        <v>435046</v>
      </c>
      <c r="AG57" s="1">
        <v>8</v>
      </c>
      <c r="AH57"/>
    </row>
    <row r="58" spans="1:34" x14ac:dyDescent="0.25">
      <c r="A58" t="s">
        <v>150</v>
      </c>
      <c r="B58" t="s">
        <v>30</v>
      </c>
      <c r="C58" t="s">
        <v>242</v>
      </c>
      <c r="D58" t="s">
        <v>183</v>
      </c>
      <c r="E58" s="4">
        <v>128.47826086956522</v>
      </c>
      <c r="F58" s="4">
        <f>Nurse[[#This Row],[Total Nurse Staff Hours]]/Nurse[[#This Row],[MDS Census]]</f>
        <v>3.844719120135363</v>
      </c>
      <c r="G58" s="4">
        <f>Nurse[[#This Row],[Total Direct Care Staff Hours]]/Nurse[[#This Row],[MDS Census]]</f>
        <v>3.6695676818950913</v>
      </c>
      <c r="H58" s="4">
        <f>Nurse[[#This Row],[Total RN Hours (w/ Admin, DON)]]/Nurse[[#This Row],[MDS Census]]</f>
        <v>0.91948054145516056</v>
      </c>
      <c r="I58" s="4">
        <f>Nurse[[#This Row],[RN Hours (excl. Admin, DON)]]/Nurse[[#This Row],[MDS Census]]</f>
        <v>0.74432910321488976</v>
      </c>
      <c r="J58" s="4">
        <f>SUM(Nurse[[#This Row],[RN Hours (excl. Admin, DON)]],Nurse[[#This Row],[RN Admin Hours]],Nurse[[#This Row],[RN DON Hours]],Nurse[[#This Row],[LPN Hours (excl. Admin)]],Nurse[[#This Row],[LPN Admin Hours]],Nurse[[#This Row],[CNA Hours]],Nurse[[#This Row],[NA TR Hours]],Nurse[[#This Row],[Med Aide/Tech Hours]])</f>
        <v>493.9628260869564</v>
      </c>
      <c r="K58" s="4">
        <f>SUM(Nurse[[#This Row],[RN Hours (excl. Admin, DON)]],Nurse[[#This Row],[LPN Hours (excl. Admin)]],Nurse[[#This Row],[CNA Hours]],Nurse[[#This Row],[NA TR Hours]],Nurse[[#This Row],[Med Aide/Tech Hours]])</f>
        <v>471.45967391304328</v>
      </c>
      <c r="L58" s="4">
        <f>SUM(Nurse[[#This Row],[RN Hours (excl. Admin, DON)]],Nurse[[#This Row],[RN Admin Hours]],Nurse[[#This Row],[RN DON Hours]])</f>
        <v>118.13326086956519</v>
      </c>
      <c r="M58" s="4">
        <v>95.63010869565214</v>
      </c>
      <c r="N58" s="4">
        <v>17.024891304347829</v>
      </c>
      <c r="O58" s="4">
        <v>5.4782608695652177</v>
      </c>
      <c r="P58" s="4">
        <f>SUM(Nurse[[#This Row],[LPN Hours (excl. Admin)]],Nurse[[#This Row],[LPN Admin Hours]])</f>
        <v>67.186413043478254</v>
      </c>
      <c r="Q58" s="4">
        <v>67.186413043478254</v>
      </c>
      <c r="R58" s="4">
        <v>0</v>
      </c>
      <c r="S58" s="4">
        <f>SUM(Nurse[[#This Row],[CNA Hours]],Nurse[[#This Row],[NA TR Hours]],Nurse[[#This Row],[Med Aide/Tech Hours]])</f>
        <v>308.64315217391288</v>
      </c>
      <c r="T58" s="4">
        <v>229.54391304347814</v>
      </c>
      <c r="U58" s="4">
        <v>0</v>
      </c>
      <c r="V58" s="4">
        <v>79.099239130434768</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8" s="4">
        <v>0</v>
      </c>
      <c r="Y58" s="4">
        <v>0</v>
      </c>
      <c r="Z58" s="4">
        <v>0</v>
      </c>
      <c r="AA58" s="4">
        <v>0</v>
      </c>
      <c r="AB58" s="4">
        <v>0</v>
      </c>
      <c r="AC58" s="4">
        <v>0</v>
      </c>
      <c r="AD58" s="4">
        <v>0</v>
      </c>
      <c r="AE58" s="4">
        <v>0</v>
      </c>
      <c r="AF58" s="1">
        <v>435045</v>
      </c>
      <c r="AG58" s="1">
        <v>8</v>
      </c>
      <c r="AH58"/>
    </row>
    <row r="59" spans="1:34" x14ac:dyDescent="0.25">
      <c r="A59" t="s">
        <v>150</v>
      </c>
      <c r="B59" t="s">
        <v>69</v>
      </c>
      <c r="C59" t="s">
        <v>262</v>
      </c>
      <c r="D59" t="s">
        <v>199</v>
      </c>
      <c r="E59" s="4">
        <v>50.032608695652172</v>
      </c>
      <c r="F59" s="4">
        <f>Nurse[[#This Row],[Total Nurse Staff Hours]]/Nurse[[#This Row],[MDS Census]]</f>
        <v>2.8607082337605911</v>
      </c>
      <c r="G59" s="4">
        <f>Nurse[[#This Row],[Total Direct Care Staff Hours]]/Nurse[[#This Row],[MDS Census]]</f>
        <v>2.6545035846187268</v>
      </c>
      <c r="H59" s="4">
        <f>Nurse[[#This Row],[Total RN Hours (w/ Admin, DON)]]/Nurse[[#This Row],[MDS Census]]</f>
        <v>0.61670866825983039</v>
      </c>
      <c r="I59" s="4">
        <f>Nurse[[#This Row],[RN Hours (excl. Admin, DON)]]/Nurse[[#This Row],[MDS Census]]</f>
        <v>0.41050401911796636</v>
      </c>
      <c r="J59" s="4">
        <f>SUM(Nurse[[#This Row],[RN Hours (excl. Admin, DON)]],Nurse[[#This Row],[RN Admin Hours]],Nurse[[#This Row],[RN DON Hours]],Nurse[[#This Row],[LPN Hours (excl. Admin)]],Nurse[[#This Row],[LPN Admin Hours]],Nurse[[#This Row],[CNA Hours]],Nurse[[#This Row],[NA TR Hours]],Nurse[[#This Row],[Med Aide/Tech Hours]])</f>
        <v>143.12869565217392</v>
      </c>
      <c r="K59" s="4">
        <f>SUM(Nurse[[#This Row],[RN Hours (excl. Admin, DON)]],Nurse[[#This Row],[LPN Hours (excl. Admin)]],Nurse[[#This Row],[CNA Hours]],Nurse[[#This Row],[NA TR Hours]],Nurse[[#This Row],[Med Aide/Tech Hours]])</f>
        <v>132.81173913043477</v>
      </c>
      <c r="L59" s="4">
        <f>SUM(Nurse[[#This Row],[RN Hours (excl. Admin, DON)]],Nurse[[#This Row],[RN Admin Hours]],Nurse[[#This Row],[RN DON Hours]])</f>
        <v>30.855543478260859</v>
      </c>
      <c r="M59" s="4">
        <v>20.53858695652173</v>
      </c>
      <c r="N59" s="4">
        <v>4.577826086956521</v>
      </c>
      <c r="O59" s="4">
        <v>5.7391304347826084</v>
      </c>
      <c r="P59" s="4">
        <f>SUM(Nurse[[#This Row],[LPN Hours (excl. Admin)]],Nurse[[#This Row],[LPN Admin Hours]])</f>
        <v>20.807065217391298</v>
      </c>
      <c r="Q59" s="4">
        <v>20.807065217391298</v>
      </c>
      <c r="R59" s="4">
        <v>0</v>
      </c>
      <c r="S59" s="4">
        <f>SUM(Nurse[[#This Row],[CNA Hours]],Nurse[[#This Row],[NA TR Hours]],Nurse[[#This Row],[Med Aide/Tech Hours]])</f>
        <v>91.466086956521735</v>
      </c>
      <c r="T59" s="4">
        <v>84.235217391304346</v>
      </c>
      <c r="U59" s="4">
        <v>0</v>
      </c>
      <c r="V59" s="4">
        <v>7.2308695652173949</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9" s="4">
        <v>0</v>
      </c>
      <c r="Y59" s="4">
        <v>0</v>
      </c>
      <c r="Z59" s="4">
        <v>0</v>
      </c>
      <c r="AA59" s="4">
        <v>0</v>
      </c>
      <c r="AB59" s="4">
        <v>0</v>
      </c>
      <c r="AC59" s="4">
        <v>0</v>
      </c>
      <c r="AD59" s="4">
        <v>0</v>
      </c>
      <c r="AE59" s="4">
        <v>0</v>
      </c>
      <c r="AF59" s="1">
        <v>435098</v>
      </c>
      <c r="AG59" s="1">
        <v>8</v>
      </c>
      <c r="AH59"/>
    </row>
    <row r="60" spans="1:34" x14ac:dyDescent="0.25">
      <c r="A60" t="s">
        <v>150</v>
      </c>
      <c r="B60" t="s">
        <v>76</v>
      </c>
      <c r="C60" t="s">
        <v>267</v>
      </c>
      <c r="D60" t="s">
        <v>200</v>
      </c>
      <c r="E60" s="4">
        <v>40.239130434782609</v>
      </c>
      <c r="F60" s="4">
        <f>Nurse[[#This Row],[Total Nurse Staff Hours]]/Nurse[[#This Row],[MDS Census]]</f>
        <v>3.4641301998919505</v>
      </c>
      <c r="G60" s="4">
        <f>Nurse[[#This Row],[Total Direct Care Staff Hours]]/Nurse[[#This Row],[MDS Census]]</f>
        <v>3.1851728795245817</v>
      </c>
      <c r="H60" s="4">
        <f>Nurse[[#This Row],[Total RN Hours (w/ Admin, DON)]]/Nurse[[#This Row],[MDS Census]]</f>
        <v>1.0819475958941112</v>
      </c>
      <c r="I60" s="4">
        <f>Nurse[[#This Row],[RN Hours (excl. Admin, DON)]]/Nurse[[#This Row],[MDS Census]]</f>
        <v>0.80299027552674207</v>
      </c>
      <c r="J60" s="4">
        <f>SUM(Nurse[[#This Row],[RN Hours (excl. Admin, DON)]],Nurse[[#This Row],[RN Admin Hours]],Nurse[[#This Row],[RN DON Hours]],Nurse[[#This Row],[LPN Hours (excl. Admin)]],Nurse[[#This Row],[LPN Admin Hours]],Nurse[[#This Row],[CNA Hours]],Nurse[[#This Row],[NA TR Hours]],Nurse[[#This Row],[Med Aide/Tech Hours]])</f>
        <v>139.39358695652174</v>
      </c>
      <c r="K60" s="4">
        <f>SUM(Nurse[[#This Row],[RN Hours (excl. Admin, DON)]],Nurse[[#This Row],[LPN Hours (excl. Admin)]],Nurse[[#This Row],[CNA Hours]],Nurse[[#This Row],[NA TR Hours]],Nurse[[#This Row],[Med Aide/Tech Hours]])</f>
        <v>128.16858695652175</v>
      </c>
      <c r="L60" s="4">
        <f>SUM(Nurse[[#This Row],[RN Hours (excl. Admin, DON)]],Nurse[[#This Row],[RN Admin Hours]],Nurse[[#This Row],[RN DON Hours]])</f>
        <v>43.536630434782602</v>
      </c>
      <c r="M60" s="4">
        <v>32.3116304347826</v>
      </c>
      <c r="N60" s="4">
        <v>5.2385869565217407</v>
      </c>
      <c r="O60" s="4">
        <v>5.9864130434782608</v>
      </c>
      <c r="P60" s="4">
        <f>SUM(Nurse[[#This Row],[LPN Hours (excl. Admin)]],Nurse[[#This Row],[LPN Admin Hours]])</f>
        <v>5.4928260869565211</v>
      </c>
      <c r="Q60" s="4">
        <v>5.4928260869565211</v>
      </c>
      <c r="R60" s="4">
        <v>0</v>
      </c>
      <c r="S60" s="4">
        <f>SUM(Nurse[[#This Row],[CNA Hours]],Nurse[[#This Row],[NA TR Hours]],Nurse[[#This Row],[Med Aide/Tech Hours]])</f>
        <v>90.364130434782638</v>
      </c>
      <c r="T60" s="4">
        <v>77.146304347826103</v>
      </c>
      <c r="U60" s="4">
        <v>0</v>
      </c>
      <c r="V60" s="4">
        <v>13.21782608695653</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0.18206521739130435</v>
      </c>
      <c r="X60" s="4">
        <v>0</v>
      </c>
      <c r="Y60" s="4">
        <v>0</v>
      </c>
      <c r="Z60" s="4">
        <v>0.18206521739130435</v>
      </c>
      <c r="AA60" s="4">
        <v>0</v>
      </c>
      <c r="AB60" s="4">
        <v>0</v>
      </c>
      <c r="AC60" s="4">
        <v>0</v>
      </c>
      <c r="AD60" s="4">
        <v>0</v>
      </c>
      <c r="AE60" s="4">
        <v>0</v>
      </c>
      <c r="AF60" s="1">
        <v>435106</v>
      </c>
      <c r="AG60" s="1">
        <v>8</v>
      </c>
      <c r="AH60"/>
    </row>
    <row r="61" spans="1:34" x14ac:dyDescent="0.25">
      <c r="A61" t="s">
        <v>150</v>
      </c>
      <c r="B61" t="s">
        <v>22</v>
      </c>
      <c r="C61" t="s">
        <v>217</v>
      </c>
      <c r="D61" t="s">
        <v>181</v>
      </c>
      <c r="E61" s="4">
        <v>92.836956521739125</v>
      </c>
      <c r="F61" s="4">
        <f>Nurse[[#This Row],[Total Nurse Staff Hours]]/Nurse[[#This Row],[MDS Census]]</f>
        <v>4.3403945673808693</v>
      </c>
      <c r="G61" s="4">
        <f>Nurse[[#This Row],[Total Direct Care Staff Hours]]/Nurse[[#This Row],[MDS Census]]</f>
        <v>3.8786125746399729</v>
      </c>
      <c r="H61" s="4">
        <f>Nurse[[#This Row],[Total RN Hours (w/ Admin, DON)]]/Nurse[[#This Row],[MDS Census]]</f>
        <v>0.8145018147757872</v>
      </c>
      <c r="I61" s="4">
        <f>Nurse[[#This Row],[RN Hours (excl. Admin, DON)]]/Nurse[[#This Row],[MDS Census]]</f>
        <v>0.40798267181828829</v>
      </c>
      <c r="J61" s="4">
        <f>SUM(Nurse[[#This Row],[RN Hours (excl. Admin, DON)]],Nurse[[#This Row],[RN Admin Hours]],Nurse[[#This Row],[RN DON Hours]],Nurse[[#This Row],[LPN Hours (excl. Admin)]],Nurse[[#This Row],[LPN Admin Hours]],Nurse[[#This Row],[CNA Hours]],Nurse[[#This Row],[NA TR Hours]],Nurse[[#This Row],[Med Aide/Tech Hours]])</f>
        <v>402.94902173913044</v>
      </c>
      <c r="K61" s="4">
        <f>SUM(Nurse[[#This Row],[RN Hours (excl. Admin, DON)]],Nurse[[#This Row],[LPN Hours (excl. Admin)]],Nurse[[#This Row],[CNA Hours]],Nurse[[#This Row],[NA TR Hours]],Nurse[[#This Row],[Med Aide/Tech Hours]])</f>
        <v>360.0785869565218</v>
      </c>
      <c r="L61" s="4">
        <f>SUM(Nurse[[#This Row],[RN Hours (excl. Admin, DON)]],Nurse[[#This Row],[RN Admin Hours]],Nurse[[#This Row],[RN DON Hours]])</f>
        <v>75.615869565217366</v>
      </c>
      <c r="M61" s="4">
        <v>37.875869565217393</v>
      </c>
      <c r="N61" s="4">
        <v>32.424782608695637</v>
      </c>
      <c r="O61" s="4">
        <v>5.3152173913043477</v>
      </c>
      <c r="P61" s="4">
        <f>SUM(Nurse[[#This Row],[LPN Hours (excl. Admin)]],Nurse[[#This Row],[LPN Admin Hours]])</f>
        <v>91.708913043478276</v>
      </c>
      <c r="Q61" s="4">
        <v>86.578478260869574</v>
      </c>
      <c r="R61" s="4">
        <v>5.1304347826086953</v>
      </c>
      <c r="S61" s="4">
        <f>SUM(Nurse[[#This Row],[CNA Hours]],Nurse[[#This Row],[NA TR Hours]],Nurse[[#This Row],[Med Aide/Tech Hours]])</f>
        <v>235.62423913043483</v>
      </c>
      <c r="T61" s="4">
        <v>207.51304347826093</v>
      </c>
      <c r="U61" s="4">
        <v>17.27695652173913</v>
      </c>
      <c r="V61" s="4">
        <v>10.834239130434792</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1" s="4">
        <v>0</v>
      </c>
      <c r="Y61" s="4">
        <v>0</v>
      </c>
      <c r="Z61" s="4">
        <v>0</v>
      </c>
      <c r="AA61" s="4">
        <v>0</v>
      </c>
      <c r="AB61" s="4">
        <v>0</v>
      </c>
      <c r="AC61" s="4">
        <v>0</v>
      </c>
      <c r="AD61" s="4">
        <v>0</v>
      </c>
      <c r="AE61" s="4">
        <v>0</v>
      </c>
      <c r="AF61" s="1">
        <v>435036</v>
      </c>
      <c r="AG61" s="1">
        <v>8</v>
      </c>
      <c r="AH61"/>
    </row>
    <row r="62" spans="1:34" x14ac:dyDescent="0.25">
      <c r="A62" t="s">
        <v>150</v>
      </c>
      <c r="B62" t="s">
        <v>103</v>
      </c>
      <c r="C62" t="s">
        <v>283</v>
      </c>
      <c r="D62" t="s">
        <v>163</v>
      </c>
      <c r="E62" s="4">
        <v>26.423913043478262</v>
      </c>
      <c r="F62" s="4">
        <f>Nurse[[#This Row],[Total Nurse Staff Hours]]/Nurse[[#This Row],[MDS Census]]</f>
        <v>3.7491155902920617</v>
      </c>
      <c r="G62" s="4">
        <f>Nurse[[#This Row],[Total Direct Care Staff Hours]]/Nurse[[#This Row],[MDS Census]]</f>
        <v>3.461336898395722</v>
      </c>
      <c r="H62" s="4">
        <f>Nurse[[#This Row],[Total RN Hours (w/ Admin, DON)]]/Nurse[[#This Row],[MDS Census]]</f>
        <v>0.67140271493212667</v>
      </c>
      <c r="I62" s="4">
        <f>Nurse[[#This Row],[RN Hours (excl. Admin, DON)]]/Nurse[[#This Row],[MDS Census]]</f>
        <v>0.38362402303578769</v>
      </c>
      <c r="J62" s="4">
        <f>SUM(Nurse[[#This Row],[RN Hours (excl. Admin, DON)]],Nurse[[#This Row],[RN Admin Hours]],Nurse[[#This Row],[RN DON Hours]],Nurse[[#This Row],[LPN Hours (excl. Admin)]],Nurse[[#This Row],[LPN Admin Hours]],Nurse[[#This Row],[CNA Hours]],Nurse[[#This Row],[NA TR Hours]],Nurse[[#This Row],[Med Aide/Tech Hours]])</f>
        <v>99.066304347826105</v>
      </c>
      <c r="K62" s="4">
        <f>SUM(Nurse[[#This Row],[RN Hours (excl. Admin, DON)]],Nurse[[#This Row],[LPN Hours (excl. Admin)]],Nurse[[#This Row],[CNA Hours]],Nurse[[#This Row],[NA TR Hours]],Nurse[[#This Row],[Med Aide/Tech Hours]])</f>
        <v>91.462065217391313</v>
      </c>
      <c r="L62" s="4">
        <f>SUM(Nurse[[#This Row],[RN Hours (excl. Admin, DON)]],Nurse[[#This Row],[RN Admin Hours]],Nurse[[#This Row],[RN DON Hours]])</f>
        <v>17.741086956521738</v>
      </c>
      <c r="M62" s="4">
        <v>10.136847826086955</v>
      </c>
      <c r="N62" s="4">
        <v>2.2163043478260862</v>
      </c>
      <c r="O62" s="4">
        <v>5.3879347826086965</v>
      </c>
      <c r="P62" s="4">
        <f>SUM(Nurse[[#This Row],[LPN Hours (excl. Admin)]],Nurse[[#This Row],[LPN Admin Hours]])</f>
        <v>18.894456521739141</v>
      </c>
      <c r="Q62" s="4">
        <v>18.894456521739141</v>
      </c>
      <c r="R62" s="4">
        <v>0</v>
      </c>
      <c r="S62" s="4">
        <f>SUM(Nurse[[#This Row],[CNA Hours]],Nurse[[#This Row],[NA TR Hours]],Nurse[[#This Row],[Med Aide/Tech Hours]])</f>
        <v>62.430760869565219</v>
      </c>
      <c r="T62" s="4">
        <v>52.291521739130438</v>
      </c>
      <c r="U62" s="4">
        <v>10.139239130434783</v>
      </c>
      <c r="V62" s="4">
        <v>0</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2" s="4">
        <v>0</v>
      </c>
      <c r="Y62" s="4">
        <v>0</v>
      </c>
      <c r="Z62" s="4">
        <v>0</v>
      </c>
      <c r="AA62" s="4">
        <v>0</v>
      </c>
      <c r="AB62" s="4">
        <v>0</v>
      </c>
      <c r="AC62" s="4">
        <v>0</v>
      </c>
      <c r="AD62" s="4">
        <v>0</v>
      </c>
      <c r="AE62" s="4">
        <v>0</v>
      </c>
      <c r="AF62" t="s">
        <v>6</v>
      </c>
      <c r="AG62" s="1">
        <v>8</v>
      </c>
      <c r="AH62"/>
    </row>
    <row r="63" spans="1:34" x14ac:dyDescent="0.25">
      <c r="A63" t="s">
        <v>150</v>
      </c>
      <c r="B63" t="s">
        <v>108</v>
      </c>
      <c r="C63" t="s">
        <v>285</v>
      </c>
      <c r="D63" t="s">
        <v>177</v>
      </c>
      <c r="E63" s="4">
        <v>21.728260869565219</v>
      </c>
      <c r="F63" s="4">
        <f>Nurse[[#This Row],[Total Nurse Staff Hours]]/Nurse[[#This Row],[MDS Census]]</f>
        <v>4.8914157078539278</v>
      </c>
      <c r="G63" s="4">
        <f>Nurse[[#This Row],[Total Direct Care Staff Hours]]/Nurse[[#This Row],[MDS Census]]</f>
        <v>4.2332266133066536</v>
      </c>
      <c r="H63" s="4">
        <f>Nurse[[#This Row],[Total RN Hours (w/ Admin, DON)]]/Nurse[[#This Row],[MDS Census]]</f>
        <v>0.91293646823411712</v>
      </c>
      <c r="I63" s="4">
        <f>Nurse[[#This Row],[RN Hours (excl. Admin, DON)]]/Nurse[[#This Row],[MDS Census]]</f>
        <v>0.25474737368684353</v>
      </c>
      <c r="J63" s="4">
        <f>SUM(Nurse[[#This Row],[RN Hours (excl. Admin, DON)]],Nurse[[#This Row],[RN Admin Hours]],Nurse[[#This Row],[RN DON Hours]],Nurse[[#This Row],[LPN Hours (excl. Admin)]],Nurse[[#This Row],[LPN Admin Hours]],Nurse[[#This Row],[CNA Hours]],Nurse[[#This Row],[NA TR Hours]],Nurse[[#This Row],[Med Aide/Tech Hours]])</f>
        <v>106.28195652173915</v>
      </c>
      <c r="K63" s="4">
        <f>SUM(Nurse[[#This Row],[RN Hours (excl. Admin, DON)]],Nurse[[#This Row],[LPN Hours (excl. Admin)]],Nurse[[#This Row],[CNA Hours]],Nurse[[#This Row],[NA TR Hours]],Nurse[[#This Row],[Med Aide/Tech Hours]])</f>
        <v>91.980652173913057</v>
      </c>
      <c r="L63" s="4">
        <f>SUM(Nurse[[#This Row],[RN Hours (excl. Admin, DON)]],Nurse[[#This Row],[RN Admin Hours]],Nurse[[#This Row],[RN DON Hours]])</f>
        <v>19.836521739130436</v>
      </c>
      <c r="M63" s="4">
        <v>5.5352173913043501</v>
      </c>
      <c r="N63" s="4">
        <v>11.293695652173913</v>
      </c>
      <c r="O63" s="4">
        <v>3.0076086956521739</v>
      </c>
      <c r="P63" s="4">
        <f>SUM(Nurse[[#This Row],[LPN Hours (excl. Admin)]],Nurse[[#This Row],[LPN Admin Hours]])</f>
        <v>21.459130434782615</v>
      </c>
      <c r="Q63" s="4">
        <v>21.459130434782615</v>
      </c>
      <c r="R63" s="4">
        <v>0</v>
      </c>
      <c r="S63" s="4">
        <f>SUM(Nurse[[#This Row],[CNA Hours]],Nurse[[#This Row],[NA TR Hours]],Nurse[[#This Row],[Med Aide/Tech Hours]])</f>
        <v>64.986304347826106</v>
      </c>
      <c r="T63" s="4">
        <v>63.005326086956536</v>
      </c>
      <c r="U63" s="4">
        <v>1.9809782608695656</v>
      </c>
      <c r="V63" s="4">
        <v>0</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3" s="4">
        <v>0</v>
      </c>
      <c r="Y63" s="4">
        <v>0</v>
      </c>
      <c r="Z63" s="4">
        <v>0</v>
      </c>
      <c r="AA63" s="4">
        <v>0</v>
      </c>
      <c r="AB63" s="4">
        <v>0</v>
      </c>
      <c r="AC63" s="4">
        <v>0</v>
      </c>
      <c r="AD63" s="4">
        <v>0</v>
      </c>
      <c r="AE63" s="4">
        <v>0</v>
      </c>
      <c r="AF63" t="s">
        <v>11</v>
      </c>
      <c r="AG63" s="1">
        <v>8</v>
      </c>
      <c r="AH63"/>
    </row>
    <row r="64" spans="1:34" x14ac:dyDescent="0.25">
      <c r="A64" t="s">
        <v>150</v>
      </c>
      <c r="B64" t="s">
        <v>81</v>
      </c>
      <c r="C64" t="s">
        <v>270</v>
      </c>
      <c r="D64" t="s">
        <v>201</v>
      </c>
      <c r="E64" s="4">
        <v>25.021739130434781</v>
      </c>
      <c r="F64" s="4">
        <f>Nurse[[#This Row],[Total Nurse Staff Hours]]/Nurse[[#This Row],[MDS Census]]</f>
        <v>3.8438575152041703</v>
      </c>
      <c r="G64" s="4">
        <f>Nurse[[#This Row],[Total Direct Care Staff Hours]]/Nurse[[#This Row],[MDS Census]]</f>
        <v>3.7647958297132926</v>
      </c>
      <c r="H64" s="4">
        <f>Nurse[[#This Row],[Total RN Hours (w/ Admin, DON)]]/Nurse[[#This Row],[MDS Census]]</f>
        <v>1.0790616854908774</v>
      </c>
      <c r="I64" s="4">
        <f>Nurse[[#This Row],[RN Hours (excl. Admin, DON)]]/Nurse[[#This Row],[MDS Census]]</f>
        <v>1</v>
      </c>
      <c r="J64" s="4">
        <f>SUM(Nurse[[#This Row],[RN Hours (excl. Admin, DON)]],Nurse[[#This Row],[RN Admin Hours]],Nurse[[#This Row],[RN DON Hours]],Nurse[[#This Row],[LPN Hours (excl. Admin)]],Nurse[[#This Row],[LPN Admin Hours]],Nurse[[#This Row],[CNA Hours]],Nurse[[#This Row],[NA TR Hours]],Nurse[[#This Row],[Med Aide/Tech Hours]])</f>
        <v>96.179999999999993</v>
      </c>
      <c r="K64" s="4">
        <f>SUM(Nurse[[#This Row],[RN Hours (excl. Admin, DON)]],Nurse[[#This Row],[LPN Hours (excl. Admin)]],Nurse[[#This Row],[CNA Hours]],Nurse[[#This Row],[NA TR Hours]],Nurse[[#This Row],[Med Aide/Tech Hours]])</f>
        <v>94.201739130434774</v>
      </c>
      <c r="L64" s="4">
        <f>SUM(Nurse[[#This Row],[RN Hours (excl. Admin, DON)]],Nurse[[#This Row],[RN Admin Hours]],Nurse[[#This Row],[RN DON Hours]])</f>
        <v>27</v>
      </c>
      <c r="M64" s="4">
        <v>25.021739130434781</v>
      </c>
      <c r="N64" s="4">
        <v>0</v>
      </c>
      <c r="O64" s="4">
        <v>1.9782608695652173</v>
      </c>
      <c r="P64" s="4">
        <f>SUM(Nurse[[#This Row],[LPN Hours (excl. Admin)]],Nurse[[#This Row],[LPN Admin Hours]])</f>
        <v>0.23641304347826086</v>
      </c>
      <c r="Q64" s="4">
        <v>0.23641304347826086</v>
      </c>
      <c r="R64" s="4">
        <v>0</v>
      </c>
      <c r="S64" s="4">
        <f>SUM(Nurse[[#This Row],[CNA Hours]],Nurse[[#This Row],[NA TR Hours]],Nurse[[#This Row],[Med Aide/Tech Hours]])</f>
        <v>68.943586956521727</v>
      </c>
      <c r="T64" s="4">
        <v>57.696304347826079</v>
      </c>
      <c r="U64" s="4">
        <v>2.0625</v>
      </c>
      <c r="V64" s="4">
        <v>9.1847826086956523</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4" s="4">
        <v>0</v>
      </c>
      <c r="Y64" s="4">
        <v>0</v>
      </c>
      <c r="Z64" s="4">
        <v>0</v>
      </c>
      <c r="AA64" s="4">
        <v>0</v>
      </c>
      <c r="AB64" s="4">
        <v>0</v>
      </c>
      <c r="AC64" s="4">
        <v>0</v>
      </c>
      <c r="AD64" s="4">
        <v>0</v>
      </c>
      <c r="AE64" s="4">
        <v>0</v>
      </c>
      <c r="AF64" s="1">
        <v>435113</v>
      </c>
      <c r="AG64" s="1">
        <v>8</v>
      </c>
      <c r="AH64"/>
    </row>
    <row r="65" spans="1:34" x14ac:dyDescent="0.25">
      <c r="A65" t="s">
        <v>150</v>
      </c>
      <c r="B65" t="s">
        <v>106</v>
      </c>
      <c r="C65" t="s">
        <v>214</v>
      </c>
      <c r="D65" t="s">
        <v>193</v>
      </c>
      <c r="E65" s="4">
        <v>66.228260869565219</v>
      </c>
      <c r="F65" s="4">
        <f>Nurse[[#This Row],[Total Nurse Staff Hours]]/Nurse[[#This Row],[MDS Census]]</f>
        <v>5.6292466765140308</v>
      </c>
      <c r="G65" s="4">
        <f>Nurse[[#This Row],[Total Direct Care Staff Hours]]/Nurse[[#This Row],[MDS Census]]</f>
        <v>5.5101920236336772</v>
      </c>
      <c r="H65" s="4">
        <f>Nurse[[#This Row],[Total RN Hours (w/ Admin, DON)]]/Nurse[[#This Row],[MDS Census]]</f>
        <v>0.11905465288035451</v>
      </c>
      <c r="I65" s="4">
        <f>Nurse[[#This Row],[RN Hours (excl. Admin, DON)]]/Nurse[[#This Row],[MDS Census]]</f>
        <v>0</v>
      </c>
      <c r="J65" s="4">
        <f>SUM(Nurse[[#This Row],[RN Hours (excl. Admin, DON)]],Nurse[[#This Row],[RN Admin Hours]],Nurse[[#This Row],[RN DON Hours]],Nurse[[#This Row],[LPN Hours (excl. Admin)]],Nurse[[#This Row],[LPN Admin Hours]],Nurse[[#This Row],[CNA Hours]],Nurse[[#This Row],[NA TR Hours]],Nurse[[#This Row],[Med Aide/Tech Hours]])</f>
        <v>372.81521739130426</v>
      </c>
      <c r="K65" s="4">
        <f>SUM(Nurse[[#This Row],[RN Hours (excl. Admin, DON)]],Nurse[[#This Row],[LPN Hours (excl. Admin)]],Nurse[[#This Row],[CNA Hours]],Nurse[[#This Row],[NA TR Hours]],Nurse[[#This Row],[Med Aide/Tech Hours]])</f>
        <v>364.93043478260864</v>
      </c>
      <c r="L65" s="4">
        <f>SUM(Nurse[[#This Row],[RN Hours (excl. Admin, DON)]],Nurse[[#This Row],[RN Admin Hours]],Nurse[[#This Row],[RN DON Hours]])</f>
        <v>7.8847826086956525</v>
      </c>
      <c r="M65" s="4">
        <v>0</v>
      </c>
      <c r="N65" s="4">
        <v>4.4663043478260871</v>
      </c>
      <c r="O65" s="4">
        <v>3.4184782608695654</v>
      </c>
      <c r="P65" s="4">
        <f>SUM(Nurse[[#This Row],[LPN Hours (excl. Admin)]],Nurse[[#This Row],[LPN Admin Hours]])</f>
        <v>86.742391304347834</v>
      </c>
      <c r="Q65" s="4">
        <v>86.742391304347834</v>
      </c>
      <c r="R65" s="4">
        <v>0</v>
      </c>
      <c r="S65" s="4">
        <f>SUM(Nurse[[#This Row],[CNA Hours]],Nurse[[#This Row],[NA TR Hours]],Nurse[[#This Row],[Med Aide/Tech Hours]])</f>
        <v>278.18804347826079</v>
      </c>
      <c r="T65" s="4">
        <v>278.18804347826079</v>
      </c>
      <c r="U65" s="4">
        <v>0</v>
      </c>
      <c r="V65" s="4">
        <v>0</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5" s="4">
        <v>0</v>
      </c>
      <c r="Y65" s="4">
        <v>0</v>
      </c>
      <c r="Z65" s="4">
        <v>0</v>
      </c>
      <c r="AA65" s="4">
        <v>0</v>
      </c>
      <c r="AB65" s="4">
        <v>0</v>
      </c>
      <c r="AC65" s="4">
        <v>0</v>
      </c>
      <c r="AD65" s="4">
        <v>0</v>
      </c>
      <c r="AE65" s="4">
        <v>0</v>
      </c>
      <c r="AF65" t="s">
        <v>9</v>
      </c>
      <c r="AG65" s="1">
        <v>8</v>
      </c>
      <c r="AH65"/>
    </row>
    <row r="66" spans="1:34" x14ac:dyDescent="0.25">
      <c r="A66" t="s">
        <v>150</v>
      </c>
      <c r="B66" t="s">
        <v>18</v>
      </c>
      <c r="C66" t="s">
        <v>237</v>
      </c>
      <c r="D66" t="s">
        <v>175</v>
      </c>
      <c r="E66" s="4">
        <v>34.112676056338032</v>
      </c>
      <c r="F66" s="4">
        <f>Nurse[[#This Row],[Total Nurse Staff Hours]]/Nurse[[#This Row],[MDS Census]]</f>
        <v>3.4689966969446733</v>
      </c>
      <c r="G66" s="4">
        <f>Nurse[[#This Row],[Total Direct Care Staff Hours]]/Nurse[[#This Row],[MDS Census]]</f>
        <v>3.017778695293146</v>
      </c>
      <c r="H66" s="4">
        <f>Nurse[[#This Row],[Total RN Hours (w/ Admin, DON)]]/Nurse[[#This Row],[MDS Census]]</f>
        <v>1.3417712634186623</v>
      </c>
      <c r="I66" s="4">
        <f>Nurse[[#This Row],[RN Hours (excl. Admin, DON)]]/Nurse[[#This Row],[MDS Census]]</f>
        <v>0.89055326176713456</v>
      </c>
      <c r="J66" s="4">
        <f>SUM(Nurse[[#This Row],[RN Hours (excl. Admin, DON)]],Nurse[[#This Row],[RN Admin Hours]],Nurse[[#This Row],[RN DON Hours]],Nurse[[#This Row],[LPN Hours (excl. Admin)]],Nurse[[#This Row],[LPN Admin Hours]],Nurse[[#This Row],[CNA Hours]],Nurse[[#This Row],[NA TR Hours]],Nurse[[#This Row],[Med Aide/Tech Hours]])</f>
        <v>118.33676056338028</v>
      </c>
      <c r="K66" s="4">
        <f>SUM(Nurse[[#This Row],[RN Hours (excl. Admin, DON)]],Nurse[[#This Row],[LPN Hours (excl. Admin)]],Nurse[[#This Row],[CNA Hours]],Nurse[[#This Row],[NA TR Hours]],Nurse[[#This Row],[Med Aide/Tech Hours]])</f>
        <v>102.94450704225352</v>
      </c>
      <c r="L66" s="4">
        <f>SUM(Nurse[[#This Row],[RN Hours (excl. Admin, DON)]],Nurse[[#This Row],[RN Admin Hours]],Nurse[[#This Row],[RN DON Hours]])</f>
        <v>45.771408450704229</v>
      </c>
      <c r="M66" s="4">
        <v>30.379154929577467</v>
      </c>
      <c r="N66" s="4">
        <v>11.237323943661972</v>
      </c>
      <c r="O66" s="4">
        <v>4.154929577464789</v>
      </c>
      <c r="P66" s="4">
        <f>SUM(Nurse[[#This Row],[LPN Hours (excl. Admin)]],Nurse[[#This Row],[LPN Admin Hours]])</f>
        <v>7.626760563380282</v>
      </c>
      <c r="Q66" s="4">
        <v>7.626760563380282</v>
      </c>
      <c r="R66" s="4">
        <v>0</v>
      </c>
      <c r="S66" s="4">
        <f>SUM(Nurse[[#This Row],[CNA Hours]],Nurse[[#This Row],[NA TR Hours]],Nurse[[#This Row],[Med Aide/Tech Hours]])</f>
        <v>64.938591549295779</v>
      </c>
      <c r="T66" s="4">
        <v>51.143802816901406</v>
      </c>
      <c r="U66" s="4">
        <v>0</v>
      </c>
      <c r="V66" s="4">
        <v>13.794788732394368</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38.694929577464791</v>
      </c>
      <c r="X66" s="4">
        <v>10.410845070422535</v>
      </c>
      <c r="Y66" s="4">
        <v>3.890845070422535</v>
      </c>
      <c r="Z66" s="4">
        <v>0</v>
      </c>
      <c r="AA66" s="4">
        <v>5.102112676056338</v>
      </c>
      <c r="AB66" s="4">
        <v>0</v>
      </c>
      <c r="AC66" s="4">
        <v>19.291126760563383</v>
      </c>
      <c r="AD66" s="4">
        <v>0</v>
      </c>
      <c r="AE66" s="4">
        <v>0</v>
      </c>
      <c r="AF66" s="1">
        <v>435032</v>
      </c>
      <c r="AG66" s="1">
        <v>8</v>
      </c>
      <c r="AH66"/>
    </row>
    <row r="67" spans="1:34" x14ac:dyDescent="0.25">
      <c r="A67" t="s">
        <v>150</v>
      </c>
      <c r="B67" t="s">
        <v>73</v>
      </c>
      <c r="C67" t="s">
        <v>226</v>
      </c>
      <c r="D67" t="s">
        <v>173</v>
      </c>
      <c r="E67" s="4">
        <v>53.95774647887324</v>
      </c>
      <c r="F67" s="4">
        <f>Nurse[[#This Row],[Total Nurse Staff Hours]]/Nurse[[#This Row],[MDS Census]]</f>
        <v>3.8841686243800582</v>
      </c>
      <c r="G67" s="4">
        <f>Nurse[[#This Row],[Total Direct Care Staff Hours]]/Nurse[[#This Row],[MDS Census]]</f>
        <v>3.6029417906551822</v>
      </c>
      <c r="H67" s="4">
        <f>Nurse[[#This Row],[Total RN Hours (w/ Admin, DON)]]/Nurse[[#This Row],[MDS Census]]</f>
        <v>0.44921691464369612</v>
      </c>
      <c r="I67" s="4">
        <f>Nurse[[#This Row],[RN Hours (excl. Admin, DON)]]/Nurse[[#This Row],[MDS Census]]</f>
        <v>0.16799008091882012</v>
      </c>
      <c r="J67" s="4">
        <f>SUM(Nurse[[#This Row],[RN Hours (excl. Admin, DON)]],Nurse[[#This Row],[RN Admin Hours]],Nurse[[#This Row],[RN DON Hours]],Nurse[[#This Row],[LPN Hours (excl. Admin)]],Nurse[[#This Row],[LPN Admin Hours]],Nurse[[#This Row],[CNA Hours]],Nurse[[#This Row],[NA TR Hours]],Nurse[[#This Row],[Med Aide/Tech Hours]])</f>
        <v>209.58098591549299</v>
      </c>
      <c r="K67" s="4">
        <f>SUM(Nurse[[#This Row],[RN Hours (excl. Admin, DON)]],Nurse[[#This Row],[LPN Hours (excl. Admin)]],Nurse[[#This Row],[CNA Hours]],Nurse[[#This Row],[NA TR Hours]],Nurse[[#This Row],[Med Aide/Tech Hours]])</f>
        <v>194.40661971830991</v>
      </c>
      <c r="L67" s="4">
        <f>SUM(Nurse[[#This Row],[RN Hours (excl. Admin, DON)]],Nurse[[#This Row],[RN Admin Hours]],Nurse[[#This Row],[RN DON Hours]])</f>
        <v>24.238732394366195</v>
      </c>
      <c r="M67" s="4">
        <v>9.0643661971830962</v>
      </c>
      <c r="N67" s="4">
        <v>15.174366197183101</v>
      </c>
      <c r="O67" s="4">
        <v>0</v>
      </c>
      <c r="P67" s="4">
        <f>SUM(Nurse[[#This Row],[LPN Hours (excl. Admin)]],Nurse[[#This Row],[LPN Admin Hours]])</f>
        <v>44.236197183098575</v>
      </c>
      <c r="Q67" s="4">
        <v>44.236197183098575</v>
      </c>
      <c r="R67" s="4">
        <v>0</v>
      </c>
      <c r="S67" s="4">
        <f>SUM(Nurse[[#This Row],[CNA Hours]],Nurse[[#This Row],[NA TR Hours]],Nurse[[#This Row],[Med Aide/Tech Hours]])</f>
        <v>141.10605633802822</v>
      </c>
      <c r="T67" s="4">
        <v>102.19633802816908</v>
      </c>
      <c r="U67" s="4">
        <v>12.566478873239435</v>
      </c>
      <c r="V67" s="4">
        <v>26.343239436619712</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79.458591549295747</v>
      </c>
      <c r="X67" s="4">
        <v>8.5397183098591523</v>
      </c>
      <c r="Y67" s="4">
        <v>0</v>
      </c>
      <c r="Z67" s="4">
        <v>0</v>
      </c>
      <c r="AA67" s="4">
        <v>33.212676056338019</v>
      </c>
      <c r="AB67" s="4">
        <v>0</v>
      </c>
      <c r="AC67" s="4">
        <v>37.706197183098574</v>
      </c>
      <c r="AD67" s="4">
        <v>0</v>
      </c>
      <c r="AE67" s="4">
        <v>0</v>
      </c>
      <c r="AF67" s="1">
        <v>435102</v>
      </c>
      <c r="AG67" s="1">
        <v>8</v>
      </c>
      <c r="AH67"/>
    </row>
    <row r="68" spans="1:34" x14ac:dyDescent="0.25">
      <c r="A68" t="s">
        <v>150</v>
      </c>
      <c r="B68" t="s">
        <v>80</v>
      </c>
      <c r="C68" t="s">
        <v>269</v>
      </c>
      <c r="D68" t="s">
        <v>201</v>
      </c>
      <c r="E68" s="4">
        <v>38.847826086956523</v>
      </c>
      <c r="F68" s="4">
        <f>Nurse[[#This Row],[Total Nurse Staff Hours]]/Nurse[[#This Row],[MDS Census]]</f>
        <v>3.7748573027420251</v>
      </c>
      <c r="G68" s="4">
        <f>Nurse[[#This Row],[Total Direct Care Staff Hours]]/Nurse[[#This Row],[MDS Census]]</f>
        <v>3.4317403469501948</v>
      </c>
      <c r="H68" s="4">
        <f>Nurse[[#This Row],[Total RN Hours (w/ Admin, DON)]]/Nurse[[#This Row],[MDS Census]]</f>
        <v>0.86314213766088399</v>
      </c>
      <c r="I68" s="4">
        <f>Nurse[[#This Row],[RN Hours (excl. Admin, DON)]]/Nurse[[#This Row],[MDS Census]]</f>
        <v>0.61149132624510327</v>
      </c>
      <c r="J68" s="4">
        <f>SUM(Nurse[[#This Row],[RN Hours (excl. Admin, DON)]],Nurse[[#This Row],[RN Admin Hours]],Nurse[[#This Row],[RN DON Hours]],Nurse[[#This Row],[LPN Hours (excl. Admin)]],Nurse[[#This Row],[LPN Admin Hours]],Nurse[[#This Row],[CNA Hours]],Nurse[[#This Row],[NA TR Hours]],Nurse[[#This Row],[Med Aide/Tech Hours]])</f>
        <v>146.64499999999998</v>
      </c>
      <c r="K68" s="4">
        <f>SUM(Nurse[[#This Row],[RN Hours (excl. Admin, DON)]],Nurse[[#This Row],[LPN Hours (excl. Admin)]],Nurse[[#This Row],[CNA Hours]],Nurse[[#This Row],[NA TR Hours]],Nurse[[#This Row],[Med Aide/Tech Hours]])</f>
        <v>133.31565217391301</v>
      </c>
      <c r="L68" s="4">
        <f>SUM(Nurse[[#This Row],[RN Hours (excl. Admin, DON)]],Nurse[[#This Row],[RN Admin Hours]],Nurse[[#This Row],[RN DON Hours]])</f>
        <v>33.531195652173906</v>
      </c>
      <c r="M68" s="4">
        <v>23.755108695652165</v>
      </c>
      <c r="N68" s="4">
        <v>4.2543478260869554</v>
      </c>
      <c r="O68" s="4">
        <v>5.5217391304347823</v>
      </c>
      <c r="P68" s="4">
        <f>SUM(Nurse[[#This Row],[LPN Hours (excl. Admin)]],Nurse[[#This Row],[LPN Admin Hours]])</f>
        <v>4.7347826086956522</v>
      </c>
      <c r="Q68" s="4">
        <v>1.1815217391304349</v>
      </c>
      <c r="R68" s="4">
        <v>3.553260869565217</v>
      </c>
      <c r="S68" s="4">
        <f>SUM(Nurse[[#This Row],[CNA Hours]],Nurse[[#This Row],[NA TR Hours]],Nurse[[#This Row],[Med Aide/Tech Hours]])</f>
        <v>108.37902173913042</v>
      </c>
      <c r="T68" s="4">
        <v>95.895326086956516</v>
      </c>
      <c r="U68" s="4">
        <v>0</v>
      </c>
      <c r="V68" s="4">
        <v>12.483695652173905</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8" s="4">
        <v>0</v>
      </c>
      <c r="Y68" s="4">
        <v>0</v>
      </c>
      <c r="Z68" s="4">
        <v>0</v>
      </c>
      <c r="AA68" s="4">
        <v>0</v>
      </c>
      <c r="AB68" s="4">
        <v>0</v>
      </c>
      <c r="AC68" s="4">
        <v>0</v>
      </c>
      <c r="AD68" s="4">
        <v>0</v>
      </c>
      <c r="AE68" s="4">
        <v>0</v>
      </c>
      <c r="AF68" s="1">
        <v>435112</v>
      </c>
      <c r="AG68" s="1">
        <v>8</v>
      </c>
      <c r="AH68"/>
    </row>
    <row r="69" spans="1:34" x14ac:dyDescent="0.25">
      <c r="A69" t="s">
        <v>150</v>
      </c>
      <c r="B69" t="s">
        <v>82</v>
      </c>
      <c r="C69" t="s">
        <v>271</v>
      </c>
      <c r="D69" t="s">
        <v>183</v>
      </c>
      <c r="E69" s="4">
        <v>44.804347826086953</v>
      </c>
      <c r="F69" s="4">
        <f>Nurse[[#This Row],[Total Nurse Staff Hours]]/Nurse[[#This Row],[MDS Census]]</f>
        <v>2.8216375545851533</v>
      </c>
      <c r="G69" s="4">
        <f>Nurse[[#This Row],[Total Direct Care Staff Hours]]/Nurse[[#This Row],[MDS Census]]</f>
        <v>2.4750218340611356</v>
      </c>
      <c r="H69" s="4">
        <f>Nurse[[#This Row],[Total RN Hours (w/ Admin, DON)]]/Nurse[[#This Row],[MDS Census]]</f>
        <v>0.71955361475012136</v>
      </c>
      <c r="I69" s="4">
        <f>Nurse[[#This Row],[RN Hours (excl. Admin, DON)]]/Nurse[[#This Row],[MDS Census]]</f>
        <v>0.45354196991751577</v>
      </c>
      <c r="J69" s="4">
        <f>SUM(Nurse[[#This Row],[RN Hours (excl. Admin, DON)]],Nurse[[#This Row],[RN Admin Hours]],Nurse[[#This Row],[RN DON Hours]],Nurse[[#This Row],[LPN Hours (excl. Admin)]],Nurse[[#This Row],[LPN Admin Hours]],Nurse[[#This Row],[CNA Hours]],Nurse[[#This Row],[NA TR Hours]],Nurse[[#This Row],[Med Aide/Tech Hours]])</f>
        <v>126.42163043478261</v>
      </c>
      <c r="K69" s="4">
        <f>SUM(Nurse[[#This Row],[RN Hours (excl. Admin, DON)]],Nurse[[#This Row],[LPN Hours (excl. Admin)]],Nurse[[#This Row],[CNA Hours]],Nurse[[#This Row],[NA TR Hours]],Nurse[[#This Row],[Med Aide/Tech Hours]])</f>
        <v>110.89173913043479</v>
      </c>
      <c r="L69" s="4">
        <f>SUM(Nurse[[#This Row],[RN Hours (excl. Admin, DON)]],Nurse[[#This Row],[RN Admin Hours]],Nurse[[#This Row],[RN DON Hours]])</f>
        <v>32.239130434782609</v>
      </c>
      <c r="M69" s="4">
        <v>20.320652173913043</v>
      </c>
      <c r="N69" s="4">
        <v>8.4402173913043477</v>
      </c>
      <c r="O69" s="4">
        <v>3.4782608695652173</v>
      </c>
      <c r="P69" s="4">
        <f>SUM(Nurse[[#This Row],[LPN Hours (excl. Admin)]],Nurse[[#This Row],[LPN Admin Hours]])</f>
        <v>25.719891304347826</v>
      </c>
      <c r="Q69" s="4">
        <v>22.108478260869564</v>
      </c>
      <c r="R69" s="4">
        <v>3.6114130434782608</v>
      </c>
      <c r="S69" s="4">
        <f>SUM(Nurse[[#This Row],[CNA Hours]],Nurse[[#This Row],[NA TR Hours]],Nurse[[#This Row],[Med Aide/Tech Hours]])</f>
        <v>68.462608695652179</v>
      </c>
      <c r="T69" s="4">
        <v>46.432717391304351</v>
      </c>
      <c r="U69" s="4">
        <v>2.5054347826086958</v>
      </c>
      <c r="V69" s="4">
        <v>19.524456521739129</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25.777608695652173</v>
      </c>
      <c r="X69" s="4">
        <v>0</v>
      </c>
      <c r="Y69" s="4">
        <v>0</v>
      </c>
      <c r="Z69" s="4">
        <v>0</v>
      </c>
      <c r="AA69" s="4">
        <v>3.6981521739130438</v>
      </c>
      <c r="AB69" s="4">
        <v>0</v>
      </c>
      <c r="AC69" s="4">
        <v>22.079456521739129</v>
      </c>
      <c r="AD69" s="4">
        <v>0</v>
      </c>
      <c r="AE69" s="4">
        <v>0</v>
      </c>
      <c r="AF69" s="1">
        <v>435115</v>
      </c>
      <c r="AG69" s="1">
        <v>8</v>
      </c>
      <c r="AH69"/>
    </row>
    <row r="70" spans="1:34" x14ac:dyDescent="0.25">
      <c r="A70" t="s">
        <v>150</v>
      </c>
      <c r="B70" t="s">
        <v>86</v>
      </c>
      <c r="C70" t="s">
        <v>273</v>
      </c>
      <c r="D70" t="s">
        <v>171</v>
      </c>
      <c r="E70" s="4">
        <v>34.869565217391305</v>
      </c>
      <c r="F70" s="4">
        <f>Nurse[[#This Row],[Total Nurse Staff Hours]]/Nurse[[#This Row],[MDS Census]]</f>
        <v>4.1008260598503741</v>
      </c>
      <c r="G70" s="4">
        <f>Nurse[[#This Row],[Total Direct Care Staff Hours]]/Nurse[[#This Row],[MDS Census]]</f>
        <v>3.7593110972568575</v>
      </c>
      <c r="H70" s="4">
        <f>Nurse[[#This Row],[Total RN Hours (w/ Admin, DON)]]/Nurse[[#This Row],[MDS Census]]</f>
        <v>0.98247194513715697</v>
      </c>
      <c r="I70" s="4">
        <f>Nurse[[#This Row],[RN Hours (excl. Admin, DON)]]/Nurse[[#This Row],[MDS Census]]</f>
        <v>0.64095698254364075</v>
      </c>
      <c r="J70" s="4">
        <f>SUM(Nurse[[#This Row],[RN Hours (excl. Admin, DON)]],Nurse[[#This Row],[RN Admin Hours]],Nurse[[#This Row],[RN DON Hours]],Nurse[[#This Row],[LPN Hours (excl. Admin)]],Nurse[[#This Row],[LPN Admin Hours]],Nurse[[#This Row],[CNA Hours]],Nurse[[#This Row],[NA TR Hours]],Nurse[[#This Row],[Med Aide/Tech Hours]])</f>
        <v>142.99402173913043</v>
      </c>
      <c r="K70" s="4">
        <f>SUM(Nurse[[#This Row],[RN Hours (excl. Admin, DON)]],Nurse[[#This Row],[LPN Hours (excl. Admin)]],Nurse[[#This Row],[CNA Hours]],Nurse[[#This Row],[NA TR Hours]],Nurse[[#This Row],[Med Aide/Tech Hours]])</f>
        <v>131.08554347826086</v>
      </c>
      <c r="L70" s="4">
        <f>SUM(Nurse[[#This Row],[RN Hours (excl. Admin, DON)]],Nurse[[#This Row],[RN Admin Hours]],Nurse[[#This Row],[RN DON Hours]])</f>
        <v>34.258369565217386</v>
      </c>
      <c r="M70" s="4">
        <v>22.349891304347821</v>
      </c>
      <c r="N70" s="4">
        <v>8.1276086956521691</v>
      </c>
      <c r="O70" s="4">
        <v>3.7808695652173943</v>
      </c>
      <c r="P70" s="4">
        <f>SUM(Nurse[[#This Row],[LPN Hours (excl. Admin)]],Nurse[[#This Row],[LPN Admin Hours]])</f>
        <v>4.9098913043478261</v>
      </c>
      <c r="Q70" s="4">
        <v>4.9098913043478261</v>
      </c>
      <c r="R70" s="4">
        <v>0</v>
      </c>
      <c r="S70" s="4">
        <f>SUM(Nurse[[#This Row],[CNA Hours]],Nurse[[#This Row],[NA TR Hours]],Nurse[[#This Row],[Med Aide/Tech Hours]])</f>
        <v>103.82576086956523</v>
      </c>
      <c r="T70" s="4">
        <v>82.365326086956529</v>
      </c>
      <c r="U70" s="4">
        <v>12.115869565217393</v>
      </c>
      <c r="V70" s="4">
        <v>9.3445652173913043</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26.439673913043482</v>
      </c>
      <c r="X70" s="4">
        <v>0</v>
      </c>
      <c r="Y70" s="4">
        <v>0</v>
      </c>
      <c r="Z70" s="4">
        <v>0</v>
      </c>
      <c r="AA70" s="4">
        <v>0</v>
      </c>
      <c r="AB70" s="4">
        <v>0</v>
      </c>
      <c r="AC70" s="4">
        <v>26.439673913043482</v>
      </c>
      <c r="AD70" s="4">
        <v>0</v>
      </c>
      <c r="AE70" s="4">
        <v>0</v>
      </c>
      <c r="AF70" s="1">
        <v>435120</v>
      </c>
      <c r="AG70" s="1">
        <v>8</v>
      </c>
      <c r="AH70"/>
    </row>
    <row r="71" spans="1:34" x14ac:dyDescent="0.25">
      <c r="A71" t="s">
        <v>150</v>
      </c>
      <c r="B71" t="s">
        <v>99</v>
      </c>
      <c r="C71" t="s">
        <v>279</v>
      </c>
      <c r="D71" t="s">
        <v>200</v>
      </c>
      <c r="E71" s="4">
        <v>28.130434782608695</v>
      </c>
      <c r="F71" s="4">
        <f>Nurse[[#This Row],[Total Nurse Staff Hours]]/Nurse[[#This Row],[MDS Census]]</f>
        <v>4.1428361669242664</v>
      </c>
      <c r="G71" s="4">
        <f>Nurse[[#This Row],[Total Direct Care Staff Hours]]/Nurse[[#This Row],[MDS Census]]</f>
        <v>3.6836785162287491</v>
      </c>
      <c r="H71" s="4">
        <f>Nurse[[#This Row],[Total RN Hours (w/ Admin, DON)]]/Nurse[[#This Row],[MDS Census]]</f>
        <v>1.2833037094281297</v>
      </c>
      <c r="I71" s="4">
        <f>Nurse[[#This Row],[RN Hours (excl. Admin, DON)]]/Nurse[[#This Row],[MDS Census]]</f>
        <v>0.82414605873261193</v>
      </c>
      <c r="J71" s="4">
        <f>SUM(Nurse[[#This Row],[RN Hours (excl. Admin, DON)]],Nurse[[#This Row],[RN Admin Hours]],Nurse[[#This Row],[RN DON Hours]],Nurse[[#This Row],[LPN Hours (excl. Admin)]],Nurse[[#This Row],[LPN Admin Hours]],Nurse[[#This Row],[CNA Hours]],Nurse[[#This Row],[NA TR Hours]],Nurse[[#This Row],[Med Aide/Tech Hours]])</f>
        <v>116.53978260869567</v>
      </c>
      <c r="K71" s="4">
        <f>SUM(Nurse[[#This Row],[RN Hours (excl. Admin, DON)]],Nurse[[#This Row],[LPN Hours (excl. Admin)]],Nurse[[#This Row],[CNA Hours]],Nurse[[#This Row],[NA TR Hours]],Nurse[[#This Row],[Med Aide/Tech Hours]])</f>
        <v>103.62347826086959</v>
      </c>
      <c r="L71" s="4">
        <f>SUM(Nurse[[#This Row],[RN Hours (excl. Admin, DON)]],Nurse[[#This Row],[RN Admin Hours]],Nurse[[#This Row],[RN DON Hours]])</f>
        <v>36.099891304347821</v>
      </c>
      <c r="M71" s="4">
        <v>23.183586956521737</v>
      </c>
      <c r="N71" s="4">
        <v>7.6119565217391303</v>
      </c>
      <c r="O71" s="4">
        <v>5.3043478260869561</v>
      </c>
      <c r="P71" s="4">
        <f>SUM(Nurse[[#This Row],[LPN Hours (excl. Admin)]],Nurse[[#This Row],[LPN Admin Hours]])</f>
        <v>11.603478260869567</v>
      </c>
      <c r="Q71" s="4">
        <v>11.603478260869567</v>
      </c>
      <c r="R71" s="4">
        <v>0</v>
      </c>
      <c r="S71" s="4">
        <f>SUM(Nurse[[#This Row],[CNA Hours]],Nurse[[#This Row],[NA TR Hours]],Nurse[[#This Row],[Med Aide/Tech Hours]])</f>
        <v>68.836413043478288</v>
      </c>
      <c r="T71" s="4">
        <v>68.5951086956522</v>
      </c>
      <c r="U71" s="4">
        <v>0.24130434782608695</v>
      </c>
      <c r="V71" s="4">
        <v>0</v>
      </c>
      <c r="W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9.0217391304347833E-2</v>
      </c>
      <c r="X71" s="4">
        <v>0</v>
      </c>
      <c r="Y71" s="4">
        <v>0</v>
      </c>
      <c r="Z71" s="4">
        <v>0</v>
      </c>
      <c r="AA71" s="4">
        <v>0</v>
      </c>
      <c r="AB71" s="4">
        <v>0</v>
      </c>
      <c r="AC71" s="4">
        <v>9.0217391304347833E-2</v>
      </c>
      <c r="AD71" s="4">
        <v>0</v>
      </c>
      <c r="AE71" s="4">
        <v>0</v>
      </c>
      <c r="AF71" t="s">
        <v>2</v>
      </c>
      <c r="AG71" s="1">
        <v>8</v>
      </c>
      <c r="AH71"/>
    </row>
    <row r="72" spans="1:34" x14ac:dyDescent="0.25">
      <c r="A72" t="s">
        <v>150</v>
      </c>
      <c r="B72" t="s">
        <v>47</v>
      </c>
      <c r="C72" t="s">
        <v>250</v>
      </c>
      <c r="D72" t="s">
        <v>164</v>
      </c>
      <c r="E72" s="4">
        <v>16.75</v>
      </c>
      <c r="F72" s="4">
        <f>Nurse[[#This Row],[Total Nurse Staff Hours]]/Nurse[[#This Row],[MDS Census]]</f>
        <v>3.8374756651524984</v>
      </c>
      <c r="G72" s="4">
        <f>Nurse[[#This Row],[Total Direct Care Staff Hours]]/Nurse[[#This Row],[MDS Census]]</f>
        <v>3.5415055158987676</v>
      </c>
      <c r="H72" s="4">
        <f>Nurse[[#This Row],[Total RN Hours (w/ Admin, DON)]]/Nurse[[#This Row],[MDS Census]]</f>
        <v>1.6491174561972748</v>
      </c>
      <c r="I72" s="4">
        <f>Nurse[[#This Row],[RN Hours (excl. Admin, DON)]]/Nurse[[#This Row],[MDS Census]]</f>
        <v>1.3531473069435431</v>
      </c>
      <c r="J72" s="4">
        <f>SUM(Nurse[[#This Row],[RN Hours (excl. Admin, DON)]],Nurse[[#This Row],[RN Admin Hours]],Nurse[[#This Row],[RN DON Hours]],Nurse[[#This Row],[LPN Hours (excl. Admin)]],Nurse[[#This Row],[LPN Admin Hours]],Nurse[[#This Row],[CNA Hours]],Nurse[[#This Row],[NA TR Hours]],Nurse[[#This Row],[Med Aide/Tech Hours]])</f>
        <v>64.27771739130435</v>
      </c>
      <c r="K72" s="4">
        <f>SUM(Nurse[[#This Row],[RN Hours (excl. Admin, DON)]],Nurse[[#This Row],[LPN Hours (excl. Admin)]],Nurse[[#This Row],[CNA Hours]],Nurse[[#This Row],[NA TR Hours]],Nurse[[#This Row],[Med Aide/Tech Hours]])</f>
        <v>59.320217391304354</v>
      </c>
      <c r="L72" s="4">
        <f>SUM(Nurse[[#This Row],[RN Hours (excl. Admin, DON)]],Nurse[[#This Row],[RN Admin Hours]],Nurse[[#This Row],[RN DON Hours]])</f>
        <v>27.622717391304352</v>
      </c>
      <c r="M72" s="4">
        <v>22.665217391304349</v>
      </c>
      <c r="N72" s="4">
        <v>0</v>
      </c>
      <c r="O72" s="4">
        <v>4.9575000000000022</v>
      </c>
      <c r="P72" s="4">
        <f>SUM(Nurse[[#This Row],[LPN Hours (excl. Admin)]],Nurse[[#This Row],[LPN Admin Hours]])</f>
        <v>2.6408695652173919</v>
      </c>
      <c r="Q72" s="4">
        <v>2.6408695652173919</v>
      </c>
      <c r="R72" s="4">
        <v>0</v>
      </c>
      <c r="S72" s="4">
        <f>SUM(Nurse[[#This Row],[CNA Hours]],Nurse[[#This Row],[NA TR Hours]],Nurse[[#This Row],[Med Aide/Tech Hours]])</f>
        <v>34.014130434782608</v>
      </c>
      <c r="T72" s="4">
        <v>34.014130434782608</v>
      </c>
      <c r="U72" s="4">
        <v>0</v>
      </c>
      <c r="V72" s="4">
        <v>0</v>
      </c>
      <c r="W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5.3661956521739143</v>
      </c>
      <c r="X72" s="4">
        <v>1.0525000000000002</v>
      </c>
      <c r="Y72" s="4">
        <v>0</v>
      </c>
      <c r="Z72" s="4">
        <v>0</v>
      </c>
      <c r="AA72" s="4">
        <v>2.6408695652173919</v>
      </c>
      <c r="AB72" s="4">
        <v>0</v>
      </c>
      <c r="AC72" s="4">
        <v>1.6728260869565219</v>
      </c>
      <c r="AD72" s="4">
        <v>0</v>
      </c>
      <c r="AE72" s="4">
        <v>0</v>
      </c>
      <c r="AF72" s="1">
        <v>435065</v>
      </c>
      <c r="AG72" s="1">
        <v>8</v>
      </c>
      <c r="AH72"/>
    </row>
    <row r="73" spans="1:34" x14ac:dyDescent="0.25">
      <c r="A73" t="s">
        <v>150</v>
      </c>
      <c r="B73" t="s">
        <v>14</v>
      </c>
      <c r="C73" t="s">
        <v>228</v>
      </c>
      <c r="D73" t="s">
        <v>172</v>
      </c>
      <c r="E73" s="4">
        <v>67.945652173913047</v>
      </c>
      <c r="F73" s="4">
        <f>Nurse[[#This Row],[Total Nurse Staff Hours]]/Nurse[[#This Row],[MDS Census]]</f>
        <v>3.5145976643736998</v>
      </c>
      <c r="G73" s="4">
        <f>Nurse[[#This Row],[Total Direct Care Staff Hours]]/Nurse[[#This Row],[MDS Census]]</f>
        <v>3.1978483442649175</v>
      </c>
      <c r="H73" s="4">
        <f>Nurse[[#This Row],[Total RN Hours (w/ Admin, DON)]]/Nurse[[#This Row],[MDS Census]]</f>
        <v>0.83402655575107976</v>
      </c>
      <c r="I73" s="4">
        <f>Nurse[[#This Row],[RN Hours (excl. Admin, DON)]]/Nurse[[#This Row],[MDS Census]]</f>
        <v>0.51727723564229722</v>
      </c>
      <c r="J73" s="4">
        <f>SUM(Nurse[[#This Row],[RN Hours (excl. Admin, DON)]],Nurse[[#This Row],[RN Admin Hours]],Nurse[[#This Row],[RN DON Hours]],Nurse[[#This Row],[LPN Hours (excl. Admin)]],Nurse[[#This Row],[LPN Admin Hours]],Nurse[[#This Row],[CNA Hours]],Nurse[[#This Row],[NA TR Hours]],Nurse[[#This Row],[Med Aide/Tech Hours]])</f>
        <v>238.8016304347826</v>
      </c>
      <c r="K73" s="4">
        <f>SUM(Nurse[[#This Row],[RN Hours (excl. Admin, DON)]],Nurse[[#This Row],[LPN Hours (excl. Admin)]],Nurse[[#This Row],[CNA Hours]],Nurse[[#This Row],[NA TR Hours]],Nurse[[#This Row],[Med Aide/Tech Hours]])</f>
        <v>217.27989130434781</v>
      </c>
      <c r="L73" s="4">
        <f>SUM(Nurse[[#This Row],[RN Hours (excl. Admin, DON)]],Nurse[[#This Row],[RN Admin Hours]],Nurse[[#This Row],[RN DON Hours]])</f>
        <v>56.668478260869563</v>
      </c>
      <c r="M73" s="4">
        <v>35.146739130434781</v>
      </c>
      <c r="N73" s="4">
        <v>15.956521739130435</v>
      </c>
      <c r="O73" s="4">
        <v>5.5652173913043477</v>
      </c>
      <c r="P73" s="4">
        <f>SUM(Nurse[[#This Row],[LPN Hours (excl. Admin)]],Nurse[[#This Row],[LPN Admin Hours]])</f>
        <v>31.725543478260871</v>
      </c>
      <c r="Q73" s="4">
        <v>31.725543478260871</v>
      </c>
      <c r="R73" s="4">
        <v>0</v>
      </c>
      <c r="S73" s="4">
        <f>SUM(Nurse[[#This Row],[CNA Hours]],Nurse[[#This Row],[NA TR Hours]],Nurse[[#This Row],[Med Aide/Tech Hours]])</f>
        <v>150.40760869565216</v>
      </c>
      <c r="T73" s="4">
        <v>131.3016304347826</v>
      </c>
      <c r="U73" s="4">
        <v>0</v>
      </c>
      <c r="V73" s="4">
        <v>19.105978260869566</v>
      </c>
      <c r="W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3" s="4">
        <v>0</v>
      </c>
      <c r="Y73" s="4">
        <v>0</v>
      </c>
      <c r="Z73" s="4">
        <v>0</v>
      </c>
      <c r="AA73" s="4">
        <v>0</v>
      </c>
      <c r="AB73" s="4">
        <v>0</v>
      </c>
      <c r="AC73" s="4">
        <v>0</v>
      </c>
      <c r="AD73" s="4">
        <v>0</v>
      </c>
      <c r="AE73" s="4">
        <v>0</v>
      </c>
      <c r="AF73" s="1">
        <v>435004</v>
      </c>
      <c r="AG73" s="1">
        <v>8</v>
      </c>
      <c r="AH73"/>
    </row>
    <row r="74" spans="1:34" x14ac:dyDescent="0.25">
      <c r="A74" t="s">
        <v>150</v>
      </c>
      <c r="B74" t="s">
        <v>84</v>
      </c>
      <c r="C74" t="s">
        <v>234</v>
      </c>
      <c r="D74" t="s">
        <v>203</v>
      </c>
      <c r="E74" s="4">
        <v>38.402173913043477</v>
      </c>
      <c r="F74" s="4">
        <f>Nurse[[#This Row],[Total Nurse Staff Hours]]/Nurse[[#This Row],[MDS Census]]</f>
        <v>3.4153071044438157</v>
      </c>
      <c r="G74" s="4">
        <f>Nurse[[#This Row],[Total Direct Care Staff Hours]]/Nurse[[#This Row],[MDS Census]]</f>
        <v>3.1434418341352957</v>
      </c>
      <c r="H74" s="4">
        <f>Nurse[[#This Row],[Total RN Hours (w/ Admin, DON)]]/Nurse[[#This Row],[MDS Census]]</f>
        <v>0.64905745825077843</v>
      </c>
      <c r="I74" s="4">
        <f>Nurse[[#This Row],[RN Hours (excl. Admin, DON)]]/Nurse[[#This Row],[MDS Census]]</f>
        <v>0.37719218794225873</v>
      </c>
      <c r="J74" s="4">
        <f>SUM(Nurse[[#This Row],[RN Hours (excl. Admin, DON)]],Nurse[[#This Row],[RN Admin Hours]],Nurse[[#This Row],[RN DON Hours]],Nurse[[#This Row],[LPN Hours (excl. Admin)]],Nurse[[#This Row],[LPN Admin Hours]],Nurse[[#This Row],[CNA Hours]],Nurse[[#This Row],[NA TR Hours]],Nurse[[#This Row],[Med Aide/Tech Hours]])</f>
        <v>131.15521739130435</v>
      </c>
      <c r="K74" s="4">
        <f>SUM(Nurse[[#This Row],[RN Hours (excl. Admin, DON)]],Nurse[[#This Row],[LPN Hours (excl. Admin)]],Nurse[[#This Row],[CNA Hours]],Nurse[[#This Row],[NA TR Hours]],Nurse[[#This Row],[Med Aide/Tech Hours]])</f>
        <v>120.71499999999999</v>
      </c>
      <c r="L74" s="4">
        <f>SUM(Nurse[[#This Row],[RN Hours (excl. Admin, DON)]],Nurse[[#This Row],[RN Admin Hours]],Nurse[[#This Row],[RN DON Hours]])</f>
        <v>24.925217391304347</v>
      </c>
      <c r="M74" s="4">
        <v>14.485000000000001</v>
      </c>
      <c r="N74" s="4">
        <v>6.6141304347826084</v>
      </c>
      <c r="O74" s="4">
        <v>3.8260869565217392</v>
      </c>
      <c r="P74" s="4">
        <f>SUM(Nurse[[#This Row],[LPN Hours (excl. Admin)]],Nurse[[#This Row],[LPN Admin Hours]])</f>
        <v>17.600543478260871</v>
      </c>
      <c r="Q74" s="4">
        <v>17.600543478260871</v>
      </c>
      <c r="R74" s="4">
        <v>0</v>
      </c>
      <c r="S74" s="4">
        <f>SUM(Nurse[[#This Row],[CNA Hours]],Nurse[[#This Row],[NA TR Hours]],Nurse[[#This Row],[Med Aide/Tech Hours]])</f>
        <v>88.629456521739115</v>
      </c>
      <c r="T74" s="4">
        <v>74.988152173913036</v>
      </c>
      <c r="U74" s="4">
        <v>2.9619565217391304</v>
      </c>
      <c r="V74" s="4">
        <v>10.679347826086957</v>
      </c>
      <c r="W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26.049239130434781</v>
      </c>
      <c r="X74" s="4">
        <v>2.906195652173913</v>
      </c>
      <c r="Y74" s="4">
        <v>0</v>
      </c>
      <c r="Z74" s="4">
        <v>0</v>
      </c>
      <c r="AA74" s="4">
        <v>0</v>
      </c>
      <c r="AB74" s="4">
        <v>0</v>
      </c>
      <c r="AC74" s="4">
        <v>23.143043478260868</v>
      </c>
      <c r="AD74" s="4">
        <v>0</v>
      </c>
      <c r="AE74" s="4">
        <v>0</v>
      </c>
      <c r="AF74" s="1">
        <v>435118</v>
      </c>
      <c r="AG74" s="1">
        <v>8</v>
      </c>
      <c r="AH74"/>
    </row>
    <row r="75" spans="1:34" x14ac:dyDescent="0.25">
      <c r="A75" t="s">
        <v>150</v>
      </c>
      <c r="B75" t="s">
        <v>61</v>
      </c>
      <c r="C75" t="s">
        <v>256</v>
      </c>
      <c r="D75" t="s">
        <v>197</v>
      </c>
      <c r="E75" s="4">
        <v>35.141304347826086</v>
      </c>
      <c r="F75" s="4">
        <f>Nurse[[#This Row],[Total Nurse Staff Hours]]/Nurse[[#This Row],[MDS Census]]</f>
        <v>4.0008165790287658</v>
      </c>
      <c r="G75" s="4">
        <f>Nurse[[#This Row],[Total Direct Care Staff Hours]]/Nurse[[#This Row],[MDS Census]]</f>
        <v>3.6653696257346118</v>
      </c>
      <c r="H75" s="4">
        <f>Nurse[[#This Row],[Total RN Hours (w/ Admin, DON)]]/Nurse[[#This Row],[MDS Census]]</f>
        <v>1.2237859573151872</v>
      </c>
      <c r="I75" s="4">
        <f>Nurse[[#This Row],[RN Hours (excl. Admin, DON)]]/Nurse[[#This Row],[MDS Census]]</f>
        <v>0.88833900402103305</v>
      </c>
      <c r="J75" s="4">
        <f>SUM(Nurse[[#This Row],[RN Hours (excl. Admin, DON)]],Nurse[[#This Row],[RN Admin Hours]],Nurse[[#This Row],[RN DON Hours]],Nurse[[#This Row],[LPN Hours (excl. Admin)]],Nurse[[#This Row],[LPN Admin Hours]],Nurse[[#This Row],[CNA Hours]],Nurse[[#This Row],[NA TR Hours]],Nurse[[#This Row],[Med Aide/Tech Hours]])</f>
        <v>140.59391304347827</v>
      </c>
      <c r="K75" s="4">
        <f>SUM(Nurse[[#This Row],[RN Hours (excl. Admin, DON)]],Nurse[[#This Row],[LPN Hours (excl. Admin)]],Nurse[[#This Row],[CNA Hours]],Nurse[[#This Row],[NA TR Hours]],Nurse[[#This Row],[Med Aide/Tech Hours]])</f>
        <v>128.80586956521739</v>
      </c>
      <c r="L75" s="4">
        <f>SUM(Nurse[[#This Row],[RN Hours (excl. Admin, DON)]],Nurse[[#This Row],[RN Admin Hours]],Nurse[[#This Row],[RN DON Hours]])</f>
        <v>43.005434782608695</v>
      </c>
      <c r="M75" s="4">
        <v>31.217391304347824</v>
      </c>
      <c r="N75" s="4">
        <v>5.6847826086956523</v>
      </c>
      <c r="O75" s="4">
        <v>6.1032608695652177</v>
      </c>
      <c r="P75" s="4">
        <f>SUM(Nurse[[#This Row],[LPN Hours (excl. Admin)]],Nurse[[#This Row],[LPN Admin Hours]])</f>
        <v>15.919239130434779</v>
      </c>
      <c r="Q75" s="4">
        <v>15.919239130434779</v>
      </c>
      <c r="R75" s="4">
        <v>0</v>
      </c>
      <c r="S75" s="4">
        <f>SUM(Nurse[[#This Row],[CNA Hours]],Nurse[[#This Row],[NA TR Hours]],Nurse[[#This Row],[Med Aide/Tech Hours]])</f>
        <v>81.669239130434789</v>
      </c>
      <c r="T75" s="4">
        <v>74.370326086956524</v>
      </c>
      <c r="U75" s="4">
        <v>5.6059782608695654</v>
      </c>
      <c r="V75" s="4">
        <v>1.6929347826086956</v>
      </c>
      <c r="W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30.740652173913055</v>
      </c>
      <c r="X75" s="4">
        <v>0</v>
      </c>
      <c r="Y75" s="4">
        <v>0</v>
      </c>
      <c r="Z75" s="4">
        <v>0</v>
      </c>
      <c r="AA75" s="4">
        <v>2.1638043478260869</v>
      </c>
      <c r="AB75" s="4">
        <v>0</v>
      </c>
      <c r="AC75" s="4">
        <v>28.576847826086968</v>
      </c>
      <c r="AD75" s="4">
        <v>0</v>
      </c>
      <c r="AE75" s="4">
        <v>0</v>
      </c>
      <c r="AF75" s="1">
        <v>435086</v>
      </c>
      <c r="AG75" s="1">
        <v>8</v>
      </c>
      <c r="AH75"/>
    </row>
    <row r="76" spans="1:34" x14ac:dyDescent="0.25">
      <c r="A76" t="s">
        <v>150</v>
      </c>
      <c r="B76" t="s">
        <v>21</v>
      </c>
      <c r="C76" t="s">
        <v>240</v>
      </c>
      <c r="D76" t="s">
        <v>169</v>
      </c>
      <c r="E76" s="4">
        <v>60.097826086956523</v>
      </c>
      <c r="F76" s="4">
        <f>Nurse[[#This Row],[Total Nurse Staff Hours]]/Nurse[[#This Row],[MDS Census]]</f>
        <v>3.0607252667751856</v>
      </c>
      <c r="G76" s="4">
        <f>Nurse[[#This Row],[Total Direct Care Staff Hours]]/Nurse[[#This Row],[MDS Census]]</f>
        <v>2.7503617290649305</v>
      </c>
      <c r="H76" s="4">
        <f>Nurse[[#This Row],[Total RN Hours (w/ Admin, DON)]]/Nurse[[#This Row],[MDS Census]]</f>
        <v>0.78716766142159522</v>
      </c>
      <c r="I76" s="4">
        <f>Nurse[[#This Row],[RN Hours (excl. Admin, DON)]]/Nurse[[#This Row],[MDS Census]]</f>
        <v>0.47680412371134018</v>
      </c>
      <c r="J76" s="4">
        <f>SUM(Nurse[[#This Row],[RN Hours (excl. Admin, DON)]],Nurse[[#This Row],[RN Admin Hours]],Nurse[[#This Row],[RN DON Hours]],Nurse[[#This Row],[LPN Hours (excl. Admin)]],Nurse[[#This Row],[LPN Admin Hours]],Nurse[[#This Row],[CNA Hours]],Nurse[[#This Row],[NA TR Hours]],Nurse[[#This Row],[Med Aide/Tech Hours]])</f>
        <v>183.94293478260872</v>
      </c>
      <c r="K76" s="4">
        <f>SUM(Nurse[[#This Row],[RN Hours (excl. Admin, DON)]],Nurse[[#This Row],[LPN Hours (excl. Admin)]],Nurse[[#This Row],[CNA Hours]],Nurse[[#This Row],[NA TR Hours]],Nurse[[#This Row],[Med Aide/Tech Hours]])</f>
        <v>165.29076086956522</v>
      </c>
      <c r="L76" s="4">
        <f>SUM(Nurse[[#This Row],[RN Hours (excl. Admin, DON)]],Nurse[[#This Row],[RN Admin Hours]],Nurse[[#This Row],[RN DON Hours]])</f>
        <v>47.307065217391305</v>
      </c>
      <c r="M76" s="4">
        <v>28.654891304347824</v>
      </c>
      <c r="N76" s="4">
        <v>13.173913043478262</v>
      </c>
      <c r="O76" s="4">
        <v>5.4782608695652177</v>
      </c>
      <c r="P76" s="4">
        <f>SUM(Nurse[[#This Row],[LPN Hours (excl. Admin)]],Nurse[[#This Row],[LPN Admin Hours]])</f>
        <v>19.600543478260871</v>
      </c>
      <c r="Q76" s="4">
        <v>19.600543478260871</v>
      </c>
      <c r="R76" s="4">
        <v>0</v>
      </c>
      <c r="S76" s="4">
        <f>SUM(Nurse[[#This Row],[CNA Hours]],Nurse[[#This Row],[NA TR Hours]],Nurse[[#This Row],[Med Aide/Tech Hours]])</f>
        <v>117.03532608695653</v>
      </c>
      <c r="T76" s="4">
        <v>99.663043478260875</v>
      </c>
      <c r="U76" s="4">
        <v>0</v>
      </c>
      <c r="V76" s="4">
        <v>17.372282608695652</v>
      </c>
      <c r="W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6" s="4">
        <v>0</v>
      </c>
      <c r="Y76" s="4">
        <v>0</v>
      </c>
      <c r="Z76" s="4">
        <v>0</v>
      </c>
      <c r="AA76" s="4">
        <v>0</v>
      </c>
      <c r="AB76" s="4">
        <v>0</v>
      </c>
      <c r="AC76" s="4">
        <v>0</v>
      </c>
      <c r="AD76" s="4">
        <v>0</v>
      </c>
      <c r="AE76" s="4">
        <v>0</v>
      </c>
      <c r="AF76" s="1">
        <v>435035</v>
      </c>
      <c r="AG76" s="1">
        <v>8</v>
      </c>
      <c r="AH76"/>
    </row>
    <row r="77" spans="1:34" x14ac:dyDescent="0.25">
      <c r="A77" t="s">
        <v>150</v>
      </c>
      <c r="B77" t="s">
        <v>102</v>
      </c>
      <c r="C77" t="s">
        <v>282</v>
      </c>
      <c r="D77" t="s">
        <v>161</v>
      </c>
      <c r="E77" s="4">
        <v>56.706521739130437</v>
      </c>
      <c r="F77" s="4">
        <f>Nurse[[#This Row],[Total Nurse Staff Hours]]/Nurse[[#This Row],[MDS Census]]</f>
        <v>3.2604657849338694</v>
      </c>
      <c r="G77" s="4">
        <f>Nurse[[#This Row],[Total Direct Care Staff Hours]]/Nurse[[#This Row],[MDS Census]]</f>
        <v>2.9814433582518682</v>
      </c>
      <c r="H77" s="4">
        <f>Nurse[[#This Row],[Total RN Hours (w/ Admin, DON)]]/Nurse[[#This Row],[MDS Census]]</f>
        <v>0.71436074372244562</v>
      </c>
      <c r="I77" s="4">
        <f>Nurse[[#This Row],[RN Hours (excl. Admin, DON)]]/Nurse[[#This Row],[MDS Census]]</f>
        <v>0.43533831704044457</v>
      </c>
      <c r="J77" s="4">
        <f>SUM(Nurse[[#This Row],[RN Hours (excl. Admin, DON)]],Nurse[[#This Row],[RN Admin Hours]],Nurse[[#This Row],[RN DON Hours]],Nurse[[#This Row],[LPN Hours (excl. Admin)]],Nurse[[#This Row],[LPN Admin Hours]],Nurse[[#This Row],[CNA Hours]],Nurse[[#This Row],[NA TR Hours]],Nurse[[#This Row],[Med Aide/Tech Hours]])</f>
        <v>184.88967391304345</v>
      </c>
      <c r="K77" s="4">
        <f>SUM(Nurse[[#This Row],[RN Hours (excl. Admin, DON)]],Nurse[[#This Row],[LPN Hours (excl. Admin)]],Nurse[[#This Row],[CNA Hours]],Nurse[[#This Row],[NA TR Hours]],Nurse[[#This Row],[Med Aide/Tech Hours]])</f>
        <v>169.06728260869562</v>
      </c>
      <c r="L77" s="4">
        <f>SUM(Nurse[[#This Row],[RN Hours (excl. Admin, DON)]],Nurse[[#This Row],[RN Admin Hours]],Nurse[[#This Row],[RN DON Hours]])</f>
        <v>40.508913043478252</v>
      </c>
      <c r="M77" s="4">
        <v>24.686521739130427</v>
      </c>
      <c r="N77" s="4">
        <v>10.083260869565217</v>
      </c>
      <c r="O77" s="4">
        <v>5.7391304347826084</v>
      </c>
      <c r="P77" s="4">
        <f>SUM(Nurse[[#This Row],[LPN Hours (excl. Admin)]],Nurse[[#This Row],[LPN Admin Hours]])</f>
        <v>10.716739130434787</v>
      </c>
      <c r="Q77" s="4">
        <v>10.716739130434787</v>
      </c>
      <c r="R77" s="4">
        <v>0</v>
      </c>
      <c r="S77" s="4">
        <f>SUM(Nurse[[#This Row],[CNA Hours]],Nurse[[#This Row],[NA TR Hours]],Nurse[[#This Row],[Med Aide/Tech Hours]])</f>
        <v>133.66402173913039</v>
      </c>
      <c r="T77" s="4">
        <v>121.51108695652171</v>
      </c>
      <c r="U77" s="4">
        <v>0</v>
      </c>
      <c r="V77" s="4">
        <v>12.152934782608694</v>
      </c>
      <c r="W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2.6956521739130435</v>
      </c>
      <c r="X77" s="4">
        <v>0</v>
      </c>
      <c r="Y77" s="4">
        <v>0</v>
      </c>
      <c r="Z77" s="4">
        <v>2.6956521739130435</v>
      </c>
      <c r="AA77" s="4">
        <v>0</v>
      </c>
      <c r="AB77" s="4">
        <v>0</v>
      </c>
      <c r="AC77" s="4">
        <v>0</v>
      </c>
      <c r="AD77" s="4">
        <v>0</v>
      </c>
      <c r="AE77" s="4">
        <v>0</v>
      </c>
      <c r="AF77" t="s">
        <v>5</v>
      </c>
      <c r="AG77" s="1">
        <v>8</v>
      </c>
      <c r="AH77"/>
    </row>
    <row r="78" spans="1:34" x14ac:dyDescent="0.25">
      <c r="A78" t="s">
        <v>150</v>
      </c>
      <c r="B78" t="s">
        <v>100</v>
      </c>
      <c r="C78" t="s">
        <v>280</v>
      </c>
      <c r="D78" t="s">
        <v>210</v>
      </c>
      <c r="E78" s="4">
        <v>42.576086956521742</v>
      </c>
      <c r="F78" s="4">
        <f>Nurse[[#This Row],[Total Nurse Staff Hours]]/Nurse[[#This Row],[MDS Census]]</f>
        <v>3.7398800102118961</v>
      </c>
      <c r="G78" s="4">
        <f>Nurse[[#This Row],[Total Direct Care Staff Hours]]/Nurse[[#This Row],[MDS Census]]</f>
        <v>3.4957773806484544</v>
      </c>
      <c r="H78" s="4">
        <f>Nurse[[#This Row],[Total RN Hours (w/ Admin, DON)]]/Nurse[[#This Row],[MDS Census]]</f>
        <v>0.77838907327036</v>
      </c>
      <c r="I78" s="4">
        <f>Nurse[[#This Row],[RN Hours (excl. Admin, DON)]]/Nurse[[#This Row],[MDS Census]]</f>
        <v>0.53428644370691858</v>
      </c>
      <c r="J78" s="4">
        <f>SUM(Nurse[[#This Row],[RN Hours (excl. Admin, DON)]],Nurse[[#This Row],[RN Admin Hours]],Nurse[[#This Row],[RN DON Hours]],Nurse[[#This Row],[LPN Hours (excl. Admin)]],Nurse[[#This Row],[LPN Admin Hours]],Nurse[[#This Row],[CNA Hours]],Nurse[[#This Row],[NA TR Hours]],Nurse[[#This Row],[Med Aide/Tech Hours]])</f>
        <v>159.22945652173911</v>
      </c>
      <c r="K78" s="4">
        <f>SUM(Nurse[[#This Row],[RN Hours (excl. Admin, DON)]],Nurse[[#This Row],[LPN Hours (excl. Admin)]],Nurse[[#This Row],[CNA Hours]],Nurse[[#This Row],[NA TR Hours]],Nurse[[#This Row],[Med Aide/Tech Hours]])</f>
        <v>148.8365217391304</v>
      </c>
      <c r="L78" s="4">
        <f>SUM(Nurse[[#This Row],[RN Hours (excl. Admin, DON)]],Nurse[[#This Row],[RN Admin Hours]],Nurse[[#This Row],[RN DON Hours]])</f>
        <v>33.14076086956522</v>
      </c>
      <c r="M78" s="4">
        <v>22.747826086956525</v>
      </c>
      <c r="N78" s="4">
        <v>4.6538043478260853</v>
      </c>
      <c r="O78" s="4">
        <v>5.7391304347826084</v>
      </c>
      <c r="P78" s="4">
        <f>SUM(Nurse[[#This Row],[LPN Hours (excl. Admin)]],Nurse[[#This Row],[LPN Admin Hours]])</f>
        <v>14.35195652173913</v>
      </c>
      <c r="Q78" s="4">
        <v>14.35195652173913</v>
      </c>
      <c r="R78" s="4">
        <v>0</v>
      </c>
      <c r="S78" s="4">
        <f>SUM(Nurse[[#This Row],[CNA Hours]],Nurse[[#This Row],[NA TR Hours]],Nurse[[#This Row],[Med Aide/Tech Hours]])</f>
        <v>111.73673913043476</v>
      </c>
      <c r="T78" s="4">
        <v>92.340543478260855</v>
      </c>
      <c r="U78" s="4">
        <v>0</v>
      </c>
      <c r="V78" s="4">
        <v>19.396195652173908</v>
      </c>
      <c r="W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1.0399999999999998</v>
      </c>
      <c r="X78" s="4">
        <v>0</v>
      </c>
      <c r="Y78" s="4">
        <v>1.0399999999999998</v>
      </c>
      <c r="Z78" s="4">
        <v>0</v>
      </c>
      <c r="AA78" s="4">
        <v>0</v>
      </c>
      <c r="AB78" s="4">
        <v>0</v>
      </c>
      <c r="AC78" s="4">
        <v>0</v>
      </c>
      <c r="AD78" s="4">
        <v>0</v>
      </c>
      <c r="AE78" s="4">
        <v>0</v>
      </c>
      <c r="AF78" t="s">
        <v>3</v>
      </c>
      <c r="AG78" s="1">
        <v>8</v>
      </c>
      <c r="AH78"/>
    </row>
    <row r="79" spans="1:34" x14ac:dyDescent="0.25">
      <c r="A79" t="s">
        <v>150</v>
      </c>
      <c r="B79" t="s">
        <v>97</v>
      </c>
      <c r="C79" t="s">
        <v>278</v>
      </c>
      <c r="D79" t="s">
        <v>209</v>
      </c>
      <c r="E79" s="4">
        <v>28.510869565217391</v>
      </c>
      <c r="F79" s="4">
        <f>Nurse[[#This Row],[Total Nurse Staff Hours]]/Nurse[[#This Row],[MDS Census]]</f>
        <v>4.0131528783835302</v>
      </c>
      <c r="G79" s="4">
        <f>Nurse[[#This Row],[Total Direct Care Staff Hours]]/Nurse[[#This Row],[MDS Census]]</f>
        <v>3.5880670987418988</v>
      </c>
      <c r="H79" s="4">
        <f>Nurse[[#This Row],[Total RN Hours (w/ Admin, DON)]]/Nurse[[#This Row],[MDS Census]]</f>
        <v>0.94614944719786498</v>
      </c>
      <c r="I79" s="4">
        <f>Nurse[[#This Row],[RN Hours (excl. Admin, DON)]]/Nurse[[#This Row],[MDS Census]]</f>
        <v>0.52106366755623335</v>
      </c>
      <c r="J79" s="4">
        <f>SUM(Nurse[[#This Row],[RN Hours (excl. Admin, DON)]],Nurse[[#This Row],[RN Admin Hours]],Nurse[[#This Row],[RN DON Hours]],Nurse[[#This Row],[LPN Hours (excl. Admin)]],Nurse[[#This Row],[LPN Admin Hours]],Nurse[[#This Row],[CNA Hours]],Nurse[[#This Row],[NA TR Hours]],Nurse[[#This Row],[Med Aide/Tech Hours]])</f>
        <v>114.41847826086956</v>
      </c>
      <c r="K79" s="4">
        <f>SUM(Nurse[[#This Row],[RN Hours (excl. Admin, DON)]],Nurse[[#This Row],[LPN Hours (excl. Admin)]],Nurse[[#This Row],[CNA Hours]],Nurse[[#This Row],[NA TR Hours]],Nurse[[#This Row],[Med Aide/Tech Hours]])</f>
        <v>102.29891304347827</v>
      </c>
      <c r="L79" s="4">
        <f>SUM(Nurse[[#This Row],[RN Hours (excl. Admin, DON)]],Nurse[[#This Row],[RN Admin Hours]],Nurse[[#This Row],[RN DON Hours]])</f>
        <v>26.975543478260867</v>
      </c>
      <c r="M79" s="4">
        <v>14.855978260869565</v>
      </c>
      <c r="N79" s="4">
        <v>6.9021739130434785</v>
      </c>
      <c r="O79" s="4">
        <v>5.2173913043478262</v>
      </c>
      <c r="P79" s="4">
        <f>SUM(Nurse[[#This Row],[LPN Hours (excl. Admin)]],Nurse[[#This Row],[LPN Admin Hours]])</f>
        <v>15.519021739130435</v>
      </c>
      <c r="Q79" s="4">
        <v>15.519021739130435</v>
      </c>
      <c r="R79" s="4">
        <v>0</v>
      </c>
      <c r="S79" s="4">
        <f>SUM(Nurse[[#This Row],[CNA Hours]],Nurse[[#This Row],[NA TR Hours]],Nurse[[#This Row],[Med Aide/Tech Hours]])</f>
        <v>71.923913043478265</v>
      </c>
      <c r="T79" s="4">
        <v>67.486413043478265</v>
      </c>
      <c r="U79" s="4">
        <v>0</v>
      </c>
      <c r="V79" s="4">
        <v>4.4375</v>
      </c>
      <c r="W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0.64130434782608692</v>
      </c>
      <c r="X79" s="4">
        <v>0</v>
      </c>
      <c r="Y79" s="4">
        <v>0</v>
      </c>
      <c r="Z79" s="4">
        <v>0</v>
      </c>
      <c r="AA79" s="4">
        <v>0.64130434782608692</v>
      </c>
      <c r="AB79" s="4">
        <v>0</v>
      </c>
      <c r="AC79" s="4">
        <v>0</v>
      </c>
      <c r="AD79" s="4">
        <v>0</v>
      </c>
      <c r="AE79" s="4">
        <v>0</v>
      </c>
      <c r="AF79" t="s">
        <v>0</v>
      </c>
      <c r="AG79" s="1">
        <v>8</v>
      </c>
      <c r="AH79"/>
    </row>
    <row r="80" spans="1:34" x14ac:dyDescent="0.25">
      <c r="A80" t="s">
        <v>150</v>
      </c>
      <c r="B80" t="s">
        <v>98</v>
      </c>
      <c r="C80" t="s">
        <v>251</v>
      </c>
      <c r="D80" t="s">
        <v>191</v>
      </c>
      <c r="E80" s="4">
        <v>50.163043478260867</v>
      </c>
      <c r="F80" s="4">
        <f>Nurse[[#This Row],[Total Nurse Staff Hours]]/Nurse[[#This Row],[MDS Census]]</f>
        <v>6.5375731310942555</v>
      </c>
      <c r="G80" s="4">
        <f>Nurse[[#This Row],[Total Direct Care Staff Hours]]/Nurse[[#This Row],[MDS Census]]</f>
        <v>5.8925460455037904</v>
      </c>
      <c r="H80" s="4">
        <f>Nurse[[#This Row],[Total RN Hours (w/ Admin, DON)]]/Nurse[[#This Row],[MDS Census]]</f>
        <v>1.8988515709642471</v>
      </c>
      <c r="I80" s="4">
        <f>Nurse[[#This Row],[RN Hours (excl. Admin, DON)]]/Nurse[[#This Row],[MDS Census]]</f>
        <v>1.3456554712892741</v>
      </c>
      <c r="J80" s="4">
        <f>SUM(Nurse[[#This Row],[RN Hours (excl. Admin, DON)]],Nurse[[#This Row],[RN Admin Hours]],Nurse[[#This Row],[RN DON Hours]],Nurse[[#This Row],[LPN Hours (excl. Admin)]],Nurse[[#This Row],[LPN Admin Hours]],Nurse[[#This Row],[CNA Hours]],Nurse[[#This Row],[NA TR Hours]],Nurse[[#This Row],[Med Aide/Tech Hours]])</f>
        <v>327.94456521739119</v>
      </c>
      <c r="K80" s="4">
        <f>SUM(Nurse[[#This Row],[RN Hours (excl. Admin, DON)]],Nurse[[#This Row],[LPN Hours (excl. Admin)]],Nurse[[#This Row],[CNA Hours]],Nurse[[#This Row],[NA TR Hours]],Nurse[[#This Row],[Med Aide/Tech Hours]])</f>
        <v>295.58804347826077</v>
      </c>
      <c r="L80" s="4">
        <f>SUM(Nurse[[#This Row],[RN Hours (excl. Admin, DON)]],Nurse[[#This Row],[RN Admin Hours]],Nurse[[#This Row],[RN DON Hours]])</f>
        <v>95.252173913043478</v>
      </c>
      <c r="M80" s="4">
        <v>67.502173913043478</v>
      </c>
      <c r="N80" s="4">
        <v>27.749999999999996</v>
      </c>
      <c r="O80" s="4">
        <v>0</v>
      </c>
      <c r="P80" s="4">
        <f>SUM(Nurse[[#This Row],[LPN Hours (excl. Admin)]],Nurse[[#This Row],[LPN Admin Hours]])</f>
        <v>4.6065217391304358</v>
      </c>
      <c r="Q80" s="4">
        <v>0</v>
      </c>
      <c r="R80" s="4">
        <v>4.6065217391304358</v>
      </c>
      <c r="S80" s="4">
        <f>SUM(Nurse[[#This Row],[CNA Hours]],Nurse[[#This Row],[NA TR Hours]],Nurse[[#This Row],[Med Aide/Tech Hours]])</f>
        <v>228.08586956521728</v>
      </c>
      <c r="T80" s="4">
        <v>228.08586956521728</v>
      </c>
      <c r="U80" s="4">
        <v>0</v>
      </c>
      <c r="V80" s="4">
        <v>0</v>
      </c>
      <c r="W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0" s="4">
        <v>0</v>
      </c>
      <c r="Y80" s="4">
        <v>0</v>
      </c>
      <c r="Z80" s="4">
        <v>0</v>
      </c>
      <c r="AA80" s="4">
        <v>0</v>
      </c>
      <c r="AB80" s="4">
        <v>0</v>
      </c>
      <c r="AC80" s="4">
        <v>0</v>
      </c>
      <c r="AD80" s="4">
        <v>0</v>
      </c>
      <c r="AE80" s="4">
        <v>0</v>
      </c>
      <c r="AF80" t="s">
        <v>1</v>
      </c>
      <c r="AG80" s="1">
        <v>8</v>
      </c>
      <c r="AH80"/>
    </row>
    <row r="81" spans="1:34" x14ac:dyDescent="0.25">
      <c r="A81" t="s">
        <v>150</v>
      </c>
      <c r="B81" t="s">
        <v>52</v>
      </c>
      <c r="C81" t="s">
        <v>214</v>
      </c>
      <c r="D81" t="s">
        <v>193</v>
      </c>
      <c r="E81" s="4">
        <v>52.608695652173914</v>
      </c>
      <c r="F81" s="4">
        <f>Nurse[[#This Row],[Total Nurse Staff Hours]]/Nurse[[#This Row],[MDS Census]]</f>
        <v>4.0668388429752067</v>
      </c>
      <c r="G81" s="4">
        <f>Nurse[[#This Row],[Total Direct Care Staff Hours]]/Nurse[[#This Row],[MDS Census]]</f>
        <v>3.9391528925619839</v>
      </c>
      <c r="H81" s="4">
        <f>Nurse[[#This Row],[Total RN Hours (w/ Admin, DON)]]/Nurse[[#This Row],[MDS Census]]</f>
        <v>0.47148760330578504</v>
      </c>
      <c r="I81" s="4">
        <f>Nurse[[#This Row],[RN Hours (excl. Admin, DON)]]/Nurse[[#This Row],[MDS Census]]</f>
        <v>0.34380165289256193</v>
      </c>
      <c r="J81" s="4">
        <f>SUM(Nurse[[#This Row],[RN Hours (excl. Admin, DON)]],Nurse[[#This Row],[RN Admin Hours]],Nurse[[#This Row],[RN DON Hours]],Nurse[[#This Row],[LPN Hours (excl. Admin)]],Nurse[[#This Row],[LPN Admin Hours]],Nurse[[#This Row],[CNA Hours]],Nurse[[#This Row],[NA TR Hours]],Nurse[[#This Row],[Med Aide/Tech Hours]])</f>
        <v>213.95108695652175</v>
      </c>
      <c r="K81" s="4">
        <f>SUM(Nurse[[#This Row],[RN Hours (excl. Admin, DON)]],Nurse[[#This Row],[LPN Hours (excl. Admin)]],Nurse[[#This Row],[CNA Hours]],Nurse[[#This Row],[NA TR Hours]],Nurse[[#This Row],[Med Aide/Tech Hours]])</f>
        <v>207.23369565217394</v>
      </c>
      <c r="L81" s="4">
        <f>SUM(Nurse[[#This Row],[RN Hours (excl. Admin, DON)]],Nurse[[#This Row],[RN Admin Hours]],Nurse[[#This Row],[RN DON Hours]])</f>
        <v>24.804347826086953</v>
      </c>
      <c r="M81" s="4">
        <v>18.086956521739129</v>
      </c>
      <c r="N81" s="4">
        <v>0</v>
      </c>
      <c r="O81" s="4">
        <v>6.7173913043478262</v>
      </c>
      <c r="P81" s="4">
        <f>SUM(Nurse[[#This Row],[LPN Hours (excl. Admin)]],Nurse[[#This Row],[LPN Admin Hours]])</f>
        <v>27.008152173913043</v>
      </c>
      <c r="Q81" s="4">
        <v>27.008152173913043</v>
      </c>
      <c r="R81" s="4">
        <v>0</v>
      </c>
      <c r="S81" s="4">
        <f>SUM(Nurse[[#This Row],[CNA Hours]],Nurse[[#This Row],[NA TR Hours]],Nurse[[#This Row],[Med Aide/Tech Hours]])</f>
        <v>162.13858695652175</v>
      </c>
      <c r="T81" s="4">
        <v>117.83152173913044</v>
      </c>
      <c r="U81" s="4">
        <v>10.138586956521738</v>
      </c>
      <c r="V81" s="4">
        <v>34.168478260869563</v>
      </c>
      <c r="W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1" s="4">
        <v>0</v>
      </c>
      <c r="Y81" s="4">
        <v>0</v>
      </c>
      <c r="Z81" s="4">
        <v>0</v>
      </c>
      <c r="AA81" s="4">
        <v>0</v>
      </c>
      <c r="AB81" s="4">
        <v>0</v>
      </c>
      <c r="AC81" s="4">
        <v>0</v>
      </c>
      <c r="AD81" s="4">
        <v>0</v>
      </c>
      <c r="AE81" s="4">
        <v>0</v>
      </c>
      <c r="AF81" s="1">
        <v>435072</v>
      </c>
      <c r="AG81" s="1">
        <v>8</v>
      </c>
      <c r="AH81"/>
    </row>
    <row r="82" spans="1:34" x14ac:dyDescent="0.25">
      <c r="A82" t="s">
        <v>150</v>
      </c>
      <c r="B82" t="s">
        <v>28</v>
      </c>
      <c r="C82" t="s">
        <v>243</v>
      </c>
      <c r="D82" t="s">
        <v>162</v>
      </c>
      <c r="E82" s="4">
        <v>73.913043478260875</v>
      </c>
      <c r="F82" s="4">
        <f>Nurse[[#This Row],[Total Nurse Staff Hours]]/Nurse[[#This Row],[MDS Census]]</f>
        <v>3.4848426470588234</v>
      </c>
      <c r="G82" s="4">
        <f>Nurse[[#This Row],[Total Direct Care Staff Hours]]/Nurse[[#This Row],[MDS Census]]</f>
        <v>3.2265808823529403</v>
      </c>
      <c r="H82" s="4">
        <f>Nurse[[#This Row],[Total RN Hours (w/ Admin, DON)]]/Nurse[[#This Row],[MDS Census]]</f>
        <v>0.49551470588235291</v>
      </c>
      <c r="I82" s="4">
        <f>Nurse[[#This Row],[RN Hours (excl. Admin, DON)]]/Nurse[[#This Row],[MDS Census]]</f>
        <v>0.30544117647058822</v>
      </c>
      <c r="J82" s="4">
        <f>SUM(Nurse[[#This Row],[RN Hours (excl. Admin, DON)]],Nurse[[#This Row],[RN Admin Hours]],Nurse[[#This Row],[RN DON Hours]],Nurse[[#This Row],[LPN Hours (excl. Admin)]],Nurse[[#This Row],[LPN Admin Hours]],Nurse[[#This Row],[CNA Hours]],Nurse[[#This Row],[NA TR Hours]],Nurse[[#This Row],[Med Aide/Tech Hours]])</f>
        <v>257.57532608695652</v>
      </c>
      <c r="K82" s="4">
        <f>SUM(Nurse[[#This Row],[RN Hours (excl. Admin, DON)]],Nurse[[#This Row],[LPN Hours (excl. Admin)]],Nurse[[#This Row],[CNA Hours]],Nurse[[#This Row],[NA TR Hours]],Nurse[[#This Row],[Med Aide/Tech Hours]])</f>
        <v>238.48641304347822</v>
      </c>
      <c r="L82" s="4">
        <f>SUM(Nurse[[#This Row],[RN Hours (excl. Admin, DON)]],Nurse[[#This Row],[RN Admin Hours]],Nurse[[#This Row],[RN DON Hours]])</f>
        <v>36.625</v>
      </c>
      <c r="M82" s="4">
        <v>22.576086956521738</v>
      </c>
      <c r="N82" s="4">
        <v>9.4130434782608692</v>
      </c>
      <c r="O82" s="4">
        <v>4.6358695652173916</v>
      </c>
      <c r="P82" s="4">
        <f>SUM(Nurse[[#This Row],[LPN Hours (excl. Admin)]],Nurse[[#This Row],[LPN Admin Hours]])</f>
        <v>41.17586956521739</v>
      </c>
      <c r="Q82" s="4">
        <v>36.135869565217391</v>
      </c>
      <c r="R82" s="4">
        <v>5.04</v>
      </c>
      <c r="S82" s="4">
        <f>SUM(Nurse[[#This Row],[CNA Hours]],Nurse[[#This Row],[NA TR Hours]],Nurse[[#This Row],[Med Aide/Tech Hours]])</f>
        <v>179.7744565217391</v>
      </c>
      <c r="T82" s="4">
        <v>150.71739130434781</v>
      </c>
      <c r="U82" s="4">
        <v>8.070652173913043</v>
      </c>
      <c r="V82" s="4">
        <v>20.986413043478262</v>
      </c>
      <c r="W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7.1630434782608692</v>
      </c>
      <c r="X82" s="4">
        <v>0</v>
      </c>
      <c r="Y82" s="4">
        <v>0</v>
      </c>
      <c r="Z82" s="4">
        <v>0</v>
      </c>
      <c r="AA82" s="4">
        <v>3.8423913043478262</v>
      </c>
      <c r="AB82" s="4">
        <v>0</v>
      </c>
      <c r="AC82" s="4">
        <v>3.3206521739130435</v>
      </c>
      <c r="AD82" s="4">
        <v>0</v>
      </c>
      <c r="AE82" s="4">
        <v>0</v>
      </c>
      <c r="AF82" s="1">
        <v>435043</v>
      </c>
      <c r="AG82" s="1">
        <v>8</v>
      </c>
      <c r="AH82"/>
    </row>
    <row r="83" spans="1:34" x14ac:dyDescent="0.25">
      <c r="A83" t="s">
        <v>150</v>
      </c>
      <c r="B83" t="s">
        <v>87</v>
      </c>
      <c r="C83" t="s">
        <v>235</v>
      </c>
      <c r="D83" t="s">
        <v>166</v>
      </c>
      <c r="E83" s="4">
        <v>47.086956521739133</v>
      </c>
      <c r="F83" s="4">
        <f>Nurse[[#This Row],[Total Nurse Staff Hours]]/Nurse[[#This Row],[MDS Census]]</f>
        <v>3.3128716528162507</v>
      </c>
      <c r="G83" s="4">
        <f>Nurse[[#This Row],[Total Direct Care Staff Hours]]/Nurse[[#This Row],[MDS Census]]</f>
        <v>2.9939889196675895</v>
      </c>
      <c r="H83" s="4">
        <f>Nurse[[#This Row],[Total RN Hours (w/ Admin, DON)]]/Nurse[[#This Row],[MDS Census]]</f>
        <v>0.56126500461680506</v>
      </c>
      <c r="I83" s="4">
        <f>Nurse[[#This Row],[RN Hours (excl. Admin, DON)]]/Nurse[[#This Row],[MDS Census]]</f>
        <v>0.24238227146814403</v>
      </c>
      <c r="J83" s="4">
        <f>SUM(Nurse[[#This Row],[RN Hours (excl. Admin, DON)]],Nurse[[#This Row],[RN Admin Hours]],Nurse[[#This Row],[RN DON Hours]],Nurse[[#This Row],[LPN Hours (excl. Admin)]],Nurse[[#This Row],[LPN Admin Hours]],Nurse[[#This Row],[CNA Hours]],Nurse[[#This Row],[NA TR Hours]],Nurse[[#This Row],[Med Aide/Tech Hours]])</f>
        <v>155.99304347826086</v>
      </c>
      <c r="K83" s="4">
        <f>SUM(Nurse[[#This Row],[RN Hours (excl. Admin, DON)]],Nurse[[#This Row],[LPN Hours (excl. Admin)]],Nurse[[#This Row],[CNA Hours]],Nurse[[#This Row],[NA TR Hours]],Nurse[[#This Row],[Med Aide/Tech Hours]])</f>
        <v>140.9778260869565</v>
      </c>
      <c r="L83" s="4">
        <f>SUM(Nurse[[#This Row],[RN Hours (excl. Admin, DON)]],Nurse[[#This Row],[RN Admin Hours]],Nurse[[#This Row],[RN DON Hours]])</f>
        <v>26.428260869565214</v>
      </c>
      <c r="M83" s="4">
        <v>11.413043478260869</v>
      </c>
      <c r="N83" s="4">
        <v>8.8869565217391315</v>
      </c>
      <c r="O83" s="4">
        <v>6.1282608695652145</v>
      </c>
      <c r="P83" s="4">
        <f>SUM(Nurse[[#This Row],[LPN Hours (excl. Admin)]],Nurse[[#This Row],[LPN Admin Hours]])</f>
        <v>18.274782608695652</v>
      </c>
      <c r="Q83" s="4">
        <v>18.274782608695652</v>
      </c>
      <c r="R83" s="4">
        <v>0</v>
      </c>
      <c r="S83" s="4">
        <f>SUM(Nurse[[#This Row],[CNA Hours]],Nurse[[#This Row],[NA TR Hours]],Nurse[[#This Row],[Med Aide/Tech Hours]])</f>
        <v>111.28999999999999</v>
      </c>
      <c r="T83" s="4">
        <v>94.845869565217384</v>
      </c>
      <c r="U83" s="4">
        <v>16.444130434782608</v>
      </c>
      <c r="V83" s="4">
        <v>0</v>
      </c>
      <c r="W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22.52717391304348</v>
      </c>
      <c r="X83" s="4">
        <v>1.4320652173913044</v>
      </c>
      <c r="Y83" s="4">
        <v>0</v>
      </c>
      <c r="Z83" s="4">
        <v>0</v>
      </c>
      <c r="AA83" s="4">
        <v>4.1739130434782608</v>
      </c>
      <c r="AB83" s="4">
        <v>0</v>
      </c>
      <c r="AC83" s="4">
        <v>16.921195652173914</v>
      </c>
      <c r="AD83" s="4">
        <v>0</v>
      </c>
      <c r="AE83" s="4">
        <v>0</v>
      </c>
      <c r="AF83" s="1">
        <v>435122</v>
      </c>
      <c r="AG83" s="1">
        <v>8</v>
      </c>
      <c r="AH83"/>
    </row>
    <row r="84" spans="1:34" x14ac:dyDescent="0.25">
      <c r="A84" t="s">
        <v>150</v>
      </c>
      <c r="B84" t="s">
        <v>90</v>
      </c>
      <c r="C84" t="s">
        <v>232</v>
      </c>
      <c r="D84" t="s">
        <v>192</v>
      </c>
      <c r="E84" s="4">
        <v>23.510869565217391</v>
      </c>
      <c r="F84" s="4">
        <f>Nurse[[#This Row],[Total Nurse Staff Hours]]/Nurse[[#This Row],[MDS Census]]</f>
        <v>3.2092279241793809</v>
      </c>
      <c r="G84" s="4">
        <f>Nurse[[#This Row],[Total Direct Care Staff Hours]]/Nurse[[#This Row],[MDS Census]]</f>
        <v>2.9348173832639852</v>
      </c>
      <c r="H84" s="4">
        <f>Nurse[[#This Row],[Total RN Hours (w/ Admin, DON)]]/Nurse[[#This Row],[MDS Census]]</f>
        <v>1.0209662505779011</v>
      </c>
      <c r="I84" s="4">
        <f>Nurse[[#This Row],[RN Hours (excl. Admin, DON)]]/Nurse[[#This Row],[MDS Census]]</f>
        <v>0.77651410078594563</v>
      </c>
      <c r="J84" s="4">
        <f>SUM(Nurse[[#This Row],[RN Hours (excl. Admin, DON)]],Nurse[[#This Row],[RN Admin Hours]],Nurse[[#This Row],[RN DON Hours]],Nurse[[#This Row],[LPN Hours (excl. Admin)]],Nurse[[#This Row],[LPN Admin Hours]],Nurse[[#This Row],[CNA Hours]],Nurse[[#This Row],[NA TR Hours]],Nurse[[#This Row],[Med Aide/Tech Hours]])</f>
        <v>75.451739130434788</v>
      </c>
      <c r="K84" s="4">
        <f>SUM(Nurse[[#This Row],[RN Hours (excl. Admin, DON)]],Nurse[[#This Row],[LPN Hours (excl. Admin)]],Nurse[[#This Row],[CNA Hours]],Nurse[[#This Row],[NA TR Hours]],Nurse[[#This Row],[Med Aide/Tech Hours]])</f>
        <v>69.000108695652173</v>
      </c>
      <c r="L84" s="4">
        <f>SUM(Nurse[[#This Row],[RN Hours (excl. Admin, DON)]],Nurse[[#This Row],[RN Admin Hours]],Nurse[[#This Row],[RN DON Hours]])</f>
        <v>24.00380434782609</v>
      </c>
      <c r="M84" s="4">
        <v>18.256521739130438</v>
      </c>
      <c r="N84" s="4">
        <v>4.4565217391304347E-2</v>
      </c>
      <c r="O84" s="4">
        <v>5.7027173913043487</v>
      </c>
      <c r="P84" s="4">
        <f>SUM(Nurse[[#This Row],[LPN Hours (excl. Admin)]],Nurse[[#This Row],[LPN Admin Hours]])</f>
        <v>8.2853260869565197</v>
      </c>
      <c r="Q84" s="4">
        <v>7.5809782608695633</v>
      </c>
      <c r="R84" s="4">
        <v>0.70434782608695667</v>
      </c>
      <c r="S84" s="4">
        <f>SUM(Nurse[[#This Row],[CNA Hours]],Nurse[[#This Row],[NA TR Hours]],Nurse[[#This Row],[Med Aide/Tech Hours]])</f>
        <v>43.162608695652175</v>
      </c>
      <c r="T84" s="4">
        <v>43.162608695652175</v>
      </c>
      <c r="U84" s="4">
        <v>0</v>
      </c>
      <c r="V84" s="4">
        <v>0</v>
      </c>
      <c r="W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15.781086956521746</v>
      </c>
      <c r="X84" s="4">
        <v>5.5228260869565222</v>
      </c>
      <c r="Y84" s="4">
        <v>0</v>
      </c>
      <c r="Z84" s="4">
        <v>0</v>
      </c>
      <c r="AA84" s="4">
        <v>1.0869565217391304</v>
      </c>
      <c r="AB84" s="4">
        <v>0</v>
      </c>
      <c r="AC84" s="4">
        <v>9.1713043478260925</v>
      </c>
      <c r="AD84" s="4">
        <v>0</v>
      </c>
      <c r="AE84" s="4">
        <v>0</v>
      </c>
      <c r="AF84" s="1">
        <v>435125</v>
      </c>
      <c r="AG84" s="1">
        <v>8</v>
      </c>
      <c r="AH84"/>
    </row>
    <row r="85" spans="1:34" x14ac:dyDescent="0.25">
      <c r="A85" t="s">
        <v>150</v>
      </c>
      <c r="B85" t="s">
        <v>65</v>
      </c>
      <c r="C85" t="s">
        <v>218</v>
      </c>
      <c r="D85" t="s">
        <v>192</v>
      </c>
      <c r="E85" s="4">
        <v>29.684782608695652</v>
      </c>
      <c r="F85" s="4">
        <f>Nurse[[#This Row],[Total Nurse Staff Hours]]/Nurse[[#This Row],[MDS Census]]</f>
        <v>3.3451336506774076</v>
      </c>
      <c r="G85" s="4">
        <f>Nurse[[#This Row],[Total Direct Care Staff Hours]]/Nurse[[#This Row],[MDS Census]]</f>
        <v>3.1605858659831565</v>
      </c>
      <c r="H85" s="4">
        <f>Nurse[[#This Row],[Total RN Hours (w/ Admin, DON)]]/Nurse[[#This Row],[MDS Census]]</f>
        <v>0.70048333943610419</v>
      </c>
      <c r="I85" s="4">
        <f>Nurse[[#This Row],[RN Hours (excl. Admin, DON)]]/Nurse[[#This Row],[MDS Census]]</f>
        <v>0.51593555474185293</v>
      </c>
      <c r="J85" s="4">
        <f>SUM(Nurse[[#This Row],[RN Hours (excl. Admin, DON)]],Nurse[[#This Row],[RN Admin Hours]],Nurse[[#This Row],[RN DON Hours]],Nurse[[#This Row],[LPN Hours (excl. Admin)]],Nurse[[#This Row],[LPN Admin Hours]],Nurse[[#This Row],[CNA Hours]],Nurse[[#This Row],[NA TR Hours]],Nurse[[#This Row],[Med Aide/Tech Hours]])</f>
        <v>99.299565217391304</v>
      </c>
      <c r="K85" s="4">
        <f>SUM(Nurse[[#This Row],[RN Hours (excl. Admin, DON)]],Nurse[[#This Row],[LPN Hours (excl. Admin)]],Nurse[[#This Row],[CNA Hours]],Nurse[[#This Row],[NA TR Hours]],Nurse[[#This Row],[Med Aide/Tech Hours]])</f>
        <v>93.821304347826086</v>
      </c>
      <c r="L85" s="4">
        <f>SUM(Nurse[[#This Row],[RN Hours (excl. Admin, DON)]],Nurse[[#This Row],[RN Admin Hours]],Nurse[[#This Row],[RN DON Hours]])</f>
        <v>20.79369565217392</v>
      </c>
      <c r="M85" s="4">
        <v>15.315434782608701</v>
      </c>
      <c r="N85" s="4">
        <v>0</v>
      </c>
      <c r="O85" s="4">
        <v>5.4782608695652177</v>
      </c>
      <c r="P85" s="4">
        <f>SUM(Nurse[[#This Row],[LPN Hours (excl. Admin)]],Nurse[[#This Row],[LPN Admin Hours]])</f>
        <v>15.113913043478266</v>
      </c>
      <c r="Q85" s="4">
        <v>15.113913043478266</v>
      </c>
      <c r="R85" s="4">
        <v>0</v>
      </c>
      <c r="S85" s="4">
        <f>SUM(Nurse[[#This Row],[CNA Hours]],Nurse[[#This Row],[NA TR Hours]],Nurse[[#This Row],[Med Aide/Tech Hours]])</f>
        <v>63.391956521739118</v>
      </c>
      <c r="T85" s="4">
        <v>61.619130434782598</v>
      </c>
      <c r="U85" s="4">
        <v>1.7728260869565218</v>
      </c>
      <c r="V85" s="4">
        <v>0</v>
      </c>
      <c r="W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19.35119565217391</v>
      </c>
      <c r="X85" s="4">
        <v>7.7514130434782604</v>
      </c>
      <c r="Y85" s="4">
        <v>0</v>
      </c>
      <c r="Z85" s="4">
        <v>0</v>
      </c>
      <c r="AA85" s="4">
        <v>0</v>
      </c>
      <c r="AB85" s="4">
        <v>0</v>
      </c>
      <c r="AC85" s="4">
        <v>11.59978260869565</v>
      </c>
      <c r="AD85" s="4">
        <v>0</v>
      </c>
      <c r="AE85" s="4">
        <v>0</v>
      </c>
      <c r="AF85" s="1">
        <v>435093</v>
      </c>
      <c r="AG85" s="1">
        <v>8</v>
      </c>
      <c r="AH85"/>
    </row>
    <row r="86" spans="1:34" x14ac:dyDescent="0.25">
      <c r="A86" t="s">
        <v>150</v>
      </c>
      <c r="B86" t="s">
        <v>71</v>
      </c>
      <c r="C86" t="s">
        <v>264</v>
      </c>
      <c r="D86" t="s">
        <v>161</v>
      </c>
      <c r="E86" s="4">
        <v>55.989130434782609</v>
      </c>
      <c r="F86" s="4">
        <f>Nurse[[#This Row],[Total Nurse Staff Hours]]/Nurse[[#This Row],[MDS Census]]</f>
        <v>3.8231780236847213</v>
      </c>
      <c r="G86" s="4">
        <f>Nurse[[#This Row],[Total Direct Care Staff Hours]]/Nurse[[#This Row],[MDS Census]]</f>
        <v>3.5777208309066193</v>
      </c>
      <c r="H86" s="4">
        <f>Nurse[[#This Row],[Total RN Hours (w/ Admin, DON)]]/Nurse[[#This Row],[MDS Census]]</f>
        <v>0.60988740050475654</v>
      </c>
      <c r="I86" s="4">
        <f>Nurse[[#This Row],[RN Hours (excl. Admin, DON)]]/Nurse[[#This Row],[MDS Census]]</f>
        <v>0.44305571733643967</v>
      </c>
      <c r="J86" s="4">
        <f>SUM(Nurse[[#This Row],[RN Hours (excl. Admin, DON)]],Nurse[[#This Row],[RN Admin Hours]],Nurse[[#This Row],[RN DON Hours]],Nurse[[#This Row],[LPN Hours (excl. Admin)]],Nurse[[#This Row],[LPN Admin Hours]],Nurse[[#This Row],[CNA Hours]],Nurse[[#This Row],[NA TR Hours]],Nurse[[#This Row],[Med Aide/Tech Hours]])</f>
        <v>214.05641304347824</v>
      </c>
      <c r="K86" s="4">
        <f>SUM(Nurse[[#This Row],[RN Hours (excl. Admin, DON)]],Nurse[[#This Row],[LPN Hours (excl. Admin)]],Nurse[[#This Row],[CNA Hours]],Nurse[[#This Row],[NA TR Hours]],Nurse[[#This Row],[Med Aide/Tech Hours]])</f>
        <v>200.31347826086952</v>
      </c>
      <c r="L86" s="4">
        <f>SUM(Nurse[[#This Row],[RN Hours (excl. Admin, DON)]],Nurse[[#This Row],[RN Admin Hours]],Nurse[[#This Row],[RN DON Hours]])</f>
        <v>34.147065217391315</v>
      </c>
      <c r="M86" s="4">
        <v>24.806304347826096</v>
      </c>
      <c r="N86" s="4">
        <v>4.6695652173913054</v>
      </c>
      <c r="O86" s="4">
        <v>4.6711956521739131</v>
      </c>
      <c r="P86" s="4">
        <f>SUM(Nurse[[#This Row],[LPN Hours (excl. Admin)]],Nurse[[#This Row],[LPN Admin Hours]])</f>
        <v>34.685326086956508</v>
      </c>
      <c r="Q86" s="4">
        <v>30.283152173913031</v>
      </c>
      <c r="R86" s="4">
        <v>4.4021739130434785</v>
      </c>
      <c r="S86" s="4">
        <f>SUM(Nurse[[#This Row],[CNA Hours]],Nurse[[#This Row],[NA TR Hours]],Nurse[[#This Row],[Med Aide/Tech Hours]])</f>
        <v>145.22402173913039</v>
      </c>
      <c r="T86" s="4">
        <v>144.42347826086953</v>
      </c>
      <c r="U86" s="4">
        <v>0.80054347826086958</v>
      </c>
      <c r="V86" s="4">
        <v>0</v>
      </c>
      <c r="W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62.955000000000013</v>
      </c>
      <c r="X86" s="4">
        <v>1.1123913043478262</v>
      </c>
      <c r="Y86" s="4">
        <v>0</v>
      </c>
      <c r="Z86" s="4">
        <v>0</v>
      </c>
      <c r="AA86" s="4">
        <v>8.9103260869565215</v>
      </c>
      <c r="AB86" s="4">
        <v>0</v>
      </c>
      <c r="AC86" s="4">
        <v>52.932282608695665</v>
      </c>
      <c r="AD86" s="4">
        <v>0</v>
      </c>
      <c r="AE86" s="4">
        <v>0</v>
      </c>
      <c r="AF86" s="1">
        <v>435100</v>
      </c>
      <c r="AG86" s="1">
        <v>8</v>
      </c>
      <c r="AH86"/>
    </row>
    <row r="87" spans="1:34" x14ac:dyDescent="0.25">
      <c r="A87" t="s">
        <v>150</v>
      </c>
      <c r="B87" t="s">
        <v>24</v>
      </c>
      <c r="C87" t="s">
        <v>241</v>
      </c>
      <c r="D87" t="s">
        <v>182</v>
      </c>
      <c r="E87" s="4">
        <v>38.945652173913047</v>
      </c>
      <c r="F87" s="4">
        <f>Nurse[[#This Row],[Total Nurse Staff Hours]]/Nurse[[#This Row],[MDS Census]]</f>
        <v>3.1725062796539203</v>
      </c>
      <c r="G87" s="4">
        <f>Nurse[[#This Row],[Total Direct Care Staff Hours]]/Nurse[[#This Row],[MDS Census]]</f>
        <v>3.0279514373430074</v>
      </c>
      <c r="H87" s="4">
        <f>Nurse[[#This Row],[Total RN Hours (w/ Admin, DON)]]/Nurse[[#This Row],[MDS Census]]</f>
        <v>0.54673737091822494</v>
      </c>
      <c r="I87" s="4">
        <f>Nurse[[#This Row],[RN Hours (excl. Admin, DON)]]/Nurse[[#This Row],[MDS Census]]</f>
        <v>0.42854032933296116</v>
      </c>
      <c r="J87" s="4">
        <f>SUM(Nurse[[#This Row],[RN Hours (excl. Admin, DON)]],Nurse[[#This Row],[RN Admin Hours]],Nurse[[#This Row],[RN DON Hours]],Nurse[[#This Row],[LPN Hours (excl. Admin)]],Nurse[[#This Row],[LPN Admin Hours]],Nurse[[#This Row],[CNA Hours]],Nurse[[#This Row],[NA TR Hours]],Nurse[[#This Row],[Med Aide/Tech Hours]])</f>
        <v>123.5553260869565</v>
      </c>
      <c r="K87" s="4">
        <f>SUM(Nurse[[#This Row],[RN Hours (excl. Admin, DON)]],Nurse[[#This Row],[LPN Hours (excl. Admin)]],Nurse[[#This Row],[CNA Hours]],Nurse[[#This Row],[NA TR Hours]],Nurse[[#This Row],[Med Aide/Tech Hours]])</f>
        <v>117.92554347826083</v>
      </c>
      <c r="L87" s="4">
        <f>SUM(Nurse[[#This Row],[RN Hours (excl. Admin, DON)]],Nurse[[#This Row],[RN Admin Hours]],Nurse[[#This Row],[RN DON Hours]])</f>
        <v>21.29304347826087</v>
      </c>
      <c r="M87" s="4">
        <v>16.689782608695651</v>
      </c>
      <c r="N87" s="4">
        <v>0</v>
      </c>
      <c r="O87" s="4">
        <v>4.6032608695652177</v>
      </c>
      <c r="P87" s="4">
        <f>SUM(Nurse[[#This Row],[LPN Hours (excl. Admin)]],Nurse[[#This Row],[LPN Admin Hours]])</f>
        <v>25.32380434782608</v>
      </c>
      <c r="Q87" s="4">
        <v>24.297282608695646</v>
      </c>
      <c r="R87" s="4">
        <v>1.0265217391304347</v>
      </c>
      <c r="S87" s="4">
        <f>SUM(Nurse[[#This Row],[CNA Hours]],Nurse[[#This Row],[NA TR Hours]],Nurse[[#This Row],[Med Aide/Tech Hours]])</f>
        <v>76.938478260869545</v>
      </c>
      <c r="T87" s="4">
        <v>63.825326086956494</v>
      </c>
      <c r="U87" s="4">
        <v>5.4047826086956521</v>
      </c>
      <c r="V87" s="4">
        <v>7.7083695652173905</v>
      </c>
      <c r="W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7" s="4">
        <v>0</v>
      </c>
      <c r="Y87" s="4">
        <v>0</v>
      </c>
      <c r="Z87" s="4">
        <v>0</v>
      </c>
      <c r="AA87" s="4">
        <v>0</v>
      </c>
      <c r="AB87" s="4">
        <v>0</v>
      </c>
      <c r="AC87" s="4">
        <v>0</v>
      </c>
      <c r="AD87" s="4">
        <v>0</v>
      </c>
      <c r="AE87" s="4">
        <v>0</v>
      </c>
      <c r="AF87" s="1">
        <v>435038</v>
      </c>
      <c r="AG87" s="1">
        <v>8</v>
      </c>
      <c r="AH87"/>
    </row>
    <row r="88" spans="1:34" x14ac:dyDescent="0.25">
      <c r="A88" t="s">
        <v>150</v>
      </c>
      <c r="B88" t="s">
        <v>60</v>
      </c>
      <c r="C88" t="s">
        <v>231</v>
      </c>
      <c r="D88" t="s">
        <v>196</v>
      </c>
      <c r="E88" s="4">
        <v>74.706521739130437</v>
      </c>
      <c r="F88" s="4">
        <f>Nurse[[#This Row],[Total Nurse Staff Hours]]/Nurse[[#This Row],[MDS Census]]</f>
        <v>3.8639676996944572</v>
      </c>
      <c r="G88" s="4">
        <f>Nurse[[#This Row],[Total Direct Care Staff Hours]]/Nurse[[#This Row],[MDS Census]]</f>
        <v>3.5566928561035946</v>
      </c>
      <c r="H88" s="4">
        <f>Nurse[[#This Row],[Total RN Hours (w/ Admin, DON)]]/Nurse[[#This Row],[MDS Census]]</f>
        <v>0.85916339298705058</v>
      </c>
      <c r="I88" s="4">
        <f>Nurse[[#This Row],[RN Hours (excl. Admin, DON)]]/Nurse[[#This Row],[MDS Census]]</f>
        <v>0.55188854939618792</v>
      </c>
      <c r="J88" s="4">
        <f>SUM(Nurse[[#This Row],[RN Hours (excl. Admin, DON)]],Nurse[[#This Row],[RN Admin Hours]],Nurse[[#This Row],[RN DON Hours]],Nurse[[#This Row],[LPN Hours (excl. Admin)]],Nurse[[#This Row],[LPN Admin Hours]],Nurse[[#This Row],[CNA Hours]],Nurse[[#This Row],[NA TR Hours]],Nurse[[#This Row],[Med Aide/Tech Hours]])</f>
        <v>288.66358695652178</v>
      </c>
      <c r="K88" s="4">
        <f>SUM(Nurse[[#This Row],[RN Hours (excl. Admin, DON)]],Nurse[[#This Row],[LPN Hours (excl. Admin)]],Nurse[[#This Row],[CNA Hours]],Nurse[[#This Row],[NA TR Hours]],Nurse[[#This Row],[Med Aide/Tech Hours]])</f>
        <v>265.70815217391311</v>
      </c>
      <c r="L88" s="4">
        <f>SUM(Nurse[[#This Row],[RN Hours (excl. Admin, DON)]],Nurse[[#This Row],[RN Admin Hours]],Nurse[[#This Row],[RN DON Hours]])</f>
        <v>64.185108695652161</v>
      </c>
      <c r="M88" s="4">
        <v>41.229673913043477</v>
      </c>
      <c r="N88" s="4">
        <v>22.955434782608691</v>
      </c>
      <c r="O88" s="4">
        <v>0</v>
      </c>
      <c r="P88" s="4">
        <f>SUM(Nurse[[#This Row],[LPN Hours (excl. Admin)]],Nurse[[#This Row],[LPN Admin Hours]])</f>
        <v>20.399999999999999</v>
      </c>
      <c r="Q88" s="4">
        <v>20.399999999999999</v>
      </c>
      <c r="R88" s="4">
        <v>0</v>
      </c>
      <c r="S88" s="4">
        <f>SUM(Nurse[[#This Row],[CNA Hours]],Nurse[[#This Row],[NA TR Hours]],Nurse[[#This Row],[Med Aide/Tech Hours]])</f>
        <v>204.07847826086959</v>
      </c>
      <c r="T88" s="4">
        <v>138.44260869565218</v>
      </c>
      <c r="U88" s="4">
        <v>14.115217391304352</v>
      </c>
      <c r="V88" s="4">
        <v>51.520652173913057</v>
      </c>
      <c r="W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32.237717391304351</v>
      </c>
      <c r="X88" s="4">
        <v>0</v>
      </c>
      <c r="Y88" s="4">
        <v>0</v>
      </c>
      <c r="Z88" s="4">
        <v>0</v>
      </c>
      <c r="AA88" s="4">
        <v>2.5217391304347827</v>
      </c>
      <c r="AB88" s="4">
        <v>0</v>
      </c>
      <c r="AC88" s="4">
        <v>29.715978260869566</v>
      </c>
      <c r="AD88" s="4">
        <v>0</v>
      </c>
      <c r="AE88" s="4">
        <v>0</v>
      </c>
      <c r="AF88" s="1">
        <v>435083</v>
      </c>
      <c r="AG88" s="1">
        <v>8</v>
      </c>
      <c r="AH88"/>
    </row>
    <row r="89" spans="1:34" x14ac:dyDescent="0.25">
      <c r="A89" t="s">
        <v>150</v>
      </c>
      <c r="B89" t="s">
        <v>50</v>
      </c>
      <c r="C89" t="s">
        <v>212</v>
      </c>
      <c r="D89" t="s">
        <v>171</v>
      </c>
      <c r="E89" s="4">
        <v>54.195652173913047</v>
      </c>
      <c r="F89" s="4">
        <f>Nurse[[#This Row],[Total Nurse Staff Hours]]/Nurse[[#This Row],[MDS Census]]</f>
        <v>3.364941837144003</v>
      </c>
      <c r="G89" s="4">
        <f>Nurse[[#This Row],[Total Direct Care Staff Hours]]/Nurse[[#This Row],[MDS Census]]</f>
        <v>3.1047533092659445</v>
      </c>
      <c r="H89" s="4">
        <f>Nurse[[#This Row],[Total RN Hours (w/ Admin, DON)]]/Nurse[[#This Row],[MDS Census]]</f>
        <v>0.77462896109105495</v>
      </c>
      <c r="I89" s="4">
        <f>Nurse[[#This Row],[RN Hours (excl. Admin, DON)]]/Nurse[[#This Row],[MDS Census]]</f>
        <v>0.51444043321299637</v>
      </c>
      <c r="J89" s="4">
        <f>SUM(Nurse[[#This Row],[RN Hours (excl. Admin, DON)]],Nurse[[#This Row],[RN Admin Hours]],Nurse[[#This Row],[RN DON Hours]],Nurse[[#This Row],[LPN Hours (excl. Admin)]],Nurse[[#This Row],[LPN Admin Hours]],Nurse[[#This Row],[CNA Hours]],Nurse[[#This Row],[NA TR Hours]],Nurse[[#This Row],[Med Aide/Tech Hours]])</f>
        <v>182.36521739130436</v>
      </c>
      <c r="K89" s="4">
        <f>SUM(Nurse[[#This Row],[RN Hours (excl. Admin, DON)]],Nurse[[#This Row],[LPN Hours (excl. Admin)]],Nurse[[#This Row],[CNA Hours]],Nurse[[#This Row],[NA TR Hours]],Nurse[[#This Row],[Med Aide/Tech Hours]])</f>
        <v>168.2641304347826</v>
      </c>
      <c r="L89" s="4">
        <f>SUM(Nurse[[#This Row],[RN Hours (excl. Admin, DON)]],Nurse[[#This Row],[RN Admin Hours]],Nurse[[#This Row],[RN DON Hours]])</f>
        <v>41.981521739130436</v>
      </c>
      <c r="M89" s="4">
        <v>27.880434782608695</v>
      </c>
      <c r="N89" s="4">
        <v>8.3804347826086936</v>
      </c>
      <c r="O89" s="4">
        <v>5.7206521739130469</v>
      </c>
      <c r="P89" s="4">
        <f>SUM(Nurse[[#This Row],[LPN Hours (excl. Admin)]],Nurse[[#This Row],[LPN Admin Hours]])</f>
        <v>13.729347826086949</v>
      </c>
      <c r="Q89" s="4">
        <v>13.729347826086949</v>
      </c>
      <c r="R89" s="4">
        <v>0</v>
      </c>
      <c r="S89" s="4">
        <f>SUM(Nurse[[#This Row],[CNA Hours]],Nurse[[#This Row],[NA TR Hours]],Nurse[[#This Row],[Med Aide/Tech Hours]])</f>
        <v>126.65434782608696</v>
      </c>
      <c r="T89" s="4">
        <v>126.65434782608696</v>
      </c>
      <c r="U89" s="4">
        <v>0</v>
      </c>
      <c r="V89" s="4">
        <v>0</v>
      </c>
      <c r="W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35.618478260869566</v>
      </c>
      <c r="X89" s="4">
        <v>1.2619565217391304</v>
      </c>
      <c r="Y89" s="4">
        <v>0</v>
      </c>
      <c r="Z89" s="4">
        <v>0</v>
      </c>
      <c r="AA89" s="4">
        <v>4.5000000000000018</v>
      </c>
      <c r="AB89" s="4">
        <v>0</v>
      </c>
      <c r="AC89" s="4">
        <v>29.856521739130436</v>
      </c>
      <c r="AD89" s="4">
        <v>0</v>
      </c>
      <c r="AE89" s="4">
        <v>0</v>
      </c>
      <c r="AF89" s="1">
        <v>435069</v>
      </c>
      <c r="AG89" s="1">
        <v>8</v>
      </c>
      <c r="AH89"/>
    </row>
    <row r="90" spans="1:34" x14ac:dyDescent="0.25">
      <c r="A90" t="s">
        <v>150</v>
      </c>
      <c r="B90" t="s">
        <v>57</v>
      </c>
      <c r="C90" t="s">
        <v>231</v>
      </c>
      <c r="D90" t="s">
        <v>196</v>
      </c>
      <c r="E90" s="4">
        <v>52.663043478260867</v>
      </c>
      <c r="F90" s="4">
        <f>Nurse[[#This Row],[Total Nurse Staff Hours]]/Nurse[[#This Row],[MDS Census]]</f>
        <v>4.1578740970072232</v>
      </c>
      <c r="G90" s="4">
        <f>Nurse[[#This Row],[Total Direct Care Staff Hours]]/Nurse[[#This Row],[MDS Census]]</f>
        <v>4.0488957688338489</v>
      </c>
      <c r="H90" s="4">
        <f>Nurse[[#This Row],[Total RN Hours (w/ Admin, DON)]]/Nurse[[#This Row],[MDS Census]]</f>
        <v>0.69919091847265225</v>
      </c>
      <c r="I90" s="4">
        <f>Nurse[[#This Row],[RN Hours (excl. Admin, DON)]]/Nurse[[#This Row],[MDS Census]]</f>
        <v>0.59021259029927764</v>
      </c>
      <c r="J90" s="4">
        <f>SUM(Nurse[[#This Row],[RN Hours (excl. Admin, DON)]],Nurse[[#This Row],[RN Admin Hours]],Nurse[[#This Row],[RN DON Hours]],Nurse[[#This Row],[LPN Hours (excl. Admin)]],Nurse[[#This Row],[LPN Admin Hours]],Nurse[[#This Row],[CNA Hours]],Nurse[[#This Row],[NA TR Hours]],Nurse[[#This Row],[Med Aide/Tech Hours]])</f>
        <v>218.96630434782605</v>
      </c>
      <c r="K90" s="4">
        <f>SUM(Nurse[[#This Row],[RN Hours (excl. Admin, DON)]],Nurse[[#This Row],[LPN Hours (excl. Admin)]],Nurse[[#This Row],[CNA Hours]],Nurse[[#This Row],[NA TR Hours]],Nurse[[#This Row],[Med Aide/Tech Hours]])</f>
        <v>213.22717391304346</v>
      </c>
      <c r="L90" s="4">
        <f>SUM(Nurse[[#This Row],[RN Hours (excl. Admin, DON)]],Nurse[[#This Row],[RN Admin Hours]],Nurse[[#This Row],[RN DON Hours]])</f>
        <v>36.821521739130432</v>
      </c>
      <c r="M90" s="4">
        <v>31.082391304347826</v>
      </c>
      <c r="N90" s="4">
        <v>0</v>
      </c>
      <c r="O90" s="4">
        <v>5.7391304347826084</v>
      </c>
      <c r="P90" s="4">
        <f>SUM(Nurse[[#This Row],[LPN Hours (excl. Admin)]],Nurse[[#This Row],[LPN Admin Hours]])</f>
        <v>29.755760869565229</v>
      </c>
      <c r="Q90" s="4">
        <v>29.755760869565229</v>
      </c>
      <c r="R90" s="4">
        <v>0</v>
      </c>
      <c r="S90" s="4">
        <f>SUM(Nurse[[#This Row],[CNA Hours]],Nurse[[#This Row],[NA TR Hours]],Nurse[[#This Row],[Med Aide/Tech Hours]])</f>
        <v>152.38902173913038</v>
      </c>
      <c r="T90" s="4">
        <v>146.54934782608692</v>
      </c>
      <c r="U90" s="4">
        <v>0</v>
      </c>
      <c r="V90" s="4">
        <v>5.8396739130434785</v>
      </c>
      <c r="W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5.7391304347826084</v>
      </c>
      <c r="X90" s="4">
        <v>0</v>
      </c>
      <c r="Y90" s="4">
        <v>0</v>
      </c>
      <c r="Z90" s="4">
        <v>5.7391304347826084</v>
      </c>
      <c r="AA90" s="4">
        <v>0</v>
      </c>
      <c r="AB90" s="4">
        <v>0</v>
      </c>
      <c r="AC90" s="4">
        <v>0</v>
      </c>
      <c r="AD90" s="4">
        <v>0</v>
      </c>
      <c r="AE90" s="4">
        <v>0</v>
      </c>
      <c r="AF90" s="1">
        <v>435079</v>
      </c>
      <c r="AG90" s="1">
        <v>8</v>
      </c>
      <c r="AH90"/>
    </row>
    <row r="91" spans="1:34" x14ac:dyDescent="0.25">
      <c r="A91" t="s">
        <v>150</v>
      </c>
      <c r="B91" t="s">
        <v>66</v>
      </c>
      <c r="C91" t="s">
        <v>260</v>
      </c>
      <c r="D91" t="s">
        <v>161</v>
      </c>
      <c r="E91" s="4">
        <v>28.434782608695652</v>
      </c>
      <c r="F91" s="4">
        <f>Nurse[[#This Row],[Total Nurse Staff Hours]]/Nurse[[#This Row],[MDS Census]]</f>
        <v>3.574369266055045</v>
      </c>
      <c r="G91" s="4">
        <f>Nurse[[#This Row],[Total Direct Care Staff Hours]]/Nurse[[#This Row],[MDS Census]]</f>
        <v>3.2732492354740059</v>
      </c>
      <c r="H91" s="4">
        <f>Nurse[[#This Row],[Total RN Hours (w/ Admin, DON)]]/Nurse[[#This Row],[MDS Census]]</f>
        <v>1.0037767584097854</v>
      </c>
      <c r="I91" s="4">
        <f>Nurse[[#This Row],[RN Hours (excl. Admin, DON)]]/Nurse[[#This Row],[MDS Census]]</f>
        <v>0.70265672782874566</v>
      </c>
      <c r="J91" s="4">
        <f>SUM(Nurse[[#This Row],[RN Hours (excl. Admin, DON)]],Nurse[[#This Row],[RN Admin Hours]],Nurse[[#This Row],[RN DON Hours]],Nurse[[#This Row],[LPN Hours (excl. Admin)]],Nurse[[#This Row],[LPN Admin Hours]],Nurse[[#This Row],[CNA Hours]],Nurse[[#This Row],[NA TR Hours]],Nurse[[#This Row],[Med Aide/Tech Hours]])</f>
        <v>101.63641304347824</v>
      </c>
      <c r="K91" s="4">
        <f>SUM(Nurse[[#This Row],[RN Hours (excl. Admin, DON)]],Nurse[[#This Row],[LPN Hours (excl. Admin)]],Nurse[[#This Row],[CNA Hours]],Nurse[[#This Row],[NA TR Hours]],Nurse[[#This Row],[Med Aide/Tech Hours]])</f>
        <v>93.074130434782603</v>
      </c>
      <c r="L91" s="4">
        <f>SUM(Nurse[[#This Row],[RN Hours (excl. Admin, DON)]],Nurse[[#This Row],[RN Admin Hours]],Nurse[[#This Row],[RN DON Hours]])</f>
        <v>28.542173913043463</v>
      </c>
      <c r="M91" s="4">
        <v>19.979891304347813</v>
      </c>
      <c r="N91" s="4">
        <v>4.3883695652173893</v>
      </c>
      <c r="O91" s="4">
        <v>4.1739130434782608</v>
      </c>
      <c r="P91" s="4">
        <f>SUM(Nurse[[#This Row],[LPN Hours (excl. Admin)]],Nurse[[#This Row],[LPN Admin Hours]])</f>
        <v>6.4679347826086948</v>
      </c>
      <c r="Q91" s="4">
        <v>6.4679347826086948</v>
      </c>
      <c r="R91" s="4">
        <v>0</v>
      </c>
      <c r="S91" s="4">
        <f>SUM(Nurse[[#This Row],[CNA Hours]],Nurse[[#This Row],[NA TR Hours]],Nurse[[#This Row],[Med Aide/Tech Hours]])</f>
        <v>66.626304347826093</v>
      </c>
      <c r="T91" s="4">
        <v>62.477173913043487</v>
      </c>
      <c r="U91" s="4">
        <v>0</v>
      </c>
      <c r="V91" s="4">
        <v>4.1491304347826068</v>
      </c>
      <c r="W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8.9277173913043484</v>
      </c>
      <c r="X91" s="4">
        <v>0</v>
      </c>
      <c r="Y91" s="4">
        <v>0</v>
      </c>
      <c r="Z91" s="4">
        <v>0</v>
      </c>
      <c r="AA91" s="4">
        <v>5.5233695652173909</v>
      </c>
      <c r="AB91" s="4">
        <v>0</v>
      </c>
      <c r="AC91" s="4">
        <v>3.4043478260869571</v>
      </c>
      <c r="AD91" s="4">
        <v>0</v>
      </c>
      <c r="AE91" s="4">
        <v>0</v>
      </c>
      <c r="AF91" s="1">
        <v>435094</v>
      </c>
      <c r="AG91" s="1">
        <v>8</v>
      </c>
      <c r="AH91"/>
    </row>
    <row r="92" spans="1:34" x14ac:dyDescent="0.25">
      <c r="A92" t="s">
        <v>150</v>
      </c>
      <c r="B92" t="s">
        <v>88</v>
      </c>
      <c r="C92" t="s">
        <v>274</v>
      </c>
      <c r="D92" t="s">
        <v>204</v>
      </c>
      <c r="E92" s="4">
        <v>42.021739130434781</v>
      </c>
      <c r="F92" s="4">
        <f>Nurse[[#This Row],[Total Nurse Staff Hours]]/Nurse[[#This Row],[MDS Census]]</f>
        <v>3.555318158303157</v>
      </c>
      <c r="G92" s="4">
        <f>Nurse[[#This Row],[Total Direct Care Staff Hours]]/Nurse[[#This Row],[MDS Census]]</f>
        <v>3.4515416451112273</v>
      </c>
      <c r="H92" s="4">
        <f>Nurse[[#This Row],[Total RN Hours (w/ Admin, DON)]]/Nurse[[#This Row],[MDS Census]]</f>
        <v>0.55694257630625998</v>
      </c>
      <c r="I92" s="4">
        <f>Nurse[[#This Row],[RN Hours (excl. Admin, DON)]]/Nurse[[#This Row],[MDS Census]]</f>
        <v>0.45316606311433022</v>
      </c>
      <c r="J92" s="4">
        <f>SUM(Nurse[[#This Row],[RN Hours (excl. Admin, DON)]],Nurse[[#This Row],[RN Admin Hours]],Nurse[[#This Row],[RN DON Hours]],Nurse[[#This Row],[LPN Hours (excl. Admin)]],Nurse[[#This Row],[LPN Admin Hours]],Nurse[[#This Row],[CNA Hours]],Nurse[[#This Row],[NA TR Hours]],Nurse[[#This Row],[Med Aide/Tech Hours]])</f>
        <v>149.4006521739131</v>
      </c>
      <c r="K92" s="4">
        <f>SUM(Nurse[[#This Row],[RN Hours (excl. Admin, DON)]],Nurse[[#This Row],[LPN Hours (excl. Admin)]],Nurse[[#This Row],[CNA Hours]],Nurse[[#This Row],[NA TR Hours]],Nurse[[#This Row],[Med Aide/Tech Hours]])</f>
        <v>145.0397826086957</v>
      </c>
      <c r="L92" s="4">
        <f>SUM(Nurse[[#This Row],[RN Hours (excl. Admin, DON)]],Nurse[[#This Row],[RN Admin Hours]],Nurse[[#This Row],[RN DON Hours]])</f>
        <v>23.403695652173923</v>
      </c>
      <c r="M92" s="4">
        <v>19.042826086956527</v>
      </c>
      <c r="N92" s="4">
        <v>4.3608695652173957</v>
      </c>
      <c r="O92" s="4">
        <v>0</v>
      </c>
      <c r="P92" s="4">
        <f>SUM(Nurse[[#This Row],[LPN Hours (excl. Admin)]],Nurse[[#This Row],[LPN Admin Hours]])</f>
        <v>24.215326086956519</v>
      </c>
      <c r="Q92" s="4">
        <v>24.215326086956519</v>
      </c>
      <c r="R92" s="4">
        <v>0</v>
      </c>
      <c r="S92" s="4">
        <f>SUM(Nurse[[#This Row],[CNA Hours]],Nurse[[#This Row],[NA TR Hours]],Nurse[[#This Row],[Med Aide/Tech Hours]])</f>
        <v>101.78163043478266</v>
      </c>
      <c r="T92" s="4">
        <v>77.268260869565282</v>
      </c>
      <c r="U92" s="4">
        <v>0.39750000000000002</v>
      </c>
      <c r="V92" s="4">
        <v>24.115869565217384</v>
      </c>
      <c r="W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2" s="4">
        <v>0</v>
      </c>
      <c r="Y92" s="4">
        <v>0</v>
      </c>
      <c r="Z92" s="4">
        <v>0</v>
      </c>
      <c r="AA92" s="4">
        <v>0</v>
      </c>
      <c r="AB92" s="4">
        <v>0</v>
      </c>
      <c r="AC92" s="4">
        <v>0</v>
      </c>
      <c r="AD92" s="4">
        <v>0</v>
      </c>
      <c r="AE92" s="4">
        <v>0</v>
      </c>
      <c r="AF92" s="1">
        <v>435123</v>
      </c>
      <c r="AG92" s="1">
        <v>8</v>
      </c>
      <c r="AH92"/>
    </row>
    <row r="93" spans="1:34" x14ac:dyDescent="0.25">
      <c r="A93" t="s">
        <v>150</v>
      </c>
      <c r="B93" t="s">
        <v>94</v>
      </c>
      <c r="C93" t="s">
        <v>276</v>
      </c>
      <c r="D93" t="s">
        <v>207</v>
      </c>
      <c r="E93" s="4">
        <v>29.326086956521738</v>
      </c>
      <c r="F93" s="4">
        <f>Nurse[[#This Row],[Total Nurse Staff Hours]]/Nurse[[#This Row],[MDS Census]]</f>
        <v>4.0662638991845821</v>
      </c>
      <c r="G93" s="4">
        <f>Nurse[[#This Row],[Total Direct Care Staff Hours]]/Nurse[[#This Row],[MDS Census]]</f>
        <v>3.681586360266865</v>
      </c>
      <c r="H93" s="4">
        <f>Nurse[[#This Row],[Total RN Hours (w/ Admin, DON)]]/Nurse[[#This Row],[MDS Census]]</f>
        <v>1.0249888806523348</v>
      </c>
      <c r="I93" s="4">
        <f>Nurse[[#This Row],[RN Hours (excl. Admin, DON)]]/Nurse[[#This Row],[MDS Census]]</f>
        <v>0.68305782060785736</v>
      </c>
      <c r="J93" s="4">
        <f>SUM(Nurse[[#This Row],[RN Hours (excl. Admin, DON)]],Nurse[[#This Row],[RN Admin Hours]],Nurse[[#This Row],[RN DON Hours]],Nurse[[#This Row],[LPN Hours (excl. Admin)]],Nurse[[#This Row],[LPN Admin Hours]],Nurse[[#This Row],[CNA Hours]],Nurse[[#This Row],[NA TR Hours]],Nurse[[#This Row],[Med Aide/Tech Hours]])</f>
        <v>119.24760869565219</v>
      </c>
      <c r="K93" s="4">
        <f>SUM(Nurse[[#This Row],[RN Hours (excl. Admin, DON)]],Nurse[[#This Row],[LPN Hours (excl. Admin)]],Nurse[[#This Row],[CNA Hours]],Nurse[[#This Row],[NA TR Hours]],Nurse[[#This Row],[Med Aide/Tech Hours]])</f>
        <v>107.96652173913046</v>
      </c>
      <c r="L93" s="4">
        <f>SUM(Nurse[[#This Row],[RN Hours (excl. Admin, DON)]],Nurse[[#This Row],[RN Admin Hours]],Nurse[[#This Row],[RN DON Hours]])</f>
        <v>30.058913043478253</v>
      </c>
      <c r="M93" s="4">
        <v>20.031413043478253</v>
      </c>
      <c r="N93" s="4">
        <v>5.2177173913043475</v>
      </c>
      <c r="O93" s="4">
        <v>4.8097826086956523</v>
      </c>
      <c r="P93" s="4">
        <f>SUM(Nurse[[#This Row],[LPN Hours (excl. Admin)]],Nurse[[#This Row],[LPN Admin Hours]])</f>
        <v>10.772065217391305</v>
      </c>
      <c r="Q93" s="4">
        <v>9.5184782608695659</v>
      </c>
      <c r="R93" s="4">
        <v>1.253586956521739</v>
      </c>
      <c r="S93" s="4">
        <f>SUM(Nurse[[#This Row],[CNA Hours]],Nurse[[#This Row],[NA TR Hours]],Nurse[[#This Row],[Med Aide/Tech Hours]])</f>
        <v>78.416630434782633</v>
      </c>
      <c r="T93" s="4">
        <v>72.138695652173936</v>
      </c>
      <c r="U93" s="4">
        <v>0</v>
      </c>
      <c r="V93" s="4">
        <v>6.2779347826086989</v>
      </c>
      <c r="W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10.029891304347826</v>
      </c>
      <c r="X93" s="4">
        <v>0</v>
      </c>
      <c r="Y93" s="4">
        <v>0</v>
      </c>
      <c r="Z93" s="4">
        <v>0</v>
      </c>
      <c r="AA93" s="4">
        <v>0</v>
      </c>
      <c r="AB93" s="4">
        <v>0</v>
      </c>
      <c r="AC93" s="4">
        <v>10.029891304347826</v>
      </c>
      <c r="AD93" s="4">
        <v>0</v>
      </c>
      <c r="AE93" s="4">
        <v>0</v>
      </c>
      <c r="AF93" s="1">
        <v>435133</v>
      </c>
      <c r="AG93" s="1">
        <v>8</v>
      </c>
      <c r="AH93"/>
    </row>
    <row r="94" spans="1:34" x14ac:dyDescent="0.25">
      <c r="A94" t="s">
        <v>150</v>
      </c>
      <c r="B94" t="s">
        <v>19</v>
      </c>
      <c r="C94" t="s">
        <v>238</v>
      </c>
      <c r="D94" t="s">
        <v>174</v>
      </c>
      <c r="E94" s="4">
        <v>35.478260869565219</v>
      </c>
      <c r="F94" s="4">
        <f>Nurse[[#This Row],[Total Nurse Staff Hours]]/Nurse[[#This Row],[MDS Census]]</f>
        <v>4.3763756127450968</v>
      </c>
      <c r="G94" s="4">
        <f>Nurse[[#This Row],[Total Direct Care Staff Hours]]/Nurse[[#This Row],[MDS Census]]</f>
        <v>3.9734191176470577</v>
      </c>
      <c r="H94" s="4">
        <f>Nurse[[#This Row],[Total RN Hours (w/ Admin, DON)]]/Nurse[[#This Row],[MDS Census]]</f>
        <v>0.9705085784313725</v>
      </c>
      <c r="I94" s="4">
        <f>Nurse[[#This Row],[RN Hours (excl. Admin, DON)]]/Nurse[[#This Row],[MDS Census]]</f>
        <v>0.56755208333333329</v>
      </c>
      <c r="J94" s="4">
        <f>SUM(Nurse[[#This Row],[RN Hours (excl. Admin, DON)]],Nurse[[#This Row],[RN Admin Hours]],Nurse[[#This Row],[RN DON Hours]],Nurse[[#This Row],[LPN Hours (excl. Admin)]],Nurse[[#This Row],[LPN Admin Hours]],Nurse[[#This Row],[CNA Hours]],Nurse[[#This Row],[NA TR Hours]],Nurse[[#This Row],[Med Aide/Tech Hours]])</f>
        <v>155.26619565217388</v>
      </c>
      <c r="K94" s="4">
        <f>SUM(Nurse[[#This Row],[RN Hours (excl. Admin, DON)]],Nurse[[#This Row],[LPN Hours (excl. Admin)]],Nurse[[#This Row],[CNA Hours]],Nurse[[#This Row],[NA TR Hours]],Nurse[[#This Row],[Med Aide/Tech Hours]])</f>
        <v>140.96999999999997</v>
      </c>
      <c r="L94" s="4">
        <f>SUM(Nurse[[#This Row],[RN Hours (excl. Admin, DON)]],Nurse[[#This Row],[RN Admin Hours]],Nurse[[#This Row],[RN DON Hours]])</f>
        <v>34.431956521739131</v>
      </c>
      <c r="M94" s="4">
        <v>20.135760869565217</v>
      </c>
      <c r="N94" s="4">
        <v>9.1657608695652169</v>
      </c>
      <c r="O94" s="4">
        <v>5.1304347826086953</v>
      </c>
      <c r="P94" s="4">
        <f>SUM(Nurse[[#This Row],[LPN Hours (excl. Admin)]],Nurse[[#This Row],[LPN Admin Hours]])</f>
        <v>25.114130434782609</v>
      </c>
      <c r="Q94" s="4">
        <v>25.114130434782609</v>
      </c>
      <c r="R94" s="4">
        <v>0</v>
      </c>
      <c r="S94" s="4">
        <f>SUM(Nurse[[#This Row],[CNA Hours]],Nurse[[#This Row],[NA TR Hours]],Nurse[[#This Row],[Med Aide/Tech Hours]])</f>
        <v>95.720108695652158</v>
      </c>
      <c r="T94" s="4">
        <v>84.836956521739111</v>
      </c>
      <c r="U94" s="4">
        <v>0</v>
      </c>
      <c r="V94" s="4">
        <v>10.883152173913043</v>
      </c>
      <c r="W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4" s="4">
        <v>0</v>
      </c>
      <c r="Y94" s="4">
        <v>0</v>
      </c>
      <c r="Z94" s="4">
        <v>0</v>
      </c>
      <c r="AA94" s="4">
        <v>0</v>
      </c>
      <c r="AB94" s="4">
        <v>0</v>
      </c>
      <c r="AC94" s="4">
        <v>0</v>
      </c>
      <c r="AD94" s="4">
        <v>0</v>
      </c>
      <c r="AE94" s="4">
        <v>0</v>
      </c>
      <c r="AF94" s="1">
        <v>435033</v>
      </c>
      <c r="AG94" s="1">
        <v>8</v>
      </c>
      <c r="AH94"/>
    </row>
    <row r="95" spans="1:34" x14ac:dyDescent="0.25">
      <c r="A95" t="s">
        <v>150</v>
      </c>
      <c r="B95" t="s">
        <v>75</v>
      </c>
      <c r="C95" t="s">
        <v>266</v>
      </c>
      <c r="D95" t="s">
        <v>160</v>
      </c>
      <c r="E95" s="4">
        <v>38.097826086956523</v>
      </c>
      <c r="F95" s="4">
        <f>Nurse[[#This Row],[Total Nurse Staff Hours]]/Nurse[[#This Row],[MDS Census]]</f>
        <v>2.7497888730385167</v>
      </c>
      <c r="G95" s="4">
        <f>Nurse[[#This Row],[Total Direct Care Staff Hours]]/Nurse[[#This Row],[MDS Census]]</f>
        <v>2.6221854493580596</v>
      </c>
      <c r="H95" s="4">
        <f>Nurse[[#This Row],[Total RN Hours (w/ Admin, DON)]]/Nurse[[#This Row],[MDS Census]]</f>
        <v>0.52225392296718964</v>
      </c>
      <c r="I95" s="4">
        <f>Nurse[[#This Row],[RN Hours (excl. Admin, DON)]]/Nurse[[#This Row],[MDS Census]]</f>
        <v>0.40948644793152639</v>
      </c>
      <c r="J95" s="4">
        <f>SUM(Nurse[[#This Row],[RN Hours (excl. Admin, DON)]],Nurse[[#This Row],[RN Admin Hours]],Nurse[[#This Row],[RN DON Hours]],Nurse[[#This Row],[LPN Hours (excl. Admin)]],Nurse[[#This Row],[LPN Admin Hours]],Nurse[[#This Row],[CNA Hours]],Nurse[[#This Row],[NA TR Hours]],Nurse[[#This Row],[Med Aide/Tech Hours]])</f>
        <v>104.76097826086958</v>
      </c>
      <c r="K95" s="4">
        <f>SUM(Nurse[[#This Row],[RN Hours (excl. Admin, DON)]],Nurse[[#This Row],[LPN Hours (excl. Admin)]],Nurse[[#This Row],[CNA Hours]],Nurse[[#This Row],[NA TR Hours]],Nurse[[#This Row],[Med Aide/Tech Hours]])</f>
        <v>99.899565217391299</v>
      </c>
      <c r="L95" s="4">
        <f>SUM(Nurse[[#This Row],[RN Hours (excl. Admin, DON)]],Nurse[[#This Row],[RN Admin Hours]],Nurse[[#This Row],[RN DON Hours]])</f>
        <v>19.896739130434781</v>
      </c>
      <c r="M95" s="4">
        <v>15.600543478260869</v>
      </c>
      <c r="N95" s="4">
        <v>0.54076086956521741</v>
      </c>
      <c r="O95" s="4">
        <v>3.7554347826086958</v>
      </c>
      <c r="P95" s="4">
        <f>SUM(Nurse[[#This Row],[LPN Hours (excl. Admin)]],Nurse[[#This Row],[LPN Admin Hours]])</f>
        <v>13.323369565217391</v>
      </c>
      <c r="Q95" s="4">
        <v>12.758152173913043</v>
      </c>
      <c r="R95" s="4">
        <v>0.56521739130434778</v>
      </c>
      <c r="S95" s="4">
        <f>SUM(Nurse[[#This Row],[CNA Hours]],Nurse[[#This Row],[NA TR Hours]],Nurse[[#This Row],[Med Aide/Tech Hours]])</f>
        <v>71.540869565217392</v>
      </c>
      <c r="T95" s="4">
        <v>66.049021739130438</v>
      </c>
      <c r="U95" s="4">
        <v>5.4918478260869561</v>
      </c>
      <c r="V95" s="4">
        <v>0</v>
      </c>
      <c r="W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5.5028260869565218</v>
      </c>
      <c r="X95" s="4">
        <v>0</v>
      </c>
      <c r="Y95" s="4">
        <v>0</v>
      </c>
      <c r="Z95" s="4">
        <v>0</v>
      </c>
      <c r="AA95" s="4">
        <v>3.1576086956521738</v>
      </c>
      <c r="AB95" s="4">
        <v>0.56521739130434778</v>
      </c>
      <c r="AC95" s="4">
        <v>1.7800000000000002</v>
      </c>
      <c r="AD95" s="4">
        <v>0</v>
      </c>
      <c r="AE95" s="4">
        <v>0</v>
      </c>
      <c r="AF95" s="1">
        <v>435105</v>
      </c>
      <c r="AG95" s="1">
        <v>8</v>
      </c>
      <c r="AH95"/>
    </row>
    <row r="96" spans="1:34" x14ac:dyDescent="0.25">
      <c r="A96" t="s">
        <v>150</v>
      </c>
      <c r="B96" t="s">
        <v>101</v>
      </c>
      <c r="C96" t="s">
        <v>281</v>
      </c>
      <c r="D96" t="s">
        <v>211</v>
      </c>
      <c r="E96" s="4">
        <v>33.402173913043477</v>
      </c>
      <c r="F96" s="4">
        <f>Nurse[[#This Row],[Total Nurse Staff Hours]]/Nurse[[#This Row],[MDS Census]]</f>
        <v>3.2649983729254806</v>
      </c>
      <c r="G96" s="4">
        <f>Nurse[[#This Row],[Total Direct Care Staff Hours]]/Nurse[[#This Row],[MDS Census]]</f>
        <v>2.9425122030589006</v>
      </c>
      <c r="H96" s="4">
        <f>Nurse[[#This Row],[Total RN Hours (w/ Admin, DON)]]/Nurse[[#This Row],[MDS Census]]</f>
        <v>0.57411324438659295</v>
      </c>
      <c r="I96" s="4">
        <f>Nurse[[#This Row],[RN Hours (excl. Admin, DON)]]/Nurse[[#This Row],[MDS Census]]</f>
        <v>0.40986007159127891</v>
      </c>
      <c r="J96" s="4">
        <f>SUM(Nurse[[#This Row],[RN Hours (excl. Admin, DON)]],Nurse[[#This Row],[RN Admin Hours]],Nurse[[#This Row],[RN DON Hours]],Nurse[[#This Row],[LPN Hours (excl. Admin)]],Nurse[[#This Row],[LPN Admin Hours]],Nurse[[#This Row],[CNA Hours]],Nurse[[#This Row],[NA TR Hours]],Nurse[[#This Row],[Med Aide/Tech Hours]])</f>
        <v>109.05804347826088</v>
      </c>
      <c r="K96" s="4">
        <f>SUM(Nurse[[#This Row],[RN Hours (excl. Admin, DON)]],Nurse[[#This Row],[LPN Hours (excl. Admin)]],Nurse[[#This Row],[CNA Hours]],Nurse[[#This Row],[NA TR Hours]],Nurse[[#This Row],[Med Aide/Tech Hours]])</f>
        <v>98.286304347826103</v>
      </c>
      <c r="L96" s="4">
        <f>SUM(Nurse[[#This Row],[RN Hours (excl. Admin, DON)]],Nurse[[#This Row],[RN Admin Hours]],Nurse[[#This Row],[RN DON Hours]])</f>
        <v>19.176630434782609</v>
      </c>
      <c r="M96" s="4">
        <v>13.690217391304348</v>
      </c>
      <c r="N96" s="4">
        <v>0</v>
      </c>
      <c r="O96" s="4">
        <v>5.4864130434782608</v>
      </c>
      <c r="P96" s="4">
        <f>SUM(Nurse[[#This Row],[LPN Hours (excl. Admin)]],Nurse[[#This Row],[LPN Admin Hours]])</f>
        <v>30.130434782608695</v>
      </c>
      <c r="Q96" s="4">
        <v>24.845108695652176</v>
      </c>
      <c r="R96" s="4">
        <v>5.2853260869565215</v>
      </c>
      <c r="S96" s="4">
        <f>SUM(Nurse[[#This Row],[CNA Hours]],Nurse[[#This Row],[NA TR Hours]],Nurse[[#This Row],[Med Aide/Tech Hours]])</f>
        <v>59.750978260869566</v>
      </c>
      <c r="T96" s="4">
        <v>59.066195652173917</v>
      </c>
      <c r="U96" s="4">
        <v>0.68478260869565222</v>
      </c>
      <c r="V96" s="4">
        <v>0</v>
      </c>
      <c r="W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6" s="4">
        <v>0</v>
      </c>
      <c r="Y96" s="4">
        <v>0</v>
      </c>
      <c r="Z96" s="4">
        <v>0</v>
      </c>
      <c r="AA96" s="4">
        <v>0</v>
      </c>
      <c r="AB96" s="4">
        <v>0</v>
      </c>
      <c r="AC96" s="4">
        <v>0</v>
      </c>
      <c r="AD96" s="4">
        <v>0</v>
      </c>
      <c r="AE96" s="4">
        <v>0</v>
      </c>
      <c r="AF96" t="s">
        <v>4</v>
      </c>
      <c r="AG96" s="1">
        <v>8</v>
      </c>
      <c r="AH96"/>
    </row>
    <row r="97" spans="1:34" x14ac:dyDescent="0.25">
      <c r="A97" t="s">
        <v>150</v>
      </c>
      <c r="B97" t="s">
        <v>85</v>
      </c>
      <c r="C97" t="s">
        <v>272</v>
      </c>
      <c r="D97" t="s">
        <v>182</v>
      </c>
      <c r="E97" s="4">
        <v>22.826086956521738</v>
      </c>
      <c r="F97" s="4">
        <f>Nurse[[#This Row],[Total Nurse Staff Hours]]/Nurse[[#This Row],[MDS Census]]</f>
        <v>2.8741809523809527</v>
      </c>
      <c r="G97" s="4">
        <f>Nurse[[#This Row],[Total Direct Care Staff Hours]]/Nurse[[#This Row],[MDS Census]]</f>
        <v>2.8740142857142854</v>
      </c>
      <c r="H97" s="4">
        <f>Nurse[[#This Row],[Total RN Hours (w/ Admin, DON)]]/Nurse[[#This Row],[MDS Census]]</f>
        <v>0.40156190476190473</v>
      </c>
      <c r="I97" s="4">
        <f>Nurse[[#This Row],[RN Hours (excl. Admin, DON)]]/Nurse[[#This Row],[MDS Census]]</f>
        <v>0.40139523809523808</v>
      </c>
      <c r="J97" s="4">
        <f>SUM(Nurse[[#This Row],[RN Hours (excl. Admin, DON)]],Nurse[[#This Row],[RN Admin Hours]],Nurse[[#This Row],[RN DON Hours]],Nurse[[#This Row],[LPN Hours (excl. Admin)]],Nurse[[#This Row],[LPN Admin Hours]],Nurse[[#This Row],[CNA Hours]],Nurse[[#This Row],[NA TR Hours]],Nurse[[#This Row],[Med Aide/Tech Hours]])</f>
        <v>65.606304347826097</v>
      </c>
      <c r="K97" s="4">
        <f>SUM(Nurse[[#This Row],[RN Hours (excl. Admin, DON)]],Nurse[[#This Row],[LPN Hours (excl. Admin)]],Nurse[[#This Row],[CNA Hours]],Nurse[[#This Row],[NA TR Hours]],Nurse[[#This Row],[Med Aide/Tech Hours]])</f>
        <v>65.602499999999992</v>
      </c>
      <c r="L97" s="4">
        <f>SUM(Nurse[[#This Row],[RN Hours (excl. Admin, DON)]],Nurse[[#This Row],[RN Admin Hours]],Nurse[[#This Row],[RN DON Hours]])</f>
        <v>9.1660869565217382</v>
      </c>
      <c r="M97" s="4">
        <v>9.1622826086956515</v>
      </c>
      <c r="N97" s="4">
        <v>3.8043478260869562E-3</v>
      </c>
      <c r="O97" s="4">
        <v>0</v>
      </c>
      <c r="P97" s="4">
        <f>SUM(Nurse[[#This Row],[LPN Hours (excl. Admin)]],Nurse[[#This Row],[LPN Admin Hours]])</f>
        <v>19.360869565217389</v>
      </c>
      <c r="Q97" s="4">
        <v>19.360869565217389</v>
      </c>
      <c r="R97" s="4">
        <v>0</v>
      </c>
      <c r="S97" s="4">
        <f>SUM(Nurse[[#This Row],[CNA Hours]],Nurse[[#This Row],[NA TR Hours]],Nurse[[#This Row],[Med Aide/Tech Hours]])</f>
        <v>37.079347826086959</v>
      </c>
      <c r="T97" s="4">
        <v>31.338913043478264</v>
      </c>
      <c r="U97" s="4">
        <v>0</v>
      </c>
      <c r="V97" s="4">
        <v>5.7404347826086948</v>
      </c>
      <c r="W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7" s="4">
        <v>0</v>
      </c>
      <c r="Y97" s="4">
        <v>0</v>
      </c>
      <c r="Z97" s="4">
        <v>0</v>
      </c>
      <c r="AA97" s="4">
        <v>0</v>
      </c>
      <c r="AB97" s="4">
        <v>0</v>
      </c>
      <c r="AC97" s="4">
        <v>0</v>
      </c>
      <c r="AD97" s="4">
        <v>0</v>
      </c>
      <c r="AE97" s="4">
        <v>0</v>
      </c>
      <c r="AF97" s="1">
        <v>435119</v>
      </c>
      <c r="AG97" s="1">
        <v>8</v>
      </c>
      <c r="AH97"/>
    </row>
    <row r="98" spans="1:34" x14ac:dyDescent="0.25">
      <c r="A98" t="s">
        <v>150</v>
      </c>
      <c r="B98" t="s">
        <v>39</v>
      </c>
      <c r="C98" t="s">
        <v>246</v>
      </c>
      <c r="D98" t="s">
        <v>188</v>
      </c>
      <c r="E98" s="4">
        <v>36.141304347826086</v>
      </c>
      <c r="F98" s="4">
        <f>Nurse[[#This Row],[Total Nurse Staff Hours]]/Nurse[[#This Row],[MDS Census]]</f>
        <v>4.6624180451127826</v>
      </c>
      <c r="G98" s="4">
        <f>Nurse[[#This Row],[Total Direct Care Staff Hours]]/Nurse[[#This Row],[MDS Census]]</f>
        <v>4.3863368421052629</v>
      </c>
      <c r="H98" s="4">
        <f>Nurse[[#This Row],[Total RN Hours (w/ Admin, DON)]]/Nurse[[#This Row],[MDS Census]]</f>
        <v>1.0473233082706768</v>
      </c>
      <c r="I98" s="4">
        <f>Nurse[[#This Row],[RN Hours (excl. Admin, DON)]]/Nurse[[#This Row],[MDS Census]]</f>
        <v>0.77124210526315806</v>
      </c>
      <c r="J98" s="4">
        <f>SUM(Nurse[[#This Row],[RN Hours (excl. Admin, DON)]],Nurse[[#This Row],[RN Admin Hours]],Nurse[[#This Row],[RN DON Hours]],Nurse[[#This Row],[LPN Hours (excl. Admin)]],Nurse[[#This Row],[LPN Admin Hours]],Nurse[[#This Row],[CNA Hours]],Nurse[[#This Row],[NA TR Hours]],Nurse[[#This Row],[Med Aide/Tech Hours]])</f>
        <v>168.50586956521741</v>
      </c>
      <c r="K98" s="4">
        <f>SUM(Nurse[[#This Row],[RN Hours (excl. Admin, DON)]],Nurse[[#This Row],[LPN Hours (excl. Admin)]],Nurse[[#This Row],[CNA Hours]],Nurse[[#This Row],[NA TR Hours]],Nurse[[#This Row],[Med Aide/Tech Hours]])</f>
        <v>158.5279347826087</v>
      </c>
      <c r="L98" s="4">
        <f>SUM(Nurse[[#This Row],[RN Hours (excl. Admin, DON)]],Nurse[[#This Row],[RN Admin Hours]],Nurse[[#This Row],[RN DON Hours]])</f>
        <v>37.851630434782614</v>
      </c>
      <c r="M98" s="4">
        <v>27.873695652173918</v>
      </c>
      <c r="N98" s="4">
        <v>5.1518478260869554</v>
      </c>
      <c r="O98" s="4">
        <v>4.8260869565217392</v>
      </c>
      <c r="P98" s="4">
        <f>SUM(Nurse[[#This Row],[LPN Hours (excl. Admin)]],Nurse[[#This Row],[LPN Admin Hours]])</f>
        <v>7.4938043478260852</v>
      </c>
      <c r="Q98" s="4">
        <v>7.4938043478260852</v>
      </c>
      <c r="R98" s="4">
        <v>0</v>
      </c>
      <c r="S98" s="4">
        <f>SUM(Nurse[[#This Row],[CNA Hours]],Nurse[[#This Row],[NA TR Hours]],Nurse[[#This Row],[Med Aide/Tech Hours]])</f>
        <v>123.16043478260872</v>
      </c>
      <c r="T98" s="4">
        <v>106.66347826086958</v>
      </c>
      <c r="U98" s="4">
        <v>4.4407608695652181</v>
      </c>
      <c r="V98" s="4">
        <v>12.056195652173908</v>
      </c>
      <c r="W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73.550108695652185</v>
      </c>
      <c r="X98" s="4">
        <v>26.963152173913045</v>
      </c>
      <c r="Y98" s="4">
        <v>0</v>
      </c>
      <c r="Z98" s="4">
        <v>0</v>
      </c>
      <c r="AA98" s="4">
        <v>0.39913043478260868</v>
      </c>
      <c r="AB98" s="4">
        <v>0</v>
      </c>
      <c r="AC98" s="4">
        <v>46.187826086956527</v>
      </c>
      <c r="AD98" s="4">
        <v>0</v>
      </c>
      <c r="AE98" s="4">
        <v>0</v>
      </c>
      <c r="AF98" s="1">
        <v>435056</v>
      </c>
      <c r="AG98" s="1">
        <v>8</v>
      </c>
      <c r="AH98"/>
    </row>
    <row r="99" spans="1:34" x14ac:dyDescent="0.25">
      <c r="AH99"/>
    </row>
    <row r="100" spans="1:34" x14ac:dyDescent="0.25">
      <c r="AH100"/>
    </row>
    <row r="101" spans="1:34" x14ac:dyDescent="0.25">
      <c r="AH101"/>
    </row>
    <row r="102" spans="1:34" x14ac:dyDescent="0.25">
      <c r="AH102"/>
    </row>
    <row r="103" spans="1:34" x14ac:dyDescent="0.25">
      <c r="AH103"/>
    </row>
    <row r="104" spans="1:34" x14ac:dyDescent="0.25">
      <c r="AH104"/>
    </row>
    <row r="105" spans="1:34" x14ac:dyDescent="0.25">
      <c r="AH105"/>
    </row>
    <row r="106" spans="1:34" x14ac:dyDescent="0.25">
      <c r="AH106"/>
    </row>
    <row r="107" spans="1:34" x14ac:dyDescent="0.25">
      <c r="AH107"/>
    </row>
    <row r="108" spans="1:34" x14ac:dyDescent="0.25">
      <c r="AH108"/>
    </row>
    <row r="109" spans="1:34" x14ac:dyDescent="0.25">
      <c r="AH109"/>
    </row>
    <row r="110" spans="1:34" x14ac:dyDescent="0.25">
      <c r="AH110"/>
    </row>
    <row r="111" spans="1:34" x14ac:dyDescent="0.25">
      <c r="AH111"/>
    </row>
    <row r="112" spans="1:34" x14ac:dyDescent="0.25">
      <c r="AH112"/>
    </row>
    <row r="113" spans="34:34" x14ac:dyDescent="0.25">
      <c r="AH113"/>
    </row>
    <row r="114" spans="34:34" x14ac:dyDescent="0.25">
      <c r="AH114"/>
    </row>
    <row r="115" spans="34:34" x14ac:dyDescent="0.25">
      <c r="AH115"/>
    </row>
    <row r="116" spans="34:34" x14ac:dyDescent="0.25">
      <c r="AH116"/>
    </row>
    <row r="117" spans="34:34" x14ac:dyDescent="0.25">
      <c r="AH117"/>
    </row>
    <row r="118" spans="34:34" x14ac:dyDescent="0.25">
      <c r="AH118"/>
    </row>
    <row r="119" spans="34:34" x14ac:dyDescent="0.25">
      <c r="AH119"/>
    </row>
    <row r="120" spans="34:34" x14ac:dyDescent="0.25">
      <c r="AH120"/>
    </row>
    <row r="121" spans="34:34" x14ac:dyDescent="0.25">
      <c r="AH121"/>
    </row>
    <row r="122" spans="34:34" x14ac:dyDescent="0.25">
      <c r="AH122"/>
    </row>
    <row r="123" spans="34:34" x14ac:dyDescent="0.25">
      <c r="AH123"/>
    </row>
    <row r="124" spans="34:34" x14ac:dyDescent="0.25">
      <c r="AH124"/>
    </row>
    <row r="125" spans="34:34" x14ac:dyDescent="0.25">
      <c r="AH125"/>
    </row>
    <row r="126" spans="34:34" x14ac:dyDescent="0.25">
      <c r="AH126"/>
    </row>
    <row r="127" spans="34:34" x14ac:dyDescent="0.25">
      <c r="AH127"/>
    </row>
    <row r="128" spans="34:34" x14ac:dyDescent="0.25">
      <c r="AH128"/>
    </row>
    <row r="129" spans="34:34" x14ac:dyDescent="0.25">
      <c r="AH129"/>
    </row>
    <row r="130" spans="34:34" x14ac:dyDescent="0.25">
      <c r="AH130"/>
    </row>
    <row r="131" spans="34:34" x14ac:dyDescent="0.25">
      <c r="AH131"/>
    </row>
    <row r="132" spans="34:34" x14ac:dyDescent="0.25">
      <c r="AH132"/>
    </row>
    <row r="133" spans="34:34" x14ac:dyDescent="0.25">
      <c r="AH133"/>
    </row>
    <row r="134" spans="34:34" x14ac:dyDescent="0.25">
      <c r="AH134"/>
    </row>
    <row r="135" spans="34:34" x14ac:dyDescent="0.25">
      <c r="AH135"/>
    </row>
    <row r="136" spans="34:34" x14ac:dyDescent="0.25">
      <c r="AH136"/>
    </row>
    <row r="137" spans="34:34" x14ac:dyDescent="0.25">
      <c r="AH137"/>
    </row>
    <row r="138" spans="34:34" x14ac:dyDescent="0.25">
      <c r="AH138"/>
    </row>
    <row r="139" spans="34:34" x14ac:dyDescent="0.25">
      <c r="AH139"/>
    </row>
    <row r="140" spans="34:34" x14ac:dyDescent="0.25">
      <c r="AH140"/>
    </row>
    <row r="141" spans="34:34" x14ac:dyDescent="0.25">
      <c r="AH141"/>
    </row>
    <row r="142" spans="34:34" x14ac:dyDescent="0.25">
      <c r="AH142"/>
    </row>
    <row r="143" spans="34:34" x14ac:dyDescent="0.25">
      <c r="AH143"/>
    </row>
    <row r="144" spans="34:34" x14ac:dyDescent="0.25">
      <c r="AH144"/>
    </row>
    <row r="145" spans="34:34" x14ac:dyDescent="0.25">
      <c r="AH145"/>
    </row>
    <row r="146" spans="34:34" x14ac:dyDescent="0.25">
      <c r="AH146"/>
    </row>
    <row r="147" spans="34:34" x14ac:dyDescent="0.25">
      <c r="AH147"/>
    </row>
    <row r="148" spans="34:34" x14ac:dyDescent="0.25">
      <c r="AH148"/>
    </row>
    <row r="149" spans="34:34" x14ac:dyDescent="0.25">
      <c r="AH149"/>
    </row>
    <row r="150" spans="34:34" x14ac:dyDescent="0.25">
      <c r="AH150"/>
    </row>
    <row r="151" spans="34:34" x14ac:dyDescent="0.25">
      <c r="AH151"/>
    </row>
    <row r="152" spans="34:34" x14ac:dyDescent="0.25">
      <c r="AH152"/>
    </row>
    <row r="153" spans="34:34" x14ac:dyDescent="0.25">
      <c r="AH153"/>
    </row>
    <row r="154" spans="34:34" x14ac:dyDescent="0.25">
      <c r="AH154"/>
    </row>
    <row r="155" spans="34:34" x14ac:dyDescent="0.25">
      <c r="AH155"/>
    </row>
    <row r="156" spans="34:34" x14ac:dyDescent="0.25">
      <c r="AH156"/>
    </row>
    <row r="157" spans="34:34" x14ac:dyDescent="0.25">
      <c r="AH157"/>
    </row>
    <row r="158" spans="34:34" x14ac:dyDescent="0.25">
      <c r="AH158"/>
    </row>
    <row r="159" spans="34:34" x14ac:dyDescent="0.25">
      <c r="AH159"/>
    </row>
    <row r="160" spans="34:34" x14ac:dyDescent="0.25">
      <c r="AH160"/>
    </row>
    <row r="161" spans="34:34" x14ac:dyDescent="0.25">
      <c r="AH161"/>
    </row>
    <row r="162" spans="34:34" x14ac:dyDescent="0.25">
      <c r="AH162"/>
    </row>
    <row r="163" spans="34:34" x14ac:dyDescent="0.25">
      <c r="AH163"/>
    </row>
    <row r="164" spans="34:34" x14ac:dyDescent="0.25">
      <c r="AH164"/>
    </row>
    <row r="165" spans="34:34" x14ac:dyDescent="0.25">
      <c r="AH165"/>
    </row>
    <row r="166" spans="34:34" x14ac:dyDescent="0.25">
      <c r="AH166"/>
    </row>
    <row r="167" spans="34:34" x14ac:dyDescent="0.25">
      <c r="AH167"/>
    </row>
    <row r="168" spans="34:34" x14ac:dyDescent="0.25">
      <c r="AH168"/>
    </row>
    <row r="169" spans="34:34" x14ac:dyDescent="0.25">
      <c r="AH169"/>
    </row>
    <row r="170" spans="34:34" x14ac:dyDescent="0.25">
      <c r="AH170"/>
    </row>
    <row r="171" spans="34:34" x14ac:dyDescent="0.25">
      <c r="AH171"/>
    </row>
    <row r="172" spans="34:34" x14ac:dyDescent="0.25">
      <c r="AH172"/>
    </row>
    <row r="173" spans="34:34" x14ac:dyDescent="0.25">
      <c r="AH173"/>
    </row>
    <row r="174" spans="34:34" x14ac:dyDescent="0.25">
      <c r="AH174"/>
    </row>
    <row r="175" spans="34:34" x14ac:dyDescent="0.25">
      <c r="AH175"/>
    </row>
    <row r="176" spans="34:34" x14ac:dyDescent="0.25">
      <c r="AH176"/>
    </row>
    <row r="177" spans="34:34" x14ac:dyDescent="0.25">
      <c r="AH177"/>
    </row>
    <row r="178" spans="34:34" x14ac:dyDescent="0.25">
      <c r="AH178"/>
    </row>
    <row r="179" spans="34:34" x14ac:dyDescent="0.25">
      <c r="AH179"/>
    </row>
    <row r="180" spans="34:34" x14ac:dyDescent="0.25">
      <c r="AH180"/>
    </row>
    <row r="181" spans="34:34" x14ac:dyDescent="0.25">
      <c r="AH181"/>
    </row>
    <row r="182" spans="34:34" x14ac:dyDescent="0.25">
      <c r="AH182"/>
    </row>
    <row r="183" spans="34:34" x14ac:dyDescent="0.25">
      <c r="AH183"/>
    </row>
    <row r="184" spans="34:34" x14ac:dyDescent="0.25">
      <c r="AH184"/>
    </row>
    <row r="185" spans="34:34" x14ac:dyDescent="0.25">
      <c r="AH185"/>
    </row>
    <row r="186" spans="34:34" x14ac:dyDescent="0.25">
      <c r="AH186"/>
    </row>
    <row r="187" spans="34:34" x14ac:dyDescent="0.25">
      <c r="AH187"/>
    </row>
    <row r="188" spans="34:34" x14ac:dyDescent="0.25">
      <c r="AH188"/>
    </row>
    <row r="189" spans="34:34" x14ac:dyDescent="0.25">
      <c r="AH189"/>
    </row>
    <row r="190" spans="34:34" x14ac:dyDescent="0.25">
      <c r="AH190"/>
    </row>
    <row r="191" spans="34:34" x14ac:dyDescent="0.25">
      <c r="AH191"/>
    </row>
    <row r="192" spans="34: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55" spans="34:34" x14ac:dyDescent="0.25">
      <c r="AH255"/>
    </row>
    <row r="256" spans="34:34" x14ac:dyDescent="0.25">
      <c r="AH256"/>
    </row>
    <row r="257" spans="34:34" x14ac:dyDescent="0.25">
      <c r="AH257"/>
    </row>
    <row r="258" spans="34:34" x14ac:dyDescent="0.25">
      <c r="AH258"/>
    </row>
    <row r="259" spans="34:34" x14ac:dyDescent="0.25">
      <c r="AH259"/>
    </row>
    <row r="260" spans="34:34" x14ac:dyDescent="0.25">
      <c r="AH260"/>
    </row>
    <row r="261" spans="34:34" x14ac:dyDescent="0.25">
      <c r="AH261"/>
    </row>
    <row r="262" spans="34:34" x14ac:dyDescent="0.25">
      <c r="AH262"/>
    </row>
    <row r="263" spans="34:34" x14ac:dyDescent="0.25">
      <c r="AH263"/>
    </row>
    <row r="264" spans="34:34" x14ac:dyDescent="0.25">
      <c r="AH264"/>
    </row>
    <row r="265" spans="34:34" x14ac:dyDescent="0.25">
      <c r="AH265"/>
    </row>
    <row r="266" spans="34:34" x14ac:dyDescent="0.25">
      <c r="AH266"/>
    </row>
    <row r="267" spans="34:34" x14ac:dyDescent="0.25">
      <c r="AH267"/>
    </row>
    <row r="268" spans="34:34" x14ac:dyDescent="0.25">
      <c r="AH268"/>
    </row>
    <row r="269" spans="34:34" x14ac:dyDescent="0.25">
      <c r="AH269"/>
    </row>
    <row r="270" spans="34:34" x14ac:dyDescent="0.25">
      <c r="AH270"/>
    </row>
    <row r="271" spans="34:34" x14ac:dyDescent="0.25">
      <c r="AH271"/>
    </row>
    <row r="272" spans="34:34" x14ac:dyDescent="0.25">
      <c r="AH272"/>
    </row>
    <row r="273" spans="34:34" x14ac:dyDescent="0.25">
      <c r="AH273"/>
    </row>
    <row r="274" spans="34:34" x14ac:dyDescent="0.25">
      <c r="AH274"/>
    </row>
    <row r="275" spans="34:34" x14ac:dyDescent="0.25">
      <c r="AH275"/>
    </row>
    <row r="276" spans="34:34" x14ac:dyDescent="0.25">
      <c r="AH276"/>
    </row>
    <row r="277" spans="34:34" x14ac:dyDescent="0.25">
      <c r="AH277"/>
    </row>
    <row r="278" spans="34:34" x14ac:dyDescent="0.25">
      <c r="AH278"/>
    </row>
    <row r="279" spans="34:34" x14ac:dyDescent="0.25">
      <c r="AH279"/>
    </row>
    <row r="280" spans="34:34" x14ac:dyDescent="0.25">
      <c r="AH280"/>
    </row>
    <row r="281" spans="34:34" x14ac:dyDescent="0.25">
      <c r="AH281"/>
    </row>
    <row r="282" spans="34:34" x14ac:dyDescent="0.25">
      <c r="AH282"/>
    </row>
    <row r="289" spans="34:34" x14ac:dyDescent="0.25">
      <c r="AH289"/>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289"/>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0" customWidth="1"/>
    <col min="9" max="10" width="15.7109375" customWidth="1"/>
    <col min="11" max="11" width="15.7109375" style="10" customWidth="1" collapsed="1"/>
    <col min="12" max="13" width="15.7109375" hidden="1" customWidth="1" outlineLevel="1"/>
    <col min="14" max="14" width="15.7109375" style="10" hidden="1" customWidth="1" outlineLevel="1"/>
    <col min="15" max="16" width="15.7109375" hidden="1" customWidth="1" outlineLevel="1"/>
    <col min="17" max="17" width="15.7109375" style="8" hidden="1" customWidth="1" outlineLevel="1"/>
    <col min="18" max="18" width="9.140625" hidden="1" customWidth="1" outlineLevel="1"/>
    <col min="19" max="19" width="15.7109375" hidden="1" customWidth="1" outlineLevel="1"/>
    <col min="20" max="20" width="15.7109375" style="10" hidden="1" customWidth="1" outlineLevel="1"/>
    <col min="21" max="21" width="9.140625" hidden="1" customWidth="1" outlineLevel="1"/>
    <col min="22" max="22" width="15.7109375" hidden="1" customWidth="1" outlineLevel="1"/>
    <col min="23" max="23" width="15.7109375" style="10" hidden="1" customWidth="1" outlineLevel="1"/>
    <col min="24" max="25" width="15.7109375" hidden="1" customWidth="1" outlineLevel="1"/>
    <col min="26" max="26" width="15.7109375" style="10" hidden="1" customWidth="1" outlineLevel="1"/>
    <col min="27" max="27" width="9.140625" hidden="1" customWidth="1" outlineLevel="1"/>
    <col min="28" max="28" width="15.7109375" hidden="1" customWidth="1" outlineLevel="1"/>
    <col min="29" max="29" width="15.7109375" style="10" hidden="1" customWidth="1" outlineLevel="1"/>
    <col min="30" max="31" width="15.7109375" hidden="1" customWidth="1" outlineLevel="1"/>
    <col min="32" max="32" width="15.7109375" style="10" hidden="1" customWidth="1" outlineLevel="1"/>
    <col min="33" max="33" width="9.140625" hidden="1" customWidth="1" outlineLevel="1"/>
    <col min="34" max="34" width="15.7109375" hidden="1" customWidth="1" outlineLevel="1"/>
    <col min="35" max="35" width="15.7109375" style="10" hidden="1" customWidth="1" outlineLevel="1"/>
    <col min="36" max="36" width="9.140625" hidden="1" customWidth="1" outlineLevel="1"/>
    <col min="37" max="37" width="15.7109375" hidden="1" customWidth="1" outlineLevel="1"/>
    <col min="38" max="38" width="15.7109375" style="10"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286</v>
      </c>
      <c r="B1" s="2" t="s">
        <v>288</v>
      </c>
      <c r="C1" s="2" t="s">
        <v>289</v>
      </c>
      <c r="D1" s="2" t="s">
        <v>290</v>
      </c>
      <c r="E1" s="2" t="s">
        <v>291</v>
      </c>
      <c r="F1" s="2" t="s">
        <v>296</v>
      </c>
      <c r="G1" s="2" t="s">
        <v>322</v>
      </c>
      <c r="H1" s="9" t="s">
        <v>323</v>
      </c>
      <c r="I1" s="2" t="s">
        <v>297</v>
      </c>
      <c r="J1" s="2" t="s">
        <v>320</v>
      </c>
      <c r="K1" s="9" t="s">
        <v>324</v>
      </c>
      <c r="L1" s="2" t="s">
        <v>298</v>
      </c>
      <c r="M1" s="2" t="s">
        <v>321</v>
      </c>
      <c r="N1" s="9" t="s">
        <v>332</v>
      </c>
      <c r="O1" s="2" t="s">
        <v>299</v>
      </c>
      <c r="P1" s="2" t="s">
        <v>310</v>
      </c>
      <c r="Q1" s="7" t="s">
        <v>326</v>
      </c>
      <c r="R1" s="2" t="s">
        <v>300</v>
      </c>
      <c r="S1" s="2" t="s">
        <v>311</v>
      </c>
      <c r="T1" s="9" t="s">
        <v>325</v>
      </c>
      <c r="U1" s="2" t="s">
        <v>301</v>
      </c>
      <c r="V1" s="2" t="s">
        <v>312</v>
      </c>
      <c r="W1" s="9" t="s">
        <v>327</v>
      </c>
      <c r="X1" s="2" t="s">
        <v>303</v>
      </c>
      <c r="Y1" s="2" t="s">
        <v>313</v>
      </c>
      <c r="Z1" s="9" t="s">
        <v>328</v>
      </c>
      <c r="AA1" s="2" t="s">
        <v>304</v>
      </c>
      <c r="AB1" s="2" t="s">
        <v>314</v>
      </c>
      <c r="AC1" s="9" t="s">
        <v>333</v>
      </c>
      <c r="AD1" s="2" t="s">
        <v>306</v>
      </c>
      <c r="AE1" s="2" t="s">
        <v>315</v>
      </c>
      <c r="AF1" s="9" t="s">
        <v>329</v>
      </c>
      <c r="AG1" s="2" t="s">
        <v>307</v>
      </c>
      <c r="AH1" s="2" t="s">
        <v>316</v>
      </c>
      <c r="AI1" s="9" t="s">
        <v>330</v>
      </c>
      <c r="AJ1" s="2" t="s">
        <v>308</v>
      </c>
      <c r="AK1" s="2" t="s">
        <v>317</v>
      </c>
      <c r="AL1" s="9" t="s">
        <v>331</v>
      </c>
      <c r="AM1" s="2" t="s">
        <v>318</v>
      </c>
      <c r="AN1" s="3" t="s">
        <v>319</v>
      </c>
    </row>
    <row r="2" spans="1:51" x14ac:dyDescent="0.25">
      <c r="A2" t="s">
        <v>150</v>
      </c>
      <c r="B2" t="s">
        <v>45</v>
      </c>
      <c r="C2" t="s">
        <v>249</v>
      </c>
      <c r="D2" t="s">
        <v>164</v>
      </c>
      <c r="E2" s="4">
        <v>34.25</v>
      </c>
      <c r="F2" s="4">
        <v>106.4891304347826</v>
      </c>
      <c r="G2" s="4">
        <v>1.5679347826086958</v>
      </c>
      <c r="H2" s="10">
        <v>1.4723895069919366E-2</v>
      </c>
      <c r="I2" s="4">
        <v>106.4891304347826</v>
      </c>
      <c r="J2" s="4">
        <v>1.5679347826086958</v>
      </c>
      <c r="K2" s="10">
        <v>1.4723895069919366E-2</v>
      </c>
      <c r="L2" s="4">
        <v>16.456521739130434</v>
      </c>
      <c r="M2" s="4">
        <v>0.35597826086956524</v>
      </c>
      <c r="N2" s="10">
        <v>2.1631439894319687E-2</v>
      </c>
      <c r="O2" s="4">
        <v>16.456521739130434</v>
      </c>
      <c r="P2" s="4">
        <v>0.35597826086956524</v>
      </c>
      <c r="Q2" s="8">
        <v>2.1631439894319687E-2</v>
      </c>
      <c r="R2" s="4">
        <v>0</v>
      </c>
      <c r="S2" s="4">
        <v>0</v>
      </c>
      <c r="T2" s="10" t="s">
        <v>334</v>
      </c>
      <c r="U2" s="4">
        <v>0</v>
      </c>
      <c r="V2" s="4">
        <v>0</v>
      </c>
      <c r="W2" s="10" t="s">
        <v>334</v>
      </c>
      <c r="X2" s="4">
        <v>16.975543478260871</v>
      </c>
      <c r="Y2" s="4">
        <v>0.13043478260869565</v>
      </c>
      <c r="Z2" s="10">
        <v>7.6836881703217534E-3</v>
      </c>
      <c r="AA2" s="4">
        <v>0</v>
      </c>
      <c r="AB2" s="4">
        <v>0</v>
      </c>
      <c r="AC2" s="10" t="s">
        <v>334</v>
      </c>
      <c r="AD2" s="4">
        <v>73.057065217391298</v>
      </c>
      <c r="AE2" s="4">
        <v>1.0815217391304348</v>
      </c>
      <c r="AF2" s="10">
        <v>1.4803793937139671E-2</v>
      </c>
      <c r="AG2" s="4">
        <v>0</v>
      </c>
      <c r="AH2" s="4">
        <v>0</v>
      </c>
      <c r="AI2" s="10" t="s">
        <v>334</v>
      </c>
      <c r="AJ2" s="4">
        <v>0</v>
      </c>
      <c r="AK2" s="4">
        <v>0</v>
      </c>
      <c r="AL2" s="10" t="s">
        <v>334</v>
      </c>
      <c r="AM2" s="1">
        <v>435062</v>
      </c>
      <c r="AN2" s="1">
        <v>8</v>
      </c>
      <c r="AX2"/>
      <c r="AY2"/>
    </row>
    <row r="3" spans="1:51" x14ac:dyDescent="0.25">
      <c r="A3" t="s">
        <v>150</v>
      </c>
      <c r="B3" t="s">
        <v>93</v>
      </c>
      <c r="C3" t="s">
        <v>227</v>
      </c>
      <c r="D3" t="s">
        <v>206</v>
      </c>
      <c r="E3" s="4">
        <v>30.597826086956523</v>
      </c>
      <c r="F3" s="4">
        <v>114.3548913043478</v>
      </c>
      <c r="G3" s="4">
        <v>0</v>
      </c>
      <c r="H3" s="10">
        <v>0</v>
      </c>
      <c r="I3" s="4">
        <v>112.76880434782606</v>
      </c>
      <c r="J3" s="4">
        <v>0</v>
      </c>
      <c r="K3" s="10">
        <v>0</v>
      </c>
      <c r="L3" s="4">
        <v>20.127826086956521</v>
      </c>
      <c r="M3" s="4">
        <v>0</v>
      </c>
      <c r="N3" s="10">
        <v>0</v>
      </c>
      <c r="O3" s="4">
        <v>18.541739130434781</v>
      </c>
      <c r="P3" s="4">
        <v>0</v>
      </c>
      <c r="Q3" s="8">
        <v>0</v>
      </c>
      <c r="R3" s="4">
        <v>0</v>
      </c>
      <c r="S3" s="4">
        <v>0</v>
      </c>
      <c r="T3" s="10" t="s">
        <v>334</v>
      </c>
      <c r="U3" s="4">
        <v>1.5860869565217393</v>
      </c>
      <c r="V3" s="4">
        <v>0</v>
      </c>
      <c r="W3" s="10">
        <v>0</v>
      </c>
      <c r="X3" s="4">
        <v>22.824565217391307</v>
      </c>
      <c r="Y3" s="4">
        <v>0</v>
      </c>
      <c r="Z3" s="10">
        <v>0</v>
      </c>
      <c r="AA3" s="4">
        <v>0</v>
      </c>
      <c r="AB3" s="4">
        <v>0</v>
      </c>
      <c r="AC3" s="10" t="s">
        <v>334</v>
      </c>
      <c r="AD3" s="4">
        <v>61.63141304347824</v>
      </c>
      <c r="AE3" s="4">
        <v>0</v>
      </c>
      <c r="AF3" s="10">
        <v>0</v>
      </c>
      <c r="AG3" s="4">
        <v>0</v>
      </c>
      <c r="AH3" s="4">
        <v>0</v>
      </c>
      <c r="AI3" s="10" t="s">
        <v>334</v>
      </c>
      <c r="AJ3" s="4">
        <v>9.7710869565217404</v>
      </c>
      <c r="AK3" s="4">
        <v>0</v>
      </c>
      <c r="AL3" s="10" t="s">
        <v>334</v>
      </c>
      <c r="AM3" s="1">
        <v>435132</v>
      </c>
      <c r="AN3" s="1">
        <v>8</v>
      </c>
      <c r="AX3"/>
      <c r="AY3"/>
    </row>
    <row r="4" spans="1:51" x14ac:dyDescent="0.25">
      <c r="A4" t="s">
        <v>150</v>
      </c>
      <c r="B4" t="s">
        <v>35</v>
      </c>
      <c r="C4" t="s">
        <v>225</v>
      </c>
      <c r="D4" t="s">
        <v>185</v>
      </c>
      <c r="E4" s="4">
        <v>24.913043478260871</v>
      </c>
      <c r="F4" s="4">
        <v>83.927282608695663</v>
      </c>
      <c r="G4" s="4">
        <v>17.769021739130434</v>
      </c>
      <c r="H4" s="10">
        <v>0.21171925489327584</v>
      </c>
      <c r="I4" s="4">
        <v>78.564456521739132</v>
      </c>
      <c r="J4" s="4">
        <v>17.769021739130434</v>
      </c>
      <c r="K4" s="10">
        <v>0.22617125511730191</v>
      </c>
      <c r="L4" s="4">
        <v>33.612065217391304</v>
      </c>
      <c r="M4" s="4">
        <v>0</v>
      </c>
      <c r="N4" s="10">
        <v>0</v>
      </c>
      <c r="O4" s="4">
        <v>28.249239130434784</v>
      </c>
      <c r="P4" s="4">
        <v>0</v>
      </c>
      <c r="Q4" s="8">
        <v>0</v>
      </c>
      <c r="R4" s="4">
        <v>1.6236956521739128</v>
      </c>
      <c r="S4" s="4">
        <v>0</v>
      </c>
      <c r="T4" s="10">
        <v>0</v>
      </c>
      <c r="U4" s="4">
        <v>3.7391304347826089</v>
      </c>
      <c r="V4" s="4">
        <v>0</v>
      </c>
      <c r="W4" s="10">
        <v>0</v>
      </c>
      <c r="X4" s="4">
        <v>7.8206521739130439</v>
      </c>
      <c r="Y4" s="4">
        <v>0</v>
      </c>
      <c r="Z4" s="10">
        <v>0</v>
      </c>
      <c r="AA4" s="4">
        <v>0</v>
      </c>
      <c r="AB4" s="4">
        <v>0</v>
      </c>
      <c r="AC4" s="10" t="s">
        <v>334</v>
      </c>
      <c r="AD4" s="4">
        <v>42.494565217391305</v>
      </c>
      <c r="AE4" s="4">
        <v>17.769021739130434</v>
      </c>
      <c r="AF4" s="10">
        <v>0.41814810078015091</v>
      </c>
      <c r="AG4" s="4">
        <v>0</v>
      </c>
      <c r="AH4" s="4">
        <v>0</v>
      </c>
      <c r="AI4" s="10" t="s">
        <v>334</v>
      </c>
      <c r="AJ4" s="4">
        <v>0</v>
      </c>
      <c r="AK4" s="4">
        <v>0</v>
      </c>
      <c r="AL4" s="10" t="s">
        <v>334</v>
      </c>
      <c r="AM4" s="1">
        <v>435050</v>
      </c>
      <c r="AN4" s="1">
        <v>8</v>
      </c>
      <c r="AX4"/>
      <c r="AY4"/>
    </row>
    <row r="5" spans="1:51" x14ac:dyDescent="0.25">
      <c r="A5" t="s">
        <v>150</v>
      </c>
      <c r="B5" t="s">
        <v>40</v>
      </c>
      <c r="C5" t="s">
        <v>247</v>
      </c>
      <c r="D5" t="s">
        <v>170</v>
      </c>
      <c r="E5" s="4">
        <v>26.510869565217391</v>
      </c>
      <c r="F5" s="4">
        <v>72.946521739130432</v>
      </c>
      <c r="G5" s="4">
        <v>9.5815217391304337</v>
      </c>
      <c r="H5" s="10">
        <v>0.13134994665538183</v>
      </c>
      <c r="I5" s="4">
        <v>68.989130434782609</v>
      </c>
      <c r="J5" s="4">
        <v>9.5815217391304337</v>
      </c>
      <c r="K5" s="10">
        <v>0.13888451236804789</v>
      </c>
      <c r="L5" s="4">
        <v>20.67119565217391</v>
      </c>
      <c r="M5" s="4">
        <v>0.35326086956521741</v>
      </c>
      <c r="N5" s="10">
        <v>1.7089522807940058E-2</v>
      </c>
      <c r="O5" s="4">
        <v>17.399456521739129</v>
      </c>
      <c r="P5" s="4">
        <v>0.35326086956521741</v>
      </c>
      <c r="Q5" s="8">
        <v>2.030298297672966E-2</v>
      </c>
      <c r="R5" s="4">
        <v>1.7065217391304348</v>
      </c>
      <c r="S5" s="4">
        <v>0</v>
      </c>
      <c r="T5" s="10">
        <v>0</v>
      </c>
      <c r="U5" s="4">
        <v>1.5652173913043479</v>
      </c>
      <c r="V5" s="4">
        <v>0</v>
      </c>
      <c r="W5" s="10">
        <v>0</v>
      </c>
      <c r="X5" s="4">
        <v>8.5</v>
      </c>
      <c r="Y5" s="4">
        <v>3.3043478260869565</v>
      </c>
      <c r="Z5" s="10">
        <v>0.38874680306905374</v>
      </c>
      <c r="AA5" s="4">
        <v>0.68565217391304345</v>
      </c>
      <c r="AB5" s="4">
        <v>0</v>
      </c>
      <c r="AC5" s="10">
        <v>0</v>
      </c>
      <c r="AD5" s="4">
        <v>43.089673913043477</v>
      </c>
      <c r="AE5" s="4">
        <v>5.9239130434782608</v>
      </c>
      <c r="AF5" s="10">
        <v>0.13747871602446868</v>
      </c>
      <c r="AG5" s="4">
        <v>0</v>
      </c>
      <c r="AH5" s="4">
        <v>0</v>
      </c>
      <c r="AI5" s="10" t="s">
        <v>334</v>
      </c>
      <c r="AJ5" s="4">
        <v>0</v>
      </c>
      <c r="AK5" s="4">
        <v>0</v>
      </c>
      <c r="AL5" s="10" t="s">
        <v>334</v>
      </c>
      <c r="AM5" s="1">
        <v>435057</v>
      </c>
      <c r="AN5" s="1">
        <v>8</v>
      </c>
      <c r="AX5"/>
      <c r="AY5"/>
    </row>
    <row r="6" spans="1:51" x14ac:dyDescent="0.25">
      <c r="A6" t="s">
        <v>150</v>
      </c>
      <c r="B6" t="s">
        <v>36</v>
      </c>
      <c r="C6" t="s">
        <v>238</v>
      </c>
      <c r="D6" t="s">
        <v>174</v>
      </c>
      <c r="E6" s="4">
        <v>51.945652173913047</v>
      </c>
      <c r="F6" s="4">
        <v>162.03804347826087</v>
      </c>
      <c r="G6" s="4">
        <v>0.99184782608695654</v>
      </c>
      <c r="H6" s="10">
        <v>6.1210799932919667E-3</v>
      </c>
      <c r="I6" s="4">
        <v>147.79619565217391</v>
      </c>
      <c r="J6" s="4">
        <v>0.99184782608695654</v>
      </c>
      <c r="K6" s="10">
        <v>6.7109158101822065E-3</v>
      </c>
      <c r="L6" s="4">
        <v>44.644021739130437</v>
      </c>
      <c r="M6" s="4">
        <v>0.99184782608695654</v>
      </c>
      <c r="N6" s="10">
        <v>2.2216811735346034E-2</v>
      </c>
      <c r="O6" s="4">
        <v>33.184782608695649</v>
      </c>
      <c r="P6" s="4">
        <v>0.99184782608695654</v>
      </c>
      <c r="Q6" s="8">
        <v>2.9888634130363582E-2</v>
      </c>
      <c r="R6" s="4">
        <v>7.0244565217391308</v>
      </c>
      <c r="S6" s="4">
        <v>0</v>
      </c>
      <c r="T6" s="10">
        <v>0</v>
      </c>
      <c r="U6" s="4">
        <v>4.4347826086956523</v>
      </c>
      <c r="V6" s="4">
        <v>0</v>
      </c>
      <c r="W6" s="10">
        <v>0</v>
      </c>
      <c r="X6" s="4">
        <v>26.429347826086957</v>
      </c>
      <c r="Y6" s="4">
        <v>0</v>
      </c>
      <c r="Z6" s="10">
        <v>0</v>
      </c>
      <c r="AA6" s="4">
        <v>2.7826086956521738</v>
      </c>
      <c r="AB6" s="4">
        <v>0</v>
      </c>
      <c r="AC6" s="10">
        <v>0</v>
      </c>
      <c r="AD6" s="4">
        <v>88.182065217391298</v>
      </c>
      <c r="AE6" s="4">
        <v>0</v>
      </c>
      <c r="AF6" s="10">
        <v>0</v>
      </c>
      <c r="AG6" s="4">
        <v>0</v>
      </c>
      <c r="AH6" s="4">
        <v>0</v>
      </c>
      <c r="AI6" s="10" t="s">
        <v>334</v>
      </c>
      <c r="AJ6" s="4">
        <v>0</v>
      </c>
      <c r="AK6" s="4">
        <v>0</v>
      </c>
      <c r="AL6" s="10" t="s">
        <v>334</v>
      </c>
      <c r="AM6" s="1">
        <v>435051</v>
      </c>
      <c r="AN6" s="1">
        <v>8</v>
      </c>
      <c r="AX6"/>
      <c r="AY6"/>
    </row>
    <row r="7" spans="1:51" x14ac:dyDescent="0.25">
      <c r="A7" t="s">
        <v>150</v>
      </c>
      <c r="B7" t="s">
        <v>41</v>
      </c>
      <c r="C7" t="s">
        <v>229</v>
      </c>
      <c r="D7" t="s">
        <v>165</v>
      </c>
      <c r="E7" s="4">
        <v>28.695652173913043</v>
      </c>
      <c r="F7" s="4">
        <v>83.600543478260875</v>
      </c>
      <c r="G7" s="4">
        <v>2.8586956521739131</v>
      </c>
      <c r="H7" s="10">
        <v>3.4194701771493578E-2</v>
      </c>
      <c r="I7" s="4">
        <v>74.002717391304344</v>
      </c>
      <c r="J7" s="4">
        <v>2.8586956521739131</v>
      </c>
      <c r="K7" s="10">
        <v>3.8629603789520073E-2</v>
      </c>
      <c r="L7" s="4">
        <v>16.220108695652176</v>
      </c>
      <c r="M7" s="4">
        <v>0</v>
      </c>
      <c r="N7" s="10">
        <v>0</v>
      </c>
      <c r="O7" s="4">
        <v>6.6222826086956523</v>
      </c>
      <c r="P7" s="4">
        <v>0</v>
      </c>
      <c r="Q7" s="8">
        <v>0</v>
      </c>
      <c r="R7" s="4">
        <v>4.8695652173913047</v>
      </c>
      <c r="S7" s="4">
        <v>0</v>
      </c>
      <c r="T7" s="10">
        <v>0</v>
      </c>
      <c r="U7" s="4">
        <v>4.7282608695652177</v>
      </c>
      <c r="V7" s="4">
        <v>0</v>
      </c>
      <c r="W7" s="10">
        <v>0</v>
      </c>
      <c r="X7" s="4">
        <v>21.698369565217391</v>
      </c>
      <c r="Y7" s="4">
        <v>0</v>
      </c>
      <c r="Z7" s="10">
        <v>0</v>
      </c>
      <c r="AA7" s="4">
        <v>0</v>
      </c>
      <c r="AB7" s="4">
        <v>0</v>
      </c>
      <c r="AC7" s="10" t="s">
        <v>334</v>
      </c>
      <c r="AD7" s="4">
        <v>45.682065217391305</v>
      </c>
      <c r="AE7" s="4">
        <v>2.8586956521739131</v>
      </c>
      <c r="AF7" s="10">
        <v>6.2578073880197496E-2</v>
      </c>
      <c r="AG7" s="4">
        <v>0</v>
      </c>
      <c r="AH7" s="4">
        <v>0</v>
      </c>
      <c r="AI7" s="10" t="s">
        <v>334</v>
      </c>
      <c r="AJ7" s="4">
        <v>0</v>
      </c>
      <c r="AK7" s="4">
        <v>0</v>
      </c>
      <c r="AL7" s="10" t="s">
        <v>334</v>
      </c>
      <c r="AM7" s="1">
        <v>435058</v>
      </c>
      <c r="AN7" s="1">
        <v>8</v>
      </c>
      <c r="AX7"/>
      <c r="AY7"/>
    </row>
    <row r="8" spans="1:51" x14ac:dyDescent="0.25">
      <c r="A8" t="s">
        <v>150</v>
      </c>
      <c r="B8" t="s">
        <v>33</v>
      </c>
      <c r="C8" t="s">
        <v>219</v>
      </c>
      <c r="D8" t="s">
        <v>172</v>
      </c>
      <c r="E8" s="4">
        <v>32.336956521739133</v>
      </c>
      <c r="F8" s="4">
        <v>83.140434782608693</v>
      </c>
      <c r="G8" s="4">
        <v>1.9375</v>
      </c>
      <c r="H8" s="10">
        <v>2.3303943563274292E-2</v>
      </c>
      <c r="I8" s="4">
        <v>76.980978260869563</v>
      </c>
      <c r="J8" s="4">
        <v>1.9375</v>
      </c>
      <c r="K8" s="10">
        <v>2.5168555190793886E-2</v>
      </c>
      <c r="L8" s="4">
        <v>16.173043478260869</v>
      </c>
      <c r="M8" s="4">
        <v>0</v>
      </c>
      <c r="N8" s="10">
        <v>0</v>
      </c>
      <c r="O8" s="4">
        <v>10.013586956521738</v>
      </c>
      <c r="P8" s="4">
        <v>0</v>
      </c>
      <c r="Q8" s="8">
        <v>0</v>
      </c>
      <c r="R8" s="4">
        <v>3.5616304347826087</v>
      </c>
      <c r="S8" s="4">
        <v>0</v>
      </c>
      <c r="T8" s="10">
        <v>0</v>
      </c>
      <c r="U8" s="4">
        <v>2.597826086956522</v>
      </c>
      <c r="V8" s="4">
        <v>0</v>
      </c>
      <c r="W8" s="10">
        <v>0</v>
      </c>
      <c r="X8" s="4">
        <v>23.986413043478262</v>
      </c>
      <c r="Y8" s="4">
        <v>0</v>
      </c>
      <c r="Z8" s="10">
        <v>0</v>
      </c>
      <c r="AA8" s="4">
        <v>0</v>
      </c>
      <c r="AB8" s="4">
        <v>0</v>
      </c>
      <c r="AC8" s="10" t="s">
        <v>334</v>
      </c>
      <c r="AD8" s="4">
        <v>42.980978260869563</v>
      </c>
      <c r="AE8" s="4">
        <v>1.9375</v>
      </c>
      <c r="AF8" s="10">
        <v>4.5078080546247713E-2</v>
      </c>
      <c r="AG8" s="4">
        <v>0</v>
      </c>
      <c r="AH8" s="4">
        <v>0</v>
      </c>
      <c r="AI8" s="10" t="s">
        <v>334</v>
      </c>
      <c r="AJ8" s="4">
        <v>0</v>
      </c>
      <c r="AK8" s="4">
        <v>0</v>
      </c>
      <c r="AL8" s="10" t="s">
        <v>334</v>
      </c>
      <c r="AM8" s="1">
        <v>435048</v>
      </c>
      <c r="AN8" s="1">
        <v>8</v>
      </c>
      <c r="AX8"/>
      <c r="AY8"/>
    </row>
    <row r="9" spans="1:51" x14ac:dyDescent="0.25">
      <c r="A9" t="s">
        <v>150</v>
      </c>
      <c r="B9" t="s">
        <v>16</v>
      </c>
      <c r="C9" t="s">
        <v>230</v>
      </c>
      <c r="D9" t="s">
        <v>179</v>
      </c>
      <c r="E9" s="4">
        <v>73.869565217391298</v>
      </c>
      <c r="F9" s="4">
        <v>232.74456521739131</v>
      </c>
      <c r="G9" s="4">
        <v>0</v>
      </c>
      <c r="H9" s="10">
        <v>0</v>
      </c>
      <c r="I9" s="4">
        <v>226.62228260869566</v>
      </c>
      <c r="J9" s="4">
        <v>0</v>
      </c>
      <c r="K9" s="10">
        <v>0</v>
      </c>
      <c r="L9" s="4">
        <v>58.766304347826086</v>
      </c>
      <c r="M9" s="4">
        <v>0</v>
      </c>
      <c r="N9" s="10">
        <v>0</v>
      </c>
      <c r="O9" s="4">
        <v>53.309782608695649</v>
      </c>
      <c r="P9" s="4">
        <v>0</v>
      </c>
      <c r="Q9" s="8">
        <v>0</v>
      </c>
      <c r="R9" s="4">
        <v>0</v>
      </c>
      <c r="S9" s="4">
        <v>0</v>
      </c>
      <c r="T9" s="10" t="s">
        <v>334</v>
      </c>
      <c r="U9" s="4">
        <v>5.4565217391304346</v>
      </c>
      <c r="V9" s="4">
        <v>0</v>
      </c>
      <c r="W9" s="10">
        <v>0</v>
      </c>
      <c r="X9" s="4">
        <v>20.171195652173914</v>
      </c>
      <c r="Y9" s="4">
        <v>0</v>
      </c>
      <c r="Z9" s="10">
        <v>0</v>
      </c>
      <c r="AA9" s="4">
        <v>0.66576086956521741</v>
      </c>
      <c r="AB9" s="4">
        <v>0</v>
      </c>
      <c r="AC9" s="10">
        <v>0</v>
      </c>
      <c r="AD9" s="4">
        <v>153.14130434782609</v>
      </c>
      <c r="AE9" s="4">
        <v>0</v>
      </c>
      <c r="AF9" s="10">
        <v>0</v>
      </c>
      <c r="AG9" s="4">
        <v>0</v>
      </c>
      <c r="AH9" s="4">
        <v>0</v>
      </c>
      <c r="AI9" s="10" t="s">
        <v>334</v>
      </c>
      <c r="AJ9" s="4">
        <v>0</v>
      </c>
      <c r="AK9" s="4">
        <v>0</v>
      </c>
      <c r="AL9" s="10" t="s">
        <v>334</v>
      </c>
      <c r="AM9" s="1">
        <v>435020</v>
      </c>
      <c r="AN9" s="1">
        <v>8</v>
      </c>
      <c r="AX9"/>
      <c r="AY9"/>
    </row>
    <row r="10" spans="1:51" x14ac:dyDescent="0.25">
      <c r="A10" t="s">
        <v>150</v>
      </c>
      <c r="B10" t="s">
        <v>38</v>
      </c>
      <c r="C10" t="s">
        <v>245</v>
      </c>
      <c r="D10" t="s">
        <v>187</v>
      </c>
      <c r="E10" s="4">
        <v>24.086956521739129</v>
      </c>
      <c r="F10" s="4">
        <v>71.192391304347822</v>
      </c>
      <c r="G10" s="4">
        <v>13.652173913043478</v>
      </c>
      <c r="H10" s="10">
        <v>0.19176450829809</v>
      </c>
      <c r="I10" s="4">
        <v>64.811956521739134</v>
      </c>
      <c r="J10" s="4">
        <v>13.652173913043478</v>
      </c>
      <c r="K10" s="10">
        <v>0.21064282959062169</v>
      </c>
      <c r="L10" s="4">
        <v>16.605978260869563</v>
      </c>
      <c r="M10" s="4">
        <v>0</v>
      </c>
      <c r="N10" s="10">
        <v>0</v>
      </c>
      <c r="O10" s="4">
        <v>10.225543478260869</v>
      </c>
      <c r="P10" s="4">
        <v>0</v>
      </c>
      <c r="Q10" s="8">
        <v>0</v>
      </c>
      <c r="R10" s="4">
        <v>2.1086956521739131</v>
      </c>
      <c r="S10" s="4">
        <v>0</v>
      </c>
      <c r="T10" s="10">
        <v>0</v>
      </c>
      <c r="U10" s="4">
        <v>4.2717391304347823</v>
      </c>
      <c r="V10" s="4">
        <v>0</v>
      </c>
      <c r="W10" s="10">
        <v>0</v>
      </c>
      <c r="X10" s="4">
        <v>15.298913043478262</v>
      </c>
      <c r="Y10" s="4">
        <v>3.214673913043478</v>
      </c>
      <c r="Z10" s="10">
        <v>0.21012433392539961</v>
      </c>
      <c r="AA10" s="4">
        <v>0</v>
      </c>
      <c r="AB10" s="4">
        <v>0</v>
      </c>
      <c r="AC10" s="10" t="s">
        <v>334</v>
      </c>
      <c r="AD10" s="4">
        <v>39.287500000000001</v>
      </c>
      <c r="AE10" s="4">
        <v>10.4375</v>
      </c>
      <c r="AF10" s="10">
        <v>0.26566974228444162</v>
      </c>
      <c r="AG10" s="4">
        <v>0</v>
      </c>
      <c r="AH10" s="4">
        <v>0</v>
      </c>
      <c r="AI10" s="10" t="s">
        <v>334</v>
      </c>
      <c r="AJ10" s="4">
        <v>0</v>
      </c>
      <c r="AK10" s="4">
        <v>0</v>
      </c>
      <c r="AL10" s="10" t="s">
        <v>334</v>
      </c>
      <c r="AM10" s="1">
        <v>435055</v>
      </c>
      <c r="AN10" s="1">
        <v>8</v>
      </c>
      <c r="AX10"/>
      <c r="AY10"/>
    </row>
    <row r="11" spans="1:51" x14ac:dyDescent="0.25">
      <c r="A11" t="s">
        <v>150</v>
      </c>
      <c r="B11" t="s">
        <v>42</v>
      </c>
      <c r="C11" t="s">
        <v>248</v>
      </c>
      <c r="D11" t="s">
        <v>189</v>
      </c>
      <c r="E11" s="4">
        <v>42.239130434782609</v>
      </c>
      <c r="F11" s="4">
        <v>127.71086956521739</v>
      </c>
      <c r="G11" s="4">
        <v>3.0597826086956523</v>
      </c>
      <c r="H11" s="10">
        <v>2.3958670229969191E-2</v>
      </c>
      <c r="I11" s="4">
        <v>115.92913043478261</v>
      </c>
      <c r="J11" s="4">
        <v>3.0597826086956523</v>
      </c>
      <c r="K11" s="10">
        <v>2.6393561283692812E-2</v>
      </c>
      <c r="L11" s="4">
        <v>31.257934782608697</v>
      </c>
      <c r="M11" s="4">
        <v>0</v>
      </c>
      <c r="N11" s="10">
        <v>0</v>
      </c>
      <c r="O11" s="4">
        <v>19.476195652173914</v>
      </c>
      <c r="P11" s="4">
        <v>0</v>
      </c>
      <c r="Q11" s="8">
        <v>0</v>
      </c>
      <c r="R11" s="4">
        <v>6.9882608695652184</v>
      </c>
      <c r="S11" s="4">
        <v>0</v>
      </c>
      <c r="T11" s="10">
        <v>0</v>
      </c>
      <c r="U11" s="4">
        <v>4.7934782608695654</v>
      </c>
      <c r="V11" s="4">
        <v>0</v>
      </c>
      <c r="W11" s="10">
        <v>0</v>
      </c>
      <c r="X11" s="4">
        <v>15.907608695652174</v>
      </c>
      <c r="Y11" s="4">
        <v>0</v>
      </c>
      <c r="Z11" s="10">
        <v>0</v>
      </c>
      <c r="AA11" s="4">
        <v>0</v>
      </c>
      <c r="AB11" s="4">
        <v>0</v>
      </c>
      <c r="AC11" s="10" t="s">
        <v>334</v>
      </c>
      <c r="AD11" s="4">
        <v>80.545326086956521</v>
      </c>
      <c r="AE11" s="4">
        <v>3.0597826086956523</v>
      </c>
      <c r="AF11" s="10">
        <v>3.798833225148681E-2</v>
      </c>
      <c r="AG11" s="4">
        <v>0</v>
      </c>
      <c r="AH11" s="4">
        <v>0</v>
      </c>
      <c r="AI11" s="10" t="s">
        <v>334</v>
      </c>
      <c r="AJ11" s="4">
        <v>0</v>
      </c>
      <c r="AK11" s="4">
        <v>0</v>
      </c>
      <c r="AL11" s="10" t="s">
        <v>334</v>
      </c>
      <c r="AM11" s="1">
        <v>435059</v>
      </c>
      <c r="AN11" s="1">
        <v>8</v>
      </c>
      <c r="AX11"/>
      <c r="AY11"/>
    </row>
    <row r="12" spans="1:51" x14ac:dyDescent="0.25">
      <c r="A12" t="s">
        <v>150</v>
      </c>
      <c r="B12" t="s">
        <v>15</v>
      </c>
      <c r="C12" t="s">
        <v>235</v>
      </c>
      <c r="D12" t="s">
        <v>166</v>
      </c>
      <c r="E12" s="4">
        <v>42.369565217391305</v>
      </c>
      <c r="F12" s="4">
        <v>113.67663043478261</v>
      </c>
      <c r="G12" s="4">
        <v>0</v>
      </c>
      <c r="H12" s="10">
        <v>0</v>
      </c>
      <c r="I12" s="4">
        <v>108.48913043478261</v>
      </c>
      <c r="J12" s="4">
        <v>0</v>
      </c>
      <c r="K12" s="10">
        <v>0</v>
      </c>
      <c r="L12" s="4">
        <v>22.472826086956523</v>
      </c>
      <c r="M12" s="4">
        <v>0</v>
      </c>
      <c r="N12" s="10">
        <v>0</v>
      </c>
      <c r="O12" s="4">
        <v>17.285326086956523</v>
      </c>
      <c r="P12" s="4">
        <v>0</v>
      </c>
      <c r="Q12" s="8">
        <v>0</v>
      </c>
      <c r="R12" s="4">
        <v>0</v>
      </c>
      <c r="S12" s="4">
        <v>0</v>
      </c>
      <c r="T12" s="10" t="s">
        <v>334</v>
      </c>
      <c r="U12" s="4">
        <v>5.1875</v>
      </c>
      <c r="V12" s="4">
        <v>0</v>
      </c>
      <c r="W12" s="10">
        <v>0</v>
      </c>
      <c r="X12" s="4">
        <v>25.326086956521738</v>
      </c>
      <c r="Y12" s="4">
        <v>0</v>
      </c>
      <c r="Z12" s="10">
        <v>0</v>
      </c>
      <c r="AA12" s="4">
        <v>0</v>
      </c>
      <c r="AB12" s="4">
        <v>0</v>
      </c>
      <c r="AC12" s="10" t="s">
        <v>334</v>
      </c>
      <c r="AD12" s="4">
        <v>65.877717391304344</v>
      </c>
      <c r="AE12" s="4">
        <v>0</v>
      </c>
      <c r="AF12" s="10">
        <v>0</v>
      </c>
      <c r="AG12" s="4">
        <v>0</v>
      </c>
      <c r="AH12" s="4">
        <v>0</v>
      </c>
      <c r="AI12" s="10" t="s">
        <v>334</v>
      </c>
      <c r="AJ12" s="4">
        <v>0</v>
      </c>
      <c r="AK12" s="4">
        <v>0</v>
      </c>
      <c r="AL12" s="10" t="s">
        <v>334</v>
      </c>
      <c r="AM12" s="1">
        <v>435009</v>
      </c>
      <c r="AN12" s="1">
        <v>8</v>
      </c>
      <c r="AX12"/>
      <c r="AY12"/>
    </row>
    <row r="13" spans="1:51" x14ac:dyDescent="0.25">
      <c r="A13" t="s">
        <v>150</v>
      </c>
      <c r="B13" t="s">
        <v>26</v>
      </c>
      <c r="C13" t="s">
        <v>238</v>
      </c>
      <c r="D13" t="s">
        <v>174</v>
      </c>
      <c r="E13" s="4">
        <v>70.782608695652172</v>
      </c>
      <c r="F13" s="4">
        <v>227.67119565217391</v>
      </c>
      <c r="G13" s="4">
        <v>0</v>
      </c>
      <c r="H13" s="10">
        <v>0</v>
      </c>
      <c r="I13" s="4">
        <v>212.5625</v>
      </c>
      <c r="J13" s="4">
        <v>0</v>
      </c>
      <c r="K13" s="10">
        <v>0</v>
      </c>
      <c r="L13" s="4">
        <v>60.831521739130437</v>
      </c>
      <c r="M13" s="4">
        <v>0</v>
      </c>
      <c r="N13" s="10">
        <v>0</v>
      </c>
      <c r="O13" s="4">
        <v>45.722826086956523</v>
      </c>
      <c r="P13" s="4">
        <v>0</v>
      </c>
      <c r="Q13" s="8">
        <v>0</v>
      </c>
      <c r="R13" s="4">
        <v>10</v>
      </c>
      <c r="S13" s="4">
        <v>0</v>
      </c>
      <c r="T13" s="10">
        <v>0</v>
      </c>
      <c r="U13" s="4">
        <v>5.1086956521739131</v>
      </c>
      <c r="V13" s="4">
        <v>0</v>
      </c>
      <c r="W13" s="10">
        <v>0</v>
      </c>
      <c r="X13" s="4">
        <v>38.527173913043477</v>
      </c>
      <c r="Y13" s="4">
        <v>0</v>
      </c>
      <c r="Z13" s="10">
        <v>0</v>
      </c>
      <c r="AA13" s="4">
        <v>0</v>
      </c>
      <c r="AB13" s="4">
        <v>0</v>
      </c>
      <c r="AC13" s="10" t="s">
        <v>334</v>
      </c>
      <c r="AD13" s="4">
        <v>128.3125</v>
      </c>
      <c r="AE13" s="4">
        <v>0</v>
      </c>
      <c r="AF13" s="10">
        <v>0</v>
      </c>
      <c r="AG13" s="4">
        <v>0</v>
      </c>
      <c r="AH13" s="4">
        <v>0</v>
      </c>
      <c r="AI13" s="10" t="s">
        <v>334</v>
      </c>
      <c r="AJ13" s="4">
        <v>0</v>
      </c>
      <c r="AK13" s="4">
        <v>0</v>
      </c>
      <c r="AL13" s="10" t="s">
        <v>334</v>
      </c>
      <c r="AM13" s="1">
        <v>435040</v>
      </c>
      <c r="AN13" s="1">
        <v>8</v>
      </c>
      <c r="AX13"/>
      <c r="AY13"/>
    </row>
    <row r="14" spans="1:51" x14ac:dyDescent="0.25">
      <c r="A14" t="s">
        <v>150</v>
      </c>
      <c r="B14" t="s">
        <v>46</v>
      </c>
      <c r="C14" t="s">
        <v>238</v>
      </c>
      <c r="D14" t="s">
        <v>174</v>
      </c>
      <c r="E14" s="4">
        <v>54.173913043478258</v>
      </c>
      <c r="F14" s="4">
        <v>162.29619565217394</v>
      </c>
      <c r="G14" s="4">
        <v>0</v>
      </c>
      <c r="H14" s="10">
        <v>0</v>
      </c>
      <c r="I14" s="4">
        <v>148.12228260869566</v>
      </c>
      <c r="J14" s="4">
        <v>0</v>
      </c>
      <c r="K14" s="10">
        <v>0</v>
      </c>
      <c r="L14" s="4">
        <v>36.597826086956523</v>
      </c>
      <c r="M14" s="4">
        <v>0</v>
      </c>
      <c r="N14" s="10">
        <v>0</v>
      </c>
      <c r="O14" s="4">
        <v>22.423913043478262</v>
      </c>
      <c r="P14" s="4">
        <v>0</v>
      </c>
      <c r="Q14" s="8">
        <v>0</v>
      </c>
      <c r="R14" s="4">
        <v>8.695652173913043</v>
      </c>
      <c r="S14" s="4">
        <v>0</v>
      </c>
      <c r="T14" s="10">
        <v>0</v>
      </c>
      <c r="U14" s="4">
        <v>5.4782608695652177</v>
      </c>
      <c r="V14" s="4">
        <v>0</v>
      </c>
      <c r="W14" s="10">
        <v>0</v>
      </c>
      <c r="X14" s="4">
        <v>30.358695652173914</v>
      </c>
      <c r="Y14" s="4">
        <v>0</v>
      </c>
      <c r="Z14" s="10">
        <v>0</v>
      </c>
      <c r="AA14" s="4">
        <v>0</v>
      </c>
      <c r="AB14" s="4">
        <v>0</v>
      </c>
      <c r="AC14" s="10" t="s">
        <v>334</v>
      </c>
      <c r="AD14" s="4">
        <v>95.339673913043484</v>
      </c>
      <c r="AE14" s="4">
        <v>0</v>
      </c>
      <c r="AF14" s="10">
        <v>0</v>
      </c>
      <c r="AG14" s="4">
        <v>0</v>
      </c>
      <c r="AH14" s="4">
        <v>0</v>
      </c>
      <c r="AI14" s="10" t="s">
        <v>334</v>
      </c>
      <c r="AJ14" s="4">
        <v>0</v>
      </c>
      <c r="AK14" s="4">
        <v>0</v>
      </c>
      <c r="AL14" s="10" t="s">
        <v>334</v>
      </c>
      <c r="AM14" s="1">
        <v>435064</v>
      </c>
      <c r="AN14" s="1">
        <v>8</v>
      </c>
      <c r="AX14"/>
      <c r="AY14"/>
    </row>
    <row r="15" spans="1:51" x14ac:dyDescent="0.25">
      <c r="A15" t="s">
        <v>150</v>
      </c>
      <c r="B15" t="s">
        <v>25</v>
      </c>
      <c r="C15" t="s">
        <v>242</v>
      </c>
      <c r="D15" t="s">
        <v>183</v>
      </c>
      <c r="E15" s="4">
        <v>54.826086956521742</v>
      </c>
      <c r="F15" s="4">
        <v>192.41847826086956</v>
      </c>
      <c r="G15" s="4">
        <v>45.567934782608702</v>
      </c>
      <c r="H15" s="10">
        <v>0.2368168337805395</v>
      </c>
      <c r="I15" s="4">
        <v>183.20108695652175</v>
      </c>
      <c r="J15" s="4">
        <v>45.567934782608702</v>
      </c>
      <c r="K15" s="10">
        <v>0.24873179269631257</v>
      </c>
      <c r="L15" s="4">
        <v>59.907608695652179</v>
      </c>
      <c r="M15" s="4">
        <v>13.660326086956522</v>
      </c>
      <c r="N15" s="10">
        <v>0.22802322416764945</v>
      </c>
      <c r="O15" s="4">
        <v>50.690217391304351</v>
      </c>
      <c r="P15" s="4">
        <v>13.660326086956522</v>
      </c>
      <c r="Q15" s="8">
        <v>0.26948643722526</v>
      </c>
      <c r="R15" s="4">
        <v>3.8260869565217392</v>
      </c>
      <c r="S15" s="4">
        <v>0</v>
      </c>
      <c r="T15" s="10">
        <v>0</v>
      </c>
      <c r="U15" s="4">
        <v>5.3913043478260869</v>
      </c>
      <c r="V15" s="4">
        <v>0</v>
      </c>
      <c r="W15" s="10">
        <v>0</v>
      </c>
      <c r="X15" s="4">
        <v>30.220108695652176</v>
      </c>
      <c r="Y15" s="4">
        <v>12.125</v>
      </c>
      <c r="Z15" s="10">
        <v>0.40122291160866824</v>
      </c>
      <c r="AA15" s="4">
        <v>0</v>
      </c>
      <c r="AB15" s="4">
        <v>0</v>
      </c>
      <c r="AC15" s="10" t="s">
        <v>334</v>
      </c>
      <c r="AD15" s="4">
        <v>102.29076086956522</v>
      </c>
      <c r="AE15" s="4">
        <v>19.782608695652176</v>
      </c>
      <c r="AF15" s="10">
        <v>0.19339585049013097</v>
      </c>
      <c r="AG15" s="4">
        <v>0</v>
      </c>
      <c r="AH15" s="4">
        <v>0</v>
      </c>
      <c r="AI15" s="10" t="s">
        <v>334</v>
      </c>
      <c r="AJ15" s="4">
        <v>0</v>
      </c>
      <c r="AK15" s="4">
        <v>0</v>
      </c>
      <c r="AL15" s="10" t="s">
        <v>334</v>
      </c>
      <c r="AM15" s="1">
        <v>435039</v>
      </c>
      <c r="AN15" s="1">
        <v>8</v>
      </c>
      <c r="AX15"/>
      <c r="AY15"/>
    </row>
    <row r="16" spans="1:51" x14ac:dyDescent="0.25">
      <c r="A16" t="s">
        <v>150</v>
      </c>
      <c r="B16" t="s">
        <v>32</v>
      </c>
      <c r="C16" t="s">
        <v>239</v>
      </c>
      <c r="D16" t="s">
        <v>176</v>
      </c>
      <c r="E16" s="4">
        <v>48.652173913043477</v>
      </c>
      <c r="F16" s="4">
        <v>136.15847826086957</v>
      </c>
      <c r="G16" s="4">
        <v>7.4103260869565215</v>
      </c>
      <c r="H16" s="10">
        <v>5.4424272227535361E-2</v>
      </c>
      <c r="I16" s="4">
        <v>125.46282608695653</v>
      </c>
      <c r="J16" s="4">
        <v>7.4103260869565215</v>
      </c>
      <c r="K16" s="10">
        <v>5.9063918118826116E-2</v>
      </c>
      <c r="L16" s="4">
        <v>27.298913043478265</v>
      </c>
      <c r="M16" s="4">
        <v>0</v>
      </c>
      <c r="N16" s="10">
        <v>0</v>
      </c>
      <c r="O16" s="4">
        <v>16.603260869565219</v>
      </c>
      <c r="P16" s="4">
        <v>0</v>
      </c>
      <c r="Q16" s="8">
        <v>0</v>
      </c>
      <c r="R16" s="4">
        <v>5.2173913043478262</v>
      </c>
      <c r="S16" s="4">
        <v>0</v>
      </c>
      <c r="T16" s="10">
        <v>0</v>
      </c>
      <c r="U16" s="4">
        <v>5.4782608695652177</v>
      </c>
      <c r="V16" s="4">
        <v>0</v>
      </c>
      <c r="W16" s="10">
        <v>0</v>
      </c>
      <c r="X16" s="4">
        <v>30.153043478260869</v>
      </c>
      <c r="Y16" s="4">
        <v>0</v>
      </c>
      <c r="Z16" s="10">
        <v>0</v>
      </c>
      <c r="AA16" s="4">
        <v>0</v>
      </c>
      <c r="AB16" s="4">
        <v>0</v>
      </c>
      <c r="AC16" s="10" t="s">
        <v>334</v>
      </c>
      <c r="AD16" s="4">
        <v>78.706521739130437</v>
      </c>
      <c r="AE16" s="4">
        <v>7.4103260869565215</v>
      </c>
      <c r="AF16" s="10">
        <v>9.4151360309349535E-2</v>
      </c>
      <c r="AG16" s="4">
        <v>0</v>
      </c>
      <c r="AH16" s="4">
        <v>0</v>
      </c>
      <c r="AI16" s="10" t="s">
        <v>334</v>
      </c>
      <c r="AJ16" s="4">
        <v>0</v>
      </c>
      <c r="AK16" s="4">
        <v>0</v>
      </c>
      <c r="AL16" s="10" t="s">
        <v>334</v>
      </c>
      <c r="AM16" s="1">
        <v>435047</v>
      </c>
      <c r="AN16" s="1">
        <v>8</v>
      </c>
      <c r="AX16"/>
      <c r="AY16"/>
    </row>
    <row r="17" spans="1:51" x14ac:dyDescent="0.25">
      <c r="A17" t="s">
        <v>150</v>
      </c>
      <c r="B17" t="s">
        <v>37</v>
      </c>
      <c r="C17" t="s">
        <v>244</v>
      </c>
      <c r="D17" t="s">
        <v>186</v>
      </c>
      <c r="E17" s="4">
        <v>44.206521739130437</v>
      </c>
      <c r="F17" s="4">
        <v>108.44021739130434</v>
      </c>
      <c r="G17" s="4">
        <v>0</v>
      </c>
      <c r="H17" s="10">
        <v>0</v>
      </c>
      <c r="I17" s="4">
        <v>98.353260869565219</v>
      </c>
      <c r="J17" s="4">
        <v>0</v>
      </c>
      <c r="K17" s="10">
        <v>0</v>
      </c>
      <c r="L17" s="4">
        <v>32.043478260869563</v>
      </c>
      <c r="M17" s="4">
        <v>0</v>
      </c>
      <c r="N17" s="10">
        <v>0</v>
      </c>
      <c r="O17" s="4">
        <v>21.956521739130434</v>
      </c>
      <c r="P17" s="4">
        <v>0</v>
      </c>
      <c r="Q17" s="8">
        <v>0</v>
      </c>
      <c r="R17" s="4">
        <v>5.1521739130434785</v>
      </c>
      <c r="S17" s="4">
        <v>0</v>
      </c>
      <c r="T17" s="10">
        <v>0</v>
      </c>
      <c r="U17" s="4">
        <v>4.9347826086956523</v>
      </c>
      <c r="V17" s="4">
        <v>0</v>
      </c>
      <c r="W17" s="10">
        <v>0</v>
      </c>
      <c r="X17" s="4">
        <v>16.160326086956523</v>
      </c>
      <c r="Y17" s="4">
        <v>0</v>
      </c>
      <c r="Z17" s="10">
        <v>0</v>
      </c>
      <c r="AA17" s="4">
        <v>0</v>
      </c>
      <c r="AB17" s="4">
        <v>0</v>
      </c>
      <c r="AC17" s="10" t="s">
        <v>334</v>
      </c>
      <c r="AD17" s="4">
        <v>60.236413043478258</v>
      </c>
      <c r="AE17" s="4">
        <v>0</v>
      </c>
      <c r="AF17" s="10">
        <v>0</v>
      </c>
      <c r="AG17" s="4">
        <v>0</v>
      </c>
      <c r="AH17" s="4">
        <v>0</v>
      </c>
      <c r="AI17" s="10" t="s">
        <v>334</v>
      </c>
      <c r="AJ17" s="4">
        <v>0</v>
      </c>
      <c r="AK17" s="4">
        <v>0</v>
      </c>
      <c r="AL17" s="10" t="s">
        <v>334</v>
      </c>
      <c r="AM17" s="1">
        <v>435054</v>
      </c>
      <c r="AN17" s="1">
        <v>8</v>
      </c>
      <c r="AX17"/>
      <c r="AY17"/>
    </row>
    <row r="18" spans="1:51" x14ac:dyDescent="0.25">
      <c r="A18" t="s">
        <v>150</v>
      </c>
      <c r="B18" t="s">
        <v>43</v>
      </c>
      <c r="C18" t="s">
        <v>238</v>
      </c>
      <c r="D18" t="s">
        <v>174</v>
      </c>
      <c r="E18" s="4">
        <v>61.402173913043477</v>
      </c>
      <c r="F18" s="4">
        <v>179.76141304347826</v>
      </c>
      <c r="G18" s="4">
        <v>1.5516304347826086</v>
      </c>
      <c r="H18" s="10">
        <v>8.6316101354149983E-3</v>
      </c>
      <c r="I18" s="4">
        <v>164.41358695652173</v>
      </c>
      <c r="J18" s="4">
        <v>1.5516304347826086</v>
      </c>
      <c r="K18" s="10">
        <v>9.4373613732600392E-3</v>
      </c>
      <c r="L18" s="4">
        <v>46.377717391304344</v>
      </c>
      <c r="M18" s="4">
        <v>0</v>
      </c>
      <c r="N18" s="10">
        <v>0</v>
      </c>
      <c r="O18" s="4">
        <v>31.029891304347824</v>
      </c>
      <c r="P18" s="4">
        <v>0</v>
      </c>
      <c r="Q18" s="8">
        <v>0</v>
      </c>
      <c r="R18" s="4">
        <v>10.478260869565217</v>
      </c>
      <c r="S18" s="4">
        <v>0</v>
      </c>
      <c r="T18" s="10">
        <v>0</v>
      </c>
      <c r="U18" s="4">
        <v>4.8695652173913047</v>
      </c>
      <c r="V18" s="4">
        <v>0</v>
      </c>
      <c r="W18" s="10">
        <v>0</v>
      </c>
      <c r="X18" s="4">
        <v>13.309782608695652</v>
      </c>
      <c r="Y18" s="4">
        <v>0</v>
      </c>
      <c r="Z18" s="10">
        <v>0</v>
      </c>
      <c r="AA18" s="4">
        <v>0</v>
      </c>
      <c r="AB18" s="4">
        <v>0</v>
      </c>
      <c r="AC18" s="10" t="s">
        <v>334</v>
      </c>
      <c r="AD18" s="4">
        <v>120.07391304347826</v>
      </c>
      <c r="AE18" s="4">
        <v>1.5516304347826086</v>
      </c>
      <c r="AF18" s="10">
        <v>1.2922294239055655E-2</v>
      </c>
      <c r="AG18" s="4">
        <v>0</v>
      </c>
      <c r="AH18" s="4">
        <v>0</v>
      </c>
      <c r="AI18" s="10" t="s">
        <v>334</v>
      </c>
      <c r="AJ18" s="4">
        <v>0</v>
      </c>
      <c r="AK18" s="4">
        <v>0</v>
      </c>
      <c r="AL18" s="10" t="s">
        <v>334</v>
      </c>
      <c r="AM18" s="1">
        <v>435060</v>
      </c>
      <c r="AN18" s="1">
        <v>8</v>
      </c>
      <c r="AX18"/>
      <c r="AY18"/>
    </row>
    <row r="19" spans="1:51" x14ac:dyDescent="0.25">
      <c r="A19" t="s">
        <v>150</v>
      </c>
      <c r="B19" t="s">
        <v>34</v>
      </c>
      <c r="C19" t="s">
        <v>215</v>
      </c>
      <c r="D19" t="s">
        <v>184</v>
      </c>
      <c r="E19" s="4">
        <v>36.260869565217391</v>
      </c>
      <c r="F19" s="4">
        <v>94.27445652173914</v>
      </c>
      <c r="G19" s="4">
        <v>32.076086956521742</v>
      </c>
      <c r="H19" s="10">
        <v>0.34024154728619604</v>
      </c>
      <c r="I19" s="4">
        <v>89.883152173913047</v>
      </c>
      <c r="J19" s="4">
        <v>32.076086956521742</v>
      </c>
      <c r="K19" s="10">
        <v>0.35686428636212475</v>
      </c>
      <c r="L19" s="4">
        <v>19.019021739130437</v>
      </c>
      <c r="M19" s="4">
        <v>4.0706521739130439</v>
      </c>
      <c r="N19" s="10">
        <v>0.21403057579654236</v>
      </c>
      <c r="O19" s="4">
        <v>16.413043478260871</v>
      </c>
      <c r="P19" s="4">
        <v>4.0706521739130439</v>
      </c>
      <c r="Q19" s="8">
        <v>0.24801324503311259</v>
      </c>
      <c r="R19" s="4">
        <v>0.94836956521739135</v>
      </c>
      <c r="S19" s="4">
        <v>0</v>
      </c>
      <c r="T19" s="10">
        <v>0</v>
      </c>
      <c r="U19" s="4">
        <v>1.6576086956521738</v>
      </c>
      <c r="V19" s="4">
        <v>0</v>
      </c>
      <c r="W19" s="10">
        <v>0</v>
      </c>
      <c r="X19" s="4">
        <v>17.747282608695652</v>
      </c>
      <c r="Y19" s="4">
        <v>5.7010869565217392</v>
      </c>
      <c r="Z19" s="10">
        <v>0.32123717654264278</v>
      </c>
      <c r="AA19" s="4">
        <v>1.7853260869565217</v>
      </c>
      <c r="AB19" s="4">
        <v>0</v>
      </c>
      <c r="AC19" s="10">
        <v>0</v>
      </c>
      <c r="AD19" s="4">
        <v>55.722826086956523</v>
      </c>
      <c r="AE19" s="4">
        <v>22.304347826086957</v>
      </c>
      <c r="AF19" s="10">
        <v>0.40027309080269191</v>
      </c>
      <c r="AG19" s="4">
        <v>0</v>
      </c>
      <c r="AH19" s="4">
        <v>0</v>
      </c>
      <c r="AI19" s="10" t="s">
        <v>334</v>
      </c>
      <c r="AJ19" s="4">
        <v>0</v>
      </c>
      <c r="AK19" s="4">
        <v>0</v>
      </c>
      <c r="AL19" s="10" t="s">
        <v>334</v>
      </c>
      <c r="AM19" s="1">
        <v>435049</v>
      </c>
      <c r="AN19" s="1">
        <v>8</v>
      </c>
      <c r="AX19"/>
      <c r="AY19"/>
    </row>
    <row r="20" spans="1:51" x14ac:dyDescent="0.25">
      <c r="A20" t="s">
        <v>150</v>
      </c>
      <c r="B20" t="s">
        <v>49</v>
      </c>
      <c r="C20" t="s">
        <v>217</v>
      </c>
      <c r="D20" t="s">
        <v>181</v>
      </c>
      <c r="E20" s="4">
        <v>40.934782608695649</v>
      </c>
      <c r="F20" s="4">
        <v>140.21739130434781</v>
      </c>
      <c r="G20" s="4">
        <v>0</v>
      </c>
      <c r="H20" s="10">
        <v>0</v>
      </c>
      <c r="I20" s="4">
        <v>133.31521739130437</v>
      </c>
      <c r="J20" s="4">
        <v>0</v>
      </c>
      <c r="K20" s="10">
        <v>0</v>
      </c>
      <c r="L20" s="4">
        <v>56.078804347826086</v>
      </c>
      <c r="M20" s="4">
        <v>0</v>
      </c>
      <c r="N20" s="10">
        <v>0</v>
      </c>
      <c r="O20" s="4">
        <v>49.176630434782609</v>
      </c>
      <c r="P20" s="4">
        <v>0</v>
      </c>
      <c r="Q20" s="8">
        <v>0</v>
      </c>
      <c r="R20" s="4">
        <v>3.8614130434782608</v>
      </c>
      <c r="S20" s="4">
        <v>0</v>
      </c>
      <c r="T20" s="10">
        <v>0</v>
      </c>
      <c r="U20" s="4">
        <v>3.0407608695652173</v>
      </c>
      <c r="V20" s="4">
        <v>0</v>
      </c>
      <c r="W20" s="10">
        <v>0</v>
      </c>
      <c r="X20" s="4">
        <v>10.747282608695652</v>
      </c>
      <c r="Y20" s="4">
        <v>0</v>
      </c>
      <c r="Z20" s="10">
        <v>0</v>
      </c>
      <c r="AA20" s="4">
        <v>0</v>
      </c>
      <c r="AB20" s="4">
        <v>0</v>
      </c>
      <c r="AC20" s="10" t="s">
        <v>334</v>
      </c>
      <c r="AD20" s="4">
        <v>73.391304347826093</v>
      </c>
      <c r="AE20" s="4">
        <v>0</v>
      </c>
      <c r="AF20" s="10">
        <v>0</v>
      </c>
      <c r="AG20" s="4">
        <v>0</v>
      </c>
      <c r="AH20" s="4">
        <v>0</v>
      </c>
      <c r="AI20" s="10" t="s">
        <v>334</v>
      </c>
      <c r="AJ20" s="4">
        <v>0</v>
      </c>
      <c r="AK20" s="4">
        <v>0</v>
      </c>
      <c r="AL20" s="10" t="s">
        <v>334</v>
      </c>
      <c r="AM20" s="1">
        <v>435068</v>
      </c>
      <c r="AN20" s="1">
        <v>8</v>
      </c>
      <c r="AX20"/>
      <c r="AY20"/>
    </row>
    <row r="21" spans="1:51" x14ac:dyDescent="0.25">
      <c r="A21" t="s">
        <v>150</v>
      </c>
      <c r="B21" t="s">
        <v>107</v>
      </c>
      <c r="C21" t="s">
        <v>284</v>
      </c>
      <c r="D21" t="s">
        <v>201</v>
      </c>
      <c r="E21" s="4">
        <v>46.130434782608695</v>
      </c>
      <c r="F21" s="4">
        <v>132.96923913043474</v>
      </c>
      <c r="G21" s="4">
        <v>0</v>
      </c>
      <c r="H21" s="10">
        <v>0</v>
      </c>
      <c r="I21" s="4">
        <v>128.55076086956518</v>
      </c>
      <c r="J21" s="4">
        <v>0</v>
      </c>
      <c r="K21" s="10">
        <v>0</v>
      </c>
      <c r="L21" s="4">
        <v>32.178260869565207</v>
      </c>
      <c r="M21" s="4">
        <v>0</v>
      </c>
      <c r="N21" s="10">
        <v>0</v>
      </c>
      <c r="O21" s="4">
        <v>27.759782608695645</v>
      </c>
      <c r="P21" s="4">
        <v>0</v>
      </c>
      <c r="Q21" s="8">
        <v>0</v>
      </c>
      <c r="R21" s="4">
        <v>3.5869565217391305E-2</v>
      </c>
      <c r="S21" s="4">
        <v>0</v>
      </c>
      <c r="T21" s="10">
        <v>0</v>
      </c>
      <c r="U21" s="4">
        <v>4.3826086956521735</v>
      </c>
      <c r="V21" s="4">
        <v>0</v>
      </c>
      <c r="W21" s="10">
        <v>0</v>
      </c>
      <c r="X21" s="4">
        <v>16.091195652173905</v>
      </c>
      <c r="Y21" s="4">
        <v>0</v>
      </c>
      <c r="Z21" s="10">
        <v>0</v>
      </c>
      <c r="AA21" s="4">
        <v>0</v>
      </c>
      <c r="AB21" s="4">
        <v>0</v>
      </c>
      <c r="AC21" s="10" t="s">
        <v>334</v>
      </c>
      <c r="AD21" s="4">
        <v>72.392717391304316</v>
      </c>
      <c r="AE21" s="4">
        <v>0</v>
      </c>
      <c r="AF21" s="10">
        <v>0</v>
      </c>
      <c r="AG21" s="4">
        <v>6.4543478260869573</v>
      </c>
      <c r="AH21" s="4">
        <v>0</v>
      </c>
      <c r="AI21" s="10">
        <v>0</v>
      </c>
      <c r="AJ21" s="4">
        <v>5.8527173913043482</v>
      </c>
      <c r="AK21" s="4">
        <v>0</v>
      </c>
      <c r="AL21" s="10" t="s">
        <v>334</v>
      </c>
      <c r="AM21" t="s">
        <v>10</v>
      </c>
      <c r="AN21" s="1">
        <v>8</v>
      </c>
      <c r="AX21"/>
      <c r="AY21"/>
    </row>
    <row r="22" spans="1:51" x14ac:dyDescent="0.25">
      <c r="A22" t="s">
        <v>150</v>
      </c>
      <c r="B22" t="s">
        <v>44</v>
      </c>
      <c r="C22" t="s">
        <v>223</v>
      </c>
      <c r="D22" t="s">
        <v>190</v>
      </c>
      <c r="E22" s="4">
        <v>59.489130434782609</v>
      </c>
      <c r="F22" s="4">
        <v>265.69663043478255</v>
      </c>
      <c r="G22" s="4">
        <v>0</v>
      </c>
      <c r="H22" s="10">
        <v>0</v>
      </c>
      <c r="I22" s="4">
        <v>239.43576086956514</v>
      </c>
      <c r="J22" s="4">
        <v>0</v>
      </c>
      <c r="K22" s="10">
        <v>0</v>
      </c>
      <c r="L22" s="4">
        <v>92.564021739130425</v>
      </c>
      <c r="M22" s="4">
        <v>0</v>
      </c>
      <c r="N22" s="10">
        <v>0</v>
      </c>
      <c r="O22" s="4">
        <v>66.303152173913048</v>
      </c>
      <c r="P22" s="4">
        <v>0</v>
      </c>
      <c r="Q22" s="8">
        <v>0</v>
      </c>
      <c r="R22" s="4">
        <v>21.130434782608695</v>
      </c>
      <c r="S22" s="4">
        <v>0</v>
      </c>
      <c r="T22" s="10">
        <v>0</v>
      </c>
      <c r="U22" s="4">
        <v>5.1304347826086953</v>
      </c>
      <c r="V22" s="4">
        <v>0</v>
      </c>
      <c r="W22" s="10">
        <v>0</v>
      </c>
      <c r="X22" s="4">
        <v>9.9114130434782606</v>
      </c>
      <c r="Y22" s="4">
        <v>0</v>
      </c>
      <c r="Z22" s="10">
        <v>0</v>
      </c>
      <c r="AA22" s="4">
        <v>0</v>
      </c>
      <c r="AB22" s="4">
        <v>0</v>
      </c>
      <c r="AC22" s="10" t="s">
        <v>334</v>
      </c>
      <c r="AD22" s="4">
        <v>140.78456521739125</v>
      </c>
      <c r="AE22" s="4">
        <v>0</v>
      </c>
      <c r="AF22" s="10">
        <v>0</v>
      </c>
      <c r="AG22" s="4">
        <v>11.797282608695649</v>
      </c>
      <c r="AH22" s="4">
        <v>0</v>
      </c>
      <c r="AI22" s="10">
        <v>0</v>
      </c>
      <c r="AJ22" s="4">
        <v>10.639347826086958</v>
      </c>
      <c r="AK22" s="4">
        <v>0</v>
      </c>
      <c r="AL22" s="10" t="s">
        <v>334</v>
      </c>
      <c r="AM22" s="1">
        <v>435061</v>
      </c>
      <c r="AN22" s="1">
        <v>8</v>
      </c>
      <c r="AX22"/>
      <c r="AY22"/>
    </row>
    <row r="23" spans="1:51" x14ac:dyDescent="0.25">
      <c r="A23" t="s">
        <v>150</v>
      </c>
      <c r="B23" t="s">
        <v>56</v>
      </c>
      <c r="C23" t="s">
        <v>216</v>
      </c>
      <c r="D23" t="s">
        <v>195</v>
      </c>
      <c r="E23" s="4">
        <v>48.239130434782609</v>
      </c>
      <c r="F23" s="4">
        <v>153.54369565217388</v>
      </c>
      <c r="G23" s="4">
        <v>24.247826086956522</v>
      </c>
      <c r="H23" s="10">
        <v>0.15792133948557346</v>
      </c>
      <c r="I23" s="4">
        <v>138.90347826086955</v>
      </c>
      <c r="J23" s="4">
        <v>24.247826086956522</v>
      </c>
      <c r="K23" s="10">
        <v>0.17456601080512588</v>
      </c>
      <c r="L23" s="4">
        <v>34.882608695652166</v>
      </c>
      <c r="M23" s="4">
        <v>0</v>
      </c>
      <c r="N23" s="10">
        <v>0</v>
      </c>
      <c r="O23" s="4">
        <v>24.927173913043472</v>
      </c>
      <c r="P23" s="4">
        <v>0</v>
      </c>
      <c r="Q23" s="8">
        <v>0</v>
      </c>
      <c r="R23" s="4">
        <v>5.0858695652173926</v>
      </c>
      <c r="S23" s="4">
        <v>0</v>
      </c>
      <c r="T23" s="10">
        <v>0</v>
      </c>
      <c r="U23" s="4">
        <v>4.8695652173913047</v>
      </c>
      <c r="V23" s="4">
        <v>0</v>
      </c>
      <c r="W23" s="10">
        <v>0</v>
      </c>
      <c r="X23" s="4">
        <v>11.672826086956521</v>
      </c>
      <c r="Y23" s="4">
        <v>6.2771739130434785</v>
      </c>
      <c r="Z23" s="10">
        <v>0.53775956792997492</v>
      </c>
      <c r="AA23" s="4">
        <v>4.6847826086956541</v>
      </c>
      <c r="AB23" s="4">
        <v>0</v>
      </c>
      <c r="AC23" s="10">
        <v>0</v>
      </c>
      <c r="AD23" s="4">
        <v>99.958913043478233</v>
      </c>
      <c r="AE23" s="4">
        <v>17.970652173913042</v>
      </c>
      <c r="AF23" s="10">
        <v>0.17978038802899454</v>
      </c>
      <c r="AG23" s="4">
        <v>2.3445652173913043</v>
      </c>
      <c r="AH23" s="4">
        <v>0</v>
      </c>
      <c r="AI23" s="10">
        <v>0</v>
      </c>
      <c r="AJ23" s="4">
        <v>0</v>
      </c>
      <c r="AK23" s="4">
        <v>0</v>
      </c>
      <c r="AL23" s="10" t="s">
        <v>334</v>
      </c>
      <c r="AM23" s="1">
        <v>435078</v>
      </c>
      <c r="AN23" s="1">
        <v>8</v>
      </c>
      <c r="AX23"/>
      <c r="AY23"/>
    </row>
    <row r="24" spans="1:51" x14ac:dyDescent="0.25">
      <c r="A24" t="s">
        <v>150</v>
      </c>
      <c r="B24" t="s">
        <v>20</v>
      </c>
      <c r="C24" t="s">
        <v>239</v>
      </c>
      <c r="D24" t="s">
        <v>176</v>
      </c>
      <c r="E24" s="4">
        <v>43.326086956521742</v>
      </c>
      <c r="F24" s="4">
        <v>180.95434782608697</v>
      </c>
      <c r="G24" s="4">
        <v>3.8858695652173911</v>
      </c>
      <c r="H24" s="10">
        <v>2.1474308917694827E-2</v>
      </c>
      <c r="I24" s="4">
        <v>161.94369565217391</v>
      </c>
      <c r="J24" s="4">
        <v>3.8858695652173911</v>
      </c>
      <c r="K24" s="10">
        <v>2.3995188880730149E-2</v>
      </c>
      <c r="L24" s="4">
        <v>63.7667391304348</v>
      </c>
      <c r="M24" s="4">
        <v>0</v>
      </c>
      <c r="N24" s="10">
        <v>0</v>
      </c>
      <c r="O24" s="4">
        <v>44.756086956521756</v>
      </c>
      <c r="P24" s="4">
        <v>0</v>
      </c>
      <c r="Q24" s="8">
        <v>0</v>
      </c>
      <c r="R24" s="4">
        <v>13.880217391304351</v>
      </c>
      <c r="S24" s="4">
        <v>0</v>
      </c>
      <c r="T24" s="10">
        <v>0</v>
      </c>
      <c r="U24" s="4">
        <v>5.1304347826086953</v>
      </c>
      <c r="V24" s="4">
        <v>0</v>
      </c>
      <c r="W24" s="10">
        <v>0</v>
      </c>
      <c r="X24" s="4">
        <v>16.818695652173918</v>
      </c>
      <c r="Y24" s="4">
        <v>0</v>
      </c>
      <c r="Z24" s="10">
        <v>0</v>
      </c>
      <c r="AA24" s="4">
        <v>0</v>
      </c>
      <c r="AB24" s="4">
        <v>0</v>
      </c>
      <c r="AC24" s="10" t="s">
        <v>334</v>
      </c>
      <c r="AD24" s="4">
        <v>75.846086956521731</v>
      </c>
      <c r="AE24" s="4">
        <v>3.8858695652173911</v>
      </c>
      <c r="AF24" s="10">
        <v>5.1233619572819099E-2</v>
      </c>
      <c r="AG24" s="4">
        <v>0</v>
      </c>
      <c r="AH24" s="4">
        <v>0</v>
      </c>
      <c r="AI24" s="10" t="s">
        <v>334</v>
      </c>
      <c r="AJ24" s="4">
        <v>24.522826086956524</v>
      </c>
      <c r="AK24" s="4">
        <v>0</v>
      </c>
      <c r="AL24" s="10" t="s">
        <v>334</v>
      </c>
      <c r="AM24" s="1">
        <v>435034</v>
      </c>
      <c r="AN24" s="1">
        <v>8</v>
      </c>
      <c r="AX24"/>
      <c r="AY24"/>
    </row>
    <row r="25" spans="1:51" x14ac:dyDescent="0.25">
      <c r="A25" t="s">
        <v>150</v>
      </c>
      <c r="B25" t="s">
        <v>27</v>
      </c>
      <c r="C25" t="s">
        <v>228</v>
      </c>
      <c r="D25" t="s">
        <v>172</v>
      </c>
      <c r="E25" s="4">
        <v>72.021739130434781</v>
      </c>
      <c r="F25" s="4">
        <v>258.16673913043479</v>
      </c>
      <c r="G25" s="4">
        <v>16.654891304347828</v>
      </c>
      <c r="H25" s="10">
        <v>6.4512149630294544E-2</v>
      </c>
      <c r="I25" s="4">
        <v>237.21891304347827</v>
      </c>
      <c r="J25" s="4">
        <v>16.654891304347828</v>
      </c>
      <c r="K25" s="10">
        <v>7.0208952105329236E-2</v>
      </c>
      <c r="L25" s="4">
        <v>93.41749999999999</v>
      </c>
      <c r="M25" s="4">
        <v>0</v>
      </c>
      <c r="N25" s="10">
        <v>0</v>
      </c>
      <c r="O25" s="4">
        <v>72.469673913043479</v>
      </c>
      <c r="P25" s="4">
        <v>0</v>
      </c>
      <c r="Q25" s="8">
        <v>0</v>
      </c>
      <c r="R25" s="4">
        <v>16.486956521739131</v>
      </c>
      <c r="S25" s="4">
        <v>0</v>
      </c>
      <c r="T25" s="10">
        <v>0</v>
      </c>
      <c r="U25" s="4">
        <v>4.4608695652173864</v>
      </c>
      <c r="V25" s="4">
        <v>0</v>
      </c>
      <c r="W25" s="10">
        <v>0</v>
      </c>
      <c r="X25" s="4">
        <v>10.776630434782607</v>
      </c>
      <c r="Y25" s="4">
        <v>5.1331521739130439</v>
      </c>
      <c r="Z25" s="10">
        <v>0.47632255786978678</v>
      </c>
      <c r="AA25" s="4">
        <v>0</v>
      </c>
      <c r="AB25" s="4">
        <v>0</v>
      </c>
      <c r="AC25" s="10" t="s">
        <v>334</v>
      </c>
      <c r="AD25" s="4">
        <v>148.10847826086959</v>
      </c>
      <c r="AE25" s="4">
        <v>11.521739130434783</v>
      </c>
      <c r="AF25" s="10">
        <v>7.7792569782136764E-2</v>
      </c>
      <c r="AG25" s="4">
        <v>0</v>
      </c>
      <c r="AH25" s="4">
        <v>0</v>
      </c>
      <c r="AI25" s="10" t="s">
        <v>334</v>
      </c>
      <c r="AJ25" s="4">
        <v>5.8641304347826084</v>
      </c>
      <c r="AK25" s="4">
        <v>0</v>
      </c>
      <c r="AL25" s="10" t="s">
        <v>334</v>
      </c>
      <c r="AM25" s="1">
        <v>435042</v>
      </c>
      <c r="AN25" s="1">
        <v>8</v>
      </c>
      <c r="AX25"/>
      <c r="AY25"/>
    </row>
    <row r="26" spans="1:51" x14ac:dyDescent="0.25">
      <c r="A26" t="s">
        <v>150</v>
      </c>
      <c r="B26" t="s">
        <v>104</v>
      </c>
      <c r="C26" t="s">
        <v>233</v>
      </c>
      <c r="D26" t="s">
        <v>178</v>
      </c>
      <c r="E26" s="4">
        <v>30.771739130434781</v>
      </c>
      <c r="F26" s="4">
        <v>102.22663043478261</v>
      </c>
      <c r="G26" s="4">
        <v>13.978260869565219</v>
      </c>
      <c r="H26" s="10">
        <v>0.13673795966974489</v>
      </c>
      <c r="I26" s="4">
        <v>97.183152173913044</v>
      </c>
      <c r="J26" s="4">
        <v>13.978260869565219</v>
      </c>
      <c r="K26" s="10">
        <v>0.14383419920924745</v>
      </c>
      <c r="L26" s="4">
        <v>17.899456521739129</v>
      </c>
      <c r="M26" s="4">
        <v>2.5</v>
      </c>
      <c r="N26" s="10">
        <v>0.13966904508881131</v>
      </c>
      <c r="O26" s="4">
        <v>12.855978260869565</v>
      </c>
      <c r="P26" s="4">
        <v>2.5</v>
      </c>
      <c r="Q26" s="8">
        <v>0.19446205876136125</v>
      </c>
      <c r="R26" s="4">
        <v>0</v>
      </c>
      <c r="S26" s="4">
        <v>0</v>
      </c>
      <c r="T26" s="10" t="s">
        <v>334</v>
      </c>
      <c r="U26" s="4">
        <v>5.0434782608695654</v>
      </c>
      <c r="V26" s="4">
        <v>0</v>
      </c>
      <c r="W26" s="10">
        <v>0</v>
      </c>
      <c r="X26" s="4">
        <v>25.758695652173916</v>
      </c>
      <c r="Y26" s="4">
        <v>3.2065217391304346</v>
      </c>
      <c r="Z26" s="10">
        <v>0.12448307874082198</v>
      </c>
      <c r="AA26" s="4">
        <v>0</v>
      </c>
      <c r="AB26" s="4">
        <v>0</v>
      </c>
      <c r="AC26" s="10" t="s">
        <v>334</v>
      </c>
      <c r="AD26" s="4">
        <v>34.62826086956521</v>
      </c>
      <c r="AE26" s="4">
        <v>8.2717391304347831</v>
      </c>
      <c r="AF26" s="10">
        <v>0.23887249670412461</v>
      </c>
      <c r="AG26" s="4">
        <v>0</v>
      </c>
      <c r="AH26" s="4">
        <v>0</v>
      </c>
      <c r="AI26" s="10" t="s">
        <v>334</v>
      </c>
      <c r="AJ26" s="4">
        <v>23.940217391304351</v>
      </c>
      <c r="AK26" s="4">
        <v>0</v>
      </c>
      <c r="AL26" s="10" t="s">
        <v>334</v>
      </c>
      <c r="AM26" t="s">
        <v>7</v>
      </c>
      <c r="AN26" s="1">
        <v>8</v>
      </c>
      <c r="AX26"/>
      <c r="AY26"/>
    </row>
    <row r="27" spans="1:51" x14ac:dyDescent="0.25">
      <c r="A27" t="s">
        <v>150</v>
      </c>
      <c r="B27" t="s">
        <v>48</v>
      </c>
      <c r="C27" t="s">
        <v>242</v>
      </c>
      <c r="D27" t="s">
        <v>183</v>
      </c>
      <c r="E27" s="4">
        <v>93.347826086956516</v>
      </c>
      <c r="F27" s="4">
        <v>451.53782608695661</v>
      </c>
      <c r="G27" s="4">
        <v>0</v>
      </c>
      <c r="H27" s="10">
        <v>0</v>
      </c>
      <c r="I27" s="4">
        <v>398.13717391304351</v>
      </c>
      <c r="J27" s="4">
        <v>0</v>
      </c>
      <c r="K27" s="10">
        <v>0</v>
      </c>
      <c r="L27" s="4">
        <v>135.66608695652175</v>
      </c>
      <c r="M27" s="4">
        <v>0</v>
      </c>
      <c r="N27" s="10">
        <v>0</v>
      </c>
      <c r="O27" s="4">
        <v>82.265434782608693</v>
      </c>
      <c r="P27" s="4">
        <v>0</v>
      </c>
      <c r="Q27" s="8">
        <v>0</v>
      </c>
      <c r="R27" s="4">
        <v>48.096304347826091</v>
      </c>
      <c r="S27" s="4">
        <v>0</v>
      </c>
      <c r="T27" s="10">
        <v>0</v>
      </c>
      <c r="U27" s="4">
        <v>5.3043478260869561</v>
      </c>
      <c r="V27" s="4">
        <v>0</v>
      </c>
      <c r="W27" s="10">
        <v>0</v>
      </c>
      <c r="X27" s="4">
        <v>47.707608695652155</v>
      </c>
      <c r="Y27" s="4">
        <v>0</v>
      </c>
      <c r="Z27" s="10">
        <v>0</v>
      </c>
      <c r="AA27" s="4">
        <v>0</v>
      </c>
      <c r="AB27" s="4">
        <v>0</v>
      </c>
      <c r="AC27" s="10" t="s">
        <v>334</v>
      </c>
      <c r="AD27" s="4">
        <v>268.16413043478269</v>
      </c>
      <c r="AE27" s="4">
        <v>0</v>
      </c>
      <c r="AF27" s="10">
        <v>0</v>
      </c>
      <c r="AG27" s="4">
        <v>0</v>
      </c>
      <c r="AH27" s="4">
        <v>0</v>
      </c>
      <c r="AI27" s="10" t="s">
        <v>334</v>
      </c>
      <c r="AJ27" s="4">
        <v>0</v>
      </c>
      <c r="AK27" s="4">
        <v>0</v>
      </c>
      <c r="AL27" s="10" t="s">
        <v>334</v>
      </c>
      <c r="AM27" s="1">
        <v>435066</v>
      </c>
      <c r="AN27" s="1">
        <v>8</v>
      </c>
      <c r="AX27"/>
      <c r="AY27"/>
    </row>
    <row r="28" spans="1:51" x14ac:dyDescent="0.25">
      <c r="A28" t="s">
        <v>150</v>
      </c>
      <c r="B28" t="s">
        <v>17</v>
      </c>
      <c r="C28" t="s">
        <v>236</v>
      </c>
      <c r="D28" t="s">
        <v>180</v>
      </c>
      <c r="E28" s="4">
        <v>26.413043478260871</v>
      </c>
      <c r="F28" s="4">
        <v>137.55815217391304</v>
      </c>
      <c r="G28" s="4">
        <v>19.070652173913043</v>
      </c>
      <c r="H28" s="10">
        <v>0.13863701912629836</v>
      </c>
      <c r="I28" s="4">
        <v>127.31141304347827</v>
      </c>
      <c r="J28" s="4">
        <v>19.070652173913043</v>
      </c>
      <c r="K28" s="10">
        <v>0.14979530678369113</v>
      </c>
      <c r="L28" s="4">
        <v>21.836956521739133</v>
      </c>
      <c r="M28" s="4">
        <v>0</v>
      </c>
      <c r="N28" s="10">
        <v>0</v>
      </c>
      <c r="O28" s="4">
        <v>11.59021739130435</v>
      </c>
      <c r="P28" s="4">
        <v>0</v>
      </c>
      <c r="Q28" s="8">
        <v>0</v>
      </c>
      <c r="R28" s="4">
        <v>5.0293478260869566</v>
      </c>
      <c r="S28" s="4">
        <v>0</v>
      </c>
      <c r="T28" s="10">
        <v>0</v>
      </c>
      <c r="U28" s="4">
        <v>5.2173913043478262</v>
      </c>
      <c r="V28" s="4">
        <v>0</v>
      </c>
      <c r="W28" s="10">
        <v>0</v>
      </c>
      <c r="X28" s="4">
        <v>22.064673913043475</v>
      </c>
      <c r="Y28" s="4">
        <v>17.236413043478262</v>
      </c>
      <c r="Z28" s="10">
        <v>0.78117687627774102</v>
      </c>
      <c r="AA28" s="4">
        <v>0</v>
      </c>
      <c r="AB28" s="4">
        <v>0</v>
      </c>
      <c r="AC28" s="10" t="s">
        <v>334</v>
      </c>
      <c r="AD28" s="4">
        <v>87.111630434782612</v>
      </c>
      <c r="AE28" s="4">
        <v>1.8342391304347827</v>
      </c>
      <c r="AF28" s="10">
        <v>2.105619101926938E-2</v>
      </c>
      <c r="AG28" s="4">
        <v>0</v>
      </c>
      <c r="AH28" s="4">
        <v>0</v>
      </c>
      <c r="AI28" s="10" t="s">
        <v>334</v>
      </c>
      <c r="AJ28" s="4">
        <v>6.544891304347825</v>
      </c>
      <c r="AK28" s="4">
        <v>0</v>
      </c>
      <c r="AL28" s="10" t="s">
        <v>334</v>
      </c>
      <c r="AM28" s="1">
        <v>435029</v>
      </c>
      <c r="AN28" s="1">
        <v>8</v>
      </c>
      <c r="AX28"/>
      <c r="AY28"/>
    </row>
    <row r="29" spans="1:51" x14ac:dyDescent="0.25">
      <c r="A29" t="s">
        <v>150</v>
      </c>
      <c r="B29" t="s">
        <v>51</v>
      </c>
      <c r="C29" t="s">
        <v>251</v>
      </c>
      <c r="D29" t="s">
        <v>191</v>
      </c>
      <c r="E29" s="4">
        <v>169.16304347826087</v>
      </c>
      <c r="F29" s="4">
        <v>528.32326086956527</v>
      </c>
      <c r="G29" s="4">
        <v>15.487499999999999</v>
      </c>
      <c r="H29" s="10">
        <v>2.9314438994242239E-2</v>
      </c>
      <c r="I29" s="4">
        <v>462.95043478260874</v>
      </c>
      <c r="J29" s="4">
        <v>15.487499999999999</v>
      </c>
      <c r="K29" s="10">
        <v>3.345390529176754E-2</v>
      </c>
      <c r="L29" s="4">
        <v>159.53043478260869</v>
      </c>
      <c r="M29" s="4">
        <v>15.216847826086955</v>
      </c>
      <c r="N29" s="10">
        <v>9.5385233838438888E-2</v>
      </c>
      <c r="O29" s="4">
        <v>94.157608695652172</v>
      </c>
      <c r="P29" s="4">
        <v>15.216847826086955</v>
      </c>
      <c r="Q29" s="8">
        <v>0.16161038961038959</v>
      </c>
      <c r="R29" s="4">
        <v>54.764130434782622</v>
      </c>
      <c r="S29" s="4">
        <v>0</v>
      </c>
      <c r="T29" s="10">
        <v>0</v>
      </c>
      <c r="U29" s="4">
        <v>10.608695652173912</v>
      </c>
      <c r="V29" s="4">
        <v>0</v>
      </c>
      <c r="W29" s="10">
        <v>0</v>
      </c>
      <c r="X29" s="4">
        <v>35.254130434782603</v>
      </c>
      <c r="Y29" s="4">
        <v>0</v>
      </c>
      <c r="Z29" s="10">
        <v>0</v>
      </c>
      <c r="AA29" s="4">
        <v>0</v>
      </c>
      <c r="AB29" s="4">
        <v>0</v>
      </c>
      <c r="AC29" s="10" t="s">
        <v>334</v>
      </c>
      <c r="AD29" s="4">
        <v>48.408369565217399</v>
      </c>
      <c r="AE29" s="4">
        <v>0.27065217391304347</v>
      </c>
      <c r="AF29" s="10">
        <v>5.5910202376969476E-3</v>
      </c>
      <c r="AG29" s="4">
        <v>15.930434782608694</v>
      </c>
      <c r="AH29" s="4">
        <v>0</v>
      </c>
      <c r="AI29" s="10">
        <v>0</v>
      </c>
      <c r="AJ29" s="4">
        <v>269.19989130434789</v>
      </c>
      <c r="AK29" s="4">
        <v>0</v>
      </c>
      <c r="AL29" s="10" t="s">
        <v>334</v>
      </c>
      <c r="AM29" s="1">
        <v>435070</v>
      </c>
      <c r="AN29" s="1">
        <v>8</v>
      </c>
      <c r="AX29"/>
      <c r="AY29"/>
    </row>
    <row r="30" spans="1:51" x14ac:dyDescent="0.25">
      <c r="A30" t="s">
        <v>150</v>
      </c>
      <c r="B30" t="s">
        <v>96</v>
      </c>
      <c r="C30" t="s">
        <v>277</v>
      </c>
      <c r="D30" t="s">
        <v>208</v>
      </c>
      <c r="E30" s="4">
        <v>33.184782608695649</v>
      </c>
      <c r="F30" s="4">
        <v>90.300434782608704</v>
      </c>
      <c r="G30" s="4">
        <v>20.201413043478254</v>
      </c>
      <c r="H30" s="10">
        <v>0.22371335301000034</v>
      </c>
      <c r="I30" s="4">
        <v>90.300434782608704</v>
      </c>
      <c r="J30" s="4">
        <v>20.201413043478254</v>
      </c>
      <c r="K30" s="10">
        <v>0.22371335301000034</v>
      </c>
      <c r="L30" s="4">
        <v>23.873260869565208</v>
      </c>
      <c r="M30" s="4">
        <v>7.8193478260869549</v>
      </c>
      <c r="N30" s="10">
        <v>0.32753580957410972</v>
      </c>
      <c r="O30" s="4">
        <v>23.873260869565208</v>
      </c>
      <c r="P30" s="4">
        <v>7.8193478260869549</v>
      </c>
      <c r="Q30" s="8">
        <v>0.32753580957410972</v>
      </c>
      <c r="R30" s="4">
        <v>0</v>
      </c>
      <c r="S30" s="4">
        <v>0</v>
      </c>
      <c r="T30" s="10" t="s">
        <v>334</v>
      </c>
      <c r="U30" s="4">
        <v>0</v>
      </c>
      <c r="V30" s="4">
        <v>0</v>
      </c>
      <c r="W30" s="10" t="s">
        <v>334</v>
      </c>
      <c r="X30" s="4">
        <v>9.7864130434782552</v>
      </c>
      <c r="Y30" s="4">
        <v>4.8470652173913038</v>
      </c>
      <c r="Z30" s="10">
        <v>0.49528516687954705</v>
      </c>
      <c r="AA30" s="4">
        <v>0</v>
      </c>
      <c r="AB30" s="4">
        <v>0</v>
      </c>
      <c r="AC30" s="10" t="s">
        <v>334</v>
      </c>
      <c r="AD30" s="4">
        <v>56.093369565217415</v>
      </c>
      <c r="AE30" s="4">
        <v>7.5349999999999975</v>
      </c>
      <c r="AF30" s="10">
        <v>0.13432960184785062</v>
      </c>
      <c r="AG30" s="4">
        <v>0.54739130434782612</v>
      </c>
      <c r="AH30" s="4">
        <v>0</v>
      </c>
      <c r="AI30" s="10">
        <v>0</v>
      </c>
      <c r="AJ30" s="4">
        <v>0</v>
      </c>
      <c r="AK30" s="4">
        <v>0</v>
      </c>
      <c r="AL30" s="10" t="s">
        <v>334</v>
      </c>
      <c r="AM30" s="1">
        <v>435135</v>
      </c>
      <c r="AN30" s="1">
        <v>8</v>
      </c>
      <c r="AX30"/>
      <c r="AY30"/>
    </row>
    <row r="31" spans="1:51" x14ac:dyDescent="0.25">
      <c r="A31" t="s">
        <v>150</v>
      </c>
      <c r="B31" t="s">
        <v>92</v>
      </c>
      <c r="C31" t="s">
        <v>220</v>
      </c>
      <c r="D31" t="s">
        <v>183</v>
      </c>
      <c r="E31" s="4">
        <v>57.282608695652172</v>
      </c>
      <c r="F31" s="4">
        <v>201.14836956521737</v>
      </c>
      <c r="G31" s="4">
        <v>0</v>
      </c>
      <c r="H31" s="10">
        <v>0</v>
      </c>
      <c r="I31" s="4">
        <v>188.11467391304348</v>
      </c>
      <c r="J31" s="4">
        <v>0</v>
      </c>
      <c r="K31" s="10">
        <v>0</v>
      </c>
      <c r="L31" s="4">
        <v>25.406521739130437</v>
      </c>
      <c r="M31" s="4">
        <v>0</v>
      </c>
      <c r="N31" s="10">
        <v>0</v>
      </c>
      <c r="O31" s="4">
        <v>12.372826086956524</v>
      </c>
      <c r="P31" s="4">
        <v>0</v>
      </c>
      <c r="Q31" s="8">
        <v>0</v>
      </c>
      <c r="R31" s="4">
        <v>9.5880434782608681</v>
      </c>
      <c r="S31" s="4">
        <v>0</v>
      </c>
      <c r="T31" s="10">
        <v>0</v>
      </c>
      <c r="U31" s="4">
        <v>3.4456521739130435</v>
      </c>
      <c r="V31" s="4">
        <v>0</v>
      </c>
      <c r="W31" s="10">
        <v>0</v>
      </c>
      <c r="X31" s="4">
        <v>37.786413043478262</v>
      </c>
      <c r="Y31" s="4">
        <v>0</v>
      </c>
      <c r="Z31" s="10">
        <v>0</v>
      </c>
      <c r="AA31" s="4">
        <v>0</v>
      </c>
      <c r="AB31" s="4">
        <v>0</v>
      </c>
      <c r="AC31" s="10" t="s">
        <v>334</v>
      </c>
      <c r="AD31" s="4">
        <v>137.95543478260868</v>
      </c>
      <c r="AE31" s="4">
        <v>0</v>
      </c>
      <c r="AF31" s="10">
        <v>0</v>
      </c>
      <c r="AG31" s="4">
        <v>0</v>
      </c>
      <c r="AH31" s="4">
        <v>0</v>
      </c>
      <c r="AI31" s="10" t="s">
        <v>334</v>
      </c>
      <c r="AJ31" s="4">
        <v>0</v>
      </c>
      <c r="AK31" s="4">
        <v>0</v>
      </c>
      <c r="AL31" s="10" t="s">
        <v>334</v>
      </c>
      <c r="AM31" s="1">
        <v>435130</v>
      </c>
      <c r="AN31" s="1">
        <v>8</v>
      </c>
      <c r="AX31"/>
      <c r="AY31"/>
    </row>
    <row r="32" spans="1:51" x14ac:dyDescent="0.25">
      <c r="A32" t="s">
        <v>150</v>
      </c>
      <c r="B32" t="s">
        <v>68</v>
      </c>
      <c r="C32" t="s">
        <v>242</v>
      </c>
      <c r="D32" t="s">
        <v>183</v>
      </c>
      <c r="E32" s="4">
        <v>37.119565217391305</v>
      </c>
      <c r="F32" s="4">
        <v>128.58760869565219</v>
      </c>
      <c r="G32" s="4">
        <v>0</v>
      </c>
      <c r="H32" s="10">
        <v>0</v>
      </c>
      <c r="I32" s="4">
        <v>116.53326086956523</v>
      </c>
      <c r="J32" s="4">
        <v>0</v>
      </c>
      <c r="K32" s="10">
        <v>0</v>
      </c>
      <c r="L32" s="4">
        <v>33.384782608695652</v>
      </c>
      <c r="M32" s="4">
        <v>0</v>
      </c>
      <c r="N32" s="10">
        <v>0</v>
      </c>
      <c r="O32" s="4">
        <v>25.732608695652171</v>
      </c>
      <c r="P32" s="4">
        <v>0</v>
      </c>
      <c r="Q32" s="8">
        <v>0</v>
      </c>
      <c r="R32" s="4">
        <v>3.0434782608695654</v>
      </c>
      <c r="S32" s="4">
        <v>0</v>
      </c>
      <c r="T32" s="10">
        <v>0</v>
      </c>
      <c r="U32" s="4">
        <v>4.6086956521739131</v>
      </c>
      <c r="V32" s="4">
        <v>0</v>
      </c>
      <c r="W32" s="10">
        <v>0</v>
      </c>
      <c r="X32" s="4">
        <v>17.880434782608695</v>
      </c>
      <c r="Y32" s="4">
        <v>0</v>
      </c>
      <c r="Z32" s="10">
        <v>0</v>
      </c>
      <c r="AA32" s="4">
        <v>4.4021739130434785</v>
      </c>
      <c r="AB32" s="4">
        <v>0</v>
      </c>
      <c r="AC32" s="10">
        <v>0</v>
      </c>
      <c r="AD32" s="4">
        <v>72.920217391304362</v>
      </c>
      <c r="AE32" s="4">
        <v>0</v>
      </c>
      <c r="AF32" s="10">
        <v>0</v>
      </c>
      <c r="AG32" s="4">
        <v>0</v>
      </c>
      <c r="AH32" s="4">
        <v>0</v>
      </c>
      <c r="AI32" s="10" t="s">
        <v>334</v>
      </c>
      <c r="AJ32" s="4">
        <v>0</v>
      </c>
      <c r="AK32" s="4">
        <v>0</v>
      </c>
      <c r="AL32" s="10" t="s">
        <v>334</v>
      </c>
      <c r="AM32" s="1">
        <v>435096</v>
      </c>
      <c r="AN32" s="1">
        <v>8</v>
      </c>
      <c r="AX32"/>
      <c r="AY32"/>
    </row>
    <row r="33" spans="1:51" x14ac:dyDescent="0.25">
      <c r="A33" t="s">
        <v>150</v>
      </c>
      <c r="B33" t="s">
        <v>13</v>
      </c>
      <c r="C33" t="s">
        <v>213</v>
      </c>
      <c r="D33" t="s">
        <v>168</v>
      </c>
      <c r="E33" s="4">
        <v>48.967391304347828</v>
      </c>
      <c r="F33" s="4">
        <v>180.76597826086959</v>
      </c>
      <c r="G33" s="4">
        <v>0</v>
      </c>
      <c r="H33" s="10">
        <v>0</v>
      </c>
      <c r="I33" s="4">
        <v>156.91152173913048</v>
      </c>
      <c r="J33" s="4">
        <v>0</v>
      </c>
      <c r="K33" s="10">
        <v>0</v>
      </c>
      <c r="L33" s="4">
        <v>65.164347826086953</v>
      </c>
      <c r="M33" s="4">
        <v>0</v>
      </c>
      <c r="N33" s="10">
        <v>0</v>
      </c>
      <c r="O33" s="4">
        <v>41.309891304347822</v>
      </c>
      <c r="P33" s="4">
        <v>0</v>
      </c>
      <c r="Q33" s="8">
        <v>0</v>
      </c>
      <c r="R33" s="4">
        <v>21.017391304347829</v>
      </c>
      <c r="S33" s="4">
        <v>0</v>
      </c>
      <c r="T33" s="10">
        <v>0</v>
      </c>
      <c r="U33" s="4">
        <v>2.8370652173913049</v>
      </c>
      <c r="V33" s="4">
        <v>0</v>
      </c>
      <c r="W33" s="10">
        <v>0</v>
      </c>
      <c r="X33" s="4">
        <v>8.5861956521739096</v>
      </c>
      <c r="Y33" s="4">
        <v>0</v>
      </c>
      <c r="Z33" s="10">
        <v>0</v>
      </c>
      <c r="AA33" s="4">
        <v>0</v>
      </c>
      <c r="AB33" s="4">
        <v>0</v>
      </c>
      <c r="AC33" s="10" t="s">
        <v>334</v>
      </c>
      <c r="AD33" s="4">
        <v>103.69836956521743</v>
      </c>
      <c r="AE33" s="4">
        <v>0</v>
      </c>
      <c r="AF33" s="10">
        <v>0</v>
      </c>
      <c r="AG33" s="4">
        <v>2.8044565217391311</v>
      </c>
      <c r="AH33" s="4">
        <v>0</v>
      </c>
      <c r="AI33" s="10">
        <v>0</v>
      </c>
      <c r="AJ33" s="4">
        <v>0.51260869565217393</v>
      </c>
      <c r="AK33" s="4">
        <v>0</v>
      </c>
      <c r="AL33" s="10" t="s">
        <v>334</v>
      </c>
      <c r="AM33" s="1">
        <v>435076</v>
      </c>
      <c r="AN33" s="1">
        <v>8</v>
      </c>
      <c r="AX33"/>
      <c r="AY33"/>
    </row>
    <row r="34" spans="1:51" x14ac:dyDescent="0.25">
      <c r="A34" t="s">
        <v>150</v>
      </c>
      <c r="B34" t="s">
        <v>12</v>
      </c>
      <c r="C34" t="s">
        <v>224</v>
      </c>
      <c r="D34" t="s">
        <v>192</v>
      </c>
      <c r="E34" s="4">
        <v>46.076086956521742</v>
      </c>
      <c r="F34" s="4">
        <v>181.13423913043479</v>
      </c>
      <c r="G34" s="4">
        <v>0</v>
      </c>
      <c r="H34" s="10">
        <v>0</v>
      </c>
      <c r="I34" s="4">
        <v>164.48391304347828</v>
      </c>
      <c r="J34" s="4">
        <v>0</v>
      </c>
      <c r="K34" s="10">
        <v>0</v>
      </c>
      <c r="L34" s="4">
        <v>47.645760869565216</v>
      </c>
      <c r="M34" s="4">
        <v>0</v>
      </c>
      <c r="N34" s="10">
        <v>0</v>
      </c>
      <c r="O34" s="4">
        <v>30.995434782608694</v>
      </c>
      <c r="P34" s="4">
        <v>0</v>
      </c>
      <c r="Q34" s="8">
        <v>0</v>
      </c>
      <c r="R34" s="4">
        <v>10.911195652173914</v>
      </c>
      <c r="S34" s="4">
        <v>0</v>
      </c>
      <c r="T34" s="10">
        <v>0</v>
      </c>
      <c r="U34" s="4">
        <v>5.7391304347826084</v>
      </c>
      <c r="V34" s="4">
        <v>0</v>
      </c>
      <c r="W34" s="10">
        <v>0</v>
      </c>
      <c r="X34" s="4">
        <v>13.174130434782612</v>
      </c>
      <c r="Y34" s="4">
        <v>0</v>
      </c>
      <c r="Z34" s="10">
        <v>0</v>
      </c>
      <c r="AA34" s="4">
        <v>0</v>
      </c>
      <c r="AB34" s="4">
        <v>0</v>
      </c>
      <c r="AC34" s="10" t="s">
        <v>334</v>
      </c>
      <c r="AD34" s="4">
        <v>107.97260869565218</v>
      </c>
      <c r="AE34" s="4">
        <v>0</v>
      </c>
      <c r="AF34" s="10">
        <v>0</v>
      </c>
      <c r="AG34" s="4">
        <v>4.9105434782608697</v>
      </c>
      <c r="AH34" s="4">
        <v>0</v>
      </c>
      <c r="AI34" s="10">
        <v>0</v>
      </c>
      <c r="AJ34" s="4">
        <v>7.4311956521739111</v>
      </c>
      <c r="AK34" s="4">
        <v>0</v>
      </c>
      <c r="AL34" s="10" t="s">
        <v>334</v>
      </c>
      <c r="AM34" s="1">
        <v>435071</v>
      </c>
      <c r="AN34" s="1">
        <v>8</v>
      </c>
      <c r="AX34"/>
      <c r="AY34"/>
    </row>
    <row r="35" spans="1:51" x14ac:dyDescent="0.25">
      <c r="A35" t="s">
        <v>150</v>
      </c>
      <c r="B35" t="s">
        <v>53</v>
      </c>
      <c r="C35" t="s">
        <v>228</v>
      </c>
      <c r="D35" t="s">
        <v>172</v>
      </c>
      <c r="E35" s="4">
        <v>80.565217391304344</v>
      </c>
      <c r="F35" s="4">
        <v>264.54978260869558</v>
      </c>
      <c r="G35" s="4">
        <v>0</v>
      </c>
      <c r="H35" s="10">
        <v>0</v>
      </c>
      <c r="I35" s="4">
        <v>244.18347826086949</v>
      </c>
      <c r="J35" s="4">
        <v>0</v>
      </c>
      <c r="K35" s="10">
        <v>0</v>
      </c>
      <c r="L35" s="4">
        <v>56.93782608695652</v>
      </c>
      <c r="M35" s="4">
        <v>0</v>
      </c>
      <c r="N35" s="10">
        <v>0</v>
      </c>
      <c r="O35" s="4">
        <v>38.941086956521737</v>
      </c>
      <c r="P35" s="4">
        <v>0</v>
      </c>
      <c r="Q35" s="8">
        <v>0</v>
      </c>
      <c r="R35" s="4">
        <v>13.350000000000005</v>
      </c>
      <c r="S35" s="4">
        <v>0</v>
      </c>
      <c r="T35" s="10">
        <v>0</v>
      </c>
      <c r="U35" s="4">
        <v>4.6467391304347823</v>
      </c>
      <c r="V35" s="4">
        <v>0</v>
      </c>
      <c r="W35" s="10">
        <v>0</v>
      </c>
      <c r="X35" s="4">
        <v>41.123913043478268</v>
      </c>
      <c r="Y35" s="4">
        <v>0</v>
      </c>
      <c r="Z35" s="10">
        <v>0</v>
      </c>
      <c r="AA35" s="4">
        <v>2.3695652173913042</v>
      </c>
      <c r="AB35" s="4">
        <v>0</v>
      </c>
      <c r="AC35" s="10">
        <v>0</v>
      </c>
      <c r="AD35" s="4">
        <v>114.13695652173909</v>
      </c>
      <c r="AE35" s="4">
        <v>0</v>
      </c>
      <c r="AF35" s="10">
        <v>0</v>
      </c>
      <c r="AG35" s="4">
        <v>5.6945652173913039</v>
      </c>
      <c r="AH35" s="4">
        <v>0</v>
      </c>
      <c r="AI35" s="10">
        <v>0</v>
      </c>
      <c r="AJ35" s="4">
        <v>44.286956521739121</v>
      </c>
      <c r="AK35" s="4">
        <v>0</v>
      </c>
      <c r="AL35" s="10" t="s">
        <v>334</v>
      </c>
      <c r="AM35" s="1">
        <v>435073</v>
      </c>
      <c r="AN35" s="1">
        <v>8</v>
      </c>
      <c r="AX35"/>
      <c r="AY35"/>
    </row>
    <row r="36" spans="1:51" x14ac:dyDescent="0.25">
      <c r="A36" t="s">
        <v>150</v>
      </c>
      <c r="B36" t="s">
        <v>58</v>
      </c>
      <c r="C36" t="s">
        <v>254</v>
      </c>
      <c r="D36" t="s">
        <v>164</v>
      </c>
      <c r="E36" s="4">
        <v>33.347826086956523</v>
      </c>
      <c r="F36" s="4">
        <v>103.22184782608694</v>
      </c>
      <c r="G36" s="4">
        <v>36.466304347826089</v>
      </c>
      <c r="H36" s="10">
        <v>0.35328087140298287</v>
      </c>
      <c r="I36" s="4">
        <v>95.045869565217387</v>
      </c>
      <c r="J36" s="4">
        <v>36.466304347826089</v>
      </c>
      <c r="K36" s="10">
        <v>0.38367058468336801</v>
      </c>
      <c r="L36" s="4">
        <v>26.321413043478262</v>
      </c>
      <c r="M36" s="4">
        <v>1.9456521739130435</v>
      </c>
      <c r="N36" s="10">
        <v>7.3918986442679746E-2</v>
      </c>
      <c r="O36" s="4">
        <v>18.145434782608696</v>
      </c>
      <c r="P36" s="4">
        <v>1.9456521739130435</v>
      </c>
      <c r="Q36" s="8">
        <v>0.10722543698858258</v>
      </c>
      <c r="R36" s="4">
        <v>8.1759782608695666</v>
      </c>
      <c r="S36" s="4">
        <v>0</v>
      </c>
      <c r="T36" s="10">
        <v>0</v>
      </c>
      <c r="U36" s="4">
        <v>0</v>
      </c>
      <c r="V36" s="4">
        <v>0</v>
      </c>
      <c r="W36" s="10" t="s">
        <v>334</v>
      </c>
      <c r="X36" s="4">
        <v>14.105108695652177</v>
      </c>
      <c r="Y36" s="4">
        <v>3.8369565217391304</v>
      </c>
      <c r="Z36" s="10">
        <v>0.27202601585919373</v>
      </c>
      <c r="AA36" s="4">
        <v>0</v>
      </c>
      <c r="AB36" s="4">
        <v>0</v>
      </c>
      <c r="AC36" s="10" t="s">
        <v>334</v>
      </c>
      <c r="AD36" s="4">
        <v>61.976086956521733</v>
      </c>
      <c r="AE36" s="4">
        <v>30.683695652173913</v>
      </c>
      <c r="AF36" s="10">
        <v>0.49508927005507036</v>
      </c>
      <c r="AG36" s="4">
        <v>0</v>
      </c>
      <c r="AH36" s="4">
        <v>0</v>
      </c>
      <c r="AI36" s="10" t="s">
        <v>334</v>
      </c>
      <c r="AJ36" s="4">
        <v>0.81923913043478269</v>
      </c>
      <c r="AK36" s="4">
        <v>0</v>
      </c>
      <c r="AL36" s="10" t="s">
        <v>334</v>
      </c>
      <c r="AM36" s="1">
        <v>435080</v>
      </c>
      <c r="AN36" s="1">
        <v>8</v>
      </c>
      <c r="AX36"/>
      <c r="AY36"/>
    </row>
    <row r="37" spans="1:51" x14ac:dyDescent="0.25">
      <c r="A37" t="s">
        <v>150</v>
      </c>
      <c r="B37" t="s">
        <v>77</v>
      </c>
      <c r="C37" t="s">
        <v>268</v>
      </c>
      <c r="D37" t="s">
        <v>187</v>
      </c>
      <c r="E37" s="4">
        <v>31.641304347826086</v>
      </c>
      <c r="F37" s="4">
        <v>93.400434782608684</v>
      </c>
      <c r="G37" s="4">
        <v>9.8441304347826097</v>
      </c>
      <c r="H37" s="10">
        <v>0.10539705149868964</v>
      </c>
      <c r="I37" s="4">
        <v>82.997934782608681</v>
      </c>
      <c r="J37" s="4">
        <v>9.8441304347826097</v>
      </c>
      <c r="K37" s="10">
        <v>0.11860693233592773</v>
      </c>
      <c r="L37" s="4">
        <v>21.728586956521735</v>
      </c>
      <c r="M37" s="4">
        <v>0.54347826086956519</v>
      </c>
      <c r="N37" s="10">
        <v>2.5012130883478492E-2</v>
      </c>
      <c r="O37" s="4">
        <v>11.326086956521737</v>
      </c>
      <c r="P37" s="4">
        <v>0.54347826086956519</v>
      </c>
      <c r="Q37" s="8">
        <v>4.7984644913627646E-2</v>
      </c>
      <c r="R37" s="4">
        <v>6.1568478260869544</v>
      </c>
      <c r="S37" s="4">
        <v>0</v>
      </c>
      <c r="T37" s="10">
        <v>0</v>
      </c>
      <c r="U37" s="4">
        <v>4.2456521739130428</v>
      </c>
      <c r="V37" s="4">
        <v>0</v>
      </c>
      <c r="W37" s="10">
        <v>0</v>
      </c>
      <c r="X37" s="4">
        <v>13.811956521739129</v>
      </c>
      <c r="Y37" s="4">
        <v>6.2771739130434785</v>
      </c>
      <c r="Z37" s="10">
        <v>0.4544739120169986</v>
      </c>
      <c r="AA37" s="4">
        <v>0</v>
      </c>
      <c r="AB37" s="4">
        <v>0</v>
      </c>
      <c r="AC37" s="10" t="s">
        <v>334</v>
      </c>
      <c r="AD37" s="4">
        <v>57.805543478260866</v>
      </c>
      <c r="AE37" s="4">
        <v>3.0234782608695649</v>
      </c>
      <c r="AF37" s="10">
        <v>5.2304296075109391E-2</v>
      </c>
      <c r="AG37" s="4">
        <v>5.434782608695652E-2</v>
      </c>
      <c r="AH37" s="4">
        <v>0</v>
      </c>
      <c r="AI37" s="10">
        <v>0</v>
      </c>
      <c r="AJ37" s="4">
        <v>0</v>
      </c>
      <c r="AK37" s="4">
        <v>0</v>
      </c>
      <c r="AL37" s="10" t="s">
        <v>334</v>
      </c>
      <c r="AM37" s="1">
        <v>435107</v>
      </c>
      <c r="AN37" s="1">
        <v>8</v>
      </c>
      <c r="AX37"/>
      <c r="AY37"/>
    </row>
    <row r="38" spans="1:51" x14ac:dyDescent="0.25">
      <c r="A38" t="s">
        <v>150</v>
      </c>
      <c r="B38" t="s">
        <v>23</v>
      </c>
      <c r="C38" t="s">
        <v>238</v>
      </c>
      <c r="D38" t="s">
        <v>174</v>
      </c>
      <c r="E38" s="4">
        <v>50.554347826086953</v>
      </c>
      <c r="F38" s="4">
        <v>175.27684782608696</v>
      </c>
      <c r="G38" s="4">
        <v>0</v>
      </c>
      <c r="H38" s="10">
        <v>0</v>
      </c>
      <c r="I38" s="4">
        <v>170.14641304347825</v>
      </c>
      <c r="J38" s="4">
        <v>0</v>
      </c>
      <c r="K38" s="10">
        <v>0</v>
      </c>
      <c r="L38" s="4">
        <v>33.81217391304348</v>
      </c>
      <c r="M38" s="4">
        <v>0</v>
      </c>
      <c r="N38" s="10">
        <v>0</v>
      </c>
      <c r="O38" s="4">
        <v>28.681739130434785</v>
      </c>
      <c r="P38" s="4">
        <v>0</v>
      </c>
      <c r="Q38" s="8">
        <v>0</v>
      </c>
      <c r="R38" s="4">
        <v>0</v>
      </c>
      <c r="S38" s="4">
        <v>0</v>
      </c>
      <c r="T38" s="10" t="s">
        <v>334</v>
      </c>
      <c r="U38" s="4">
        <v>5.1304347826086953</v>
      </c>
      <c r="V38" s="4">
        <v>0</v>
      </c>
      <c r="W38" s="10">
        <v>0</v>
      </c>
      <c r="X38" s="4">
        <v>38.769021739130437</v>
      </c>
      <c r="Y38" s="4">
        <v>0</v>
      </c>
      <c r="Z38" s="10">
        <v>0</v>
      </c>
      <c r="AA38" s="4">
        <v>0</v>
      </c>
      <c r="AB38" s="4">
        <v>0</v>
      </c>
      <c r="AC38" s="10" t="s">
        <v>334</v>
      </c>
      <c r="AD38" s="4">
        <v>97.108695652173907</v>
      </c>
      <c r="AE38" s="4">
        <v>0</v>
      </c>
      <c r="AF38" s="10">
        <v>0</v>
      </c>
      <c r="AG38" s="4">
        <v>0</v>
      </c>
      <c r="AH38" s="4">
        <v>0</v>
      </c>
      <c r="AI38" s="10" t="s">
        <v>334</v>
      </c>
      <c r="AJ38" s="4">
        <v>5.5869565217391308</v>
      </c>
      <c r="AK38" s="4">
        <v>0</v>
      </c>
      <c r="AL38" s="10" t="s">
        <v>334</v>
      </c>
      <c r="AM38" s="1">
        <v>435037</v>
      </c>
      <c r="AN38" s="1">
        <v>8</v>
      </c>
      <c r="AX38"/>
      <c r="AY38"/>
    </row>
    <row r="39" spans="1:51" x14ac:dyDescent="0.25">
      <c r="A39" t="s">
        <v>150</v>
      </c>
      <c r="B39" t="s">
        <v>91</v>
      </c>
      <c r="C39" t="s">
        <v>242</v>
      </c>
      <c r="D39" t="s">
        <v>183</v>
      </c>
      <c r="E39" s="4">
        <v>45.5</v>
      </c>
      <c r="F39" s="4">
        <v>202.98293478260871</v>
      </c>
      <c r="G39" s="4">
        <v>7.2880434782608692</v>
      </c>
      <c r="H39" s="10">
        <v>3.5904710344572759E-2</v>
      </c>
      <c r="I39" s="4">
        <v>183.33076086956524</v>
      </c>
      <c r="J39" s="4">
        <v>7.2880434782608692</v>
      </c>
      <c r="K39" s="10">
        <v>3.9753522233217098E-2</v>
      </c>
      <c r="L39" s="4">
        <v>41.197608695652178</v>
      </c>
      <c r="M39" s="4">
        <v>0</v>
      </c>
      <c r="N39" s="10">
        <v>0</v>
      </c>
      <c r="O39" s="4">
        <v>21.545434782608702</v>
      </c>
      <c r="P39" s="4">
        <v>0</v>
      </c>
      <c r="Q39" s="8">
        <v>0</v>
      </c>
      <c r="R39" s="4">
        <v>13.913043478260869</v>
      </c>
      <c r="S39" s="4">
        <v>0</v>
      </c>
      <c r="T39" s="10">
        <v>0</v>
      </c>
      <c r="U39" s="4">
        <v>5.7391304347826084</v>
      </c>
      <c r="V39" s="4">
        <v>0</v>
      </c>
      <c r="W39" s="10">
        <v>0</v>
      </c>
      <c r="X39" s="4">
        <v>16.843152173913047</v>
      </c>
      <c r="Y39" s="4">
        <v>0</v>
      </c>
      <c r="Z39" s="10">
        <v>0</v>
      </c>
      <c r="AA39" s="4">
        <v>0</v>
      </c>
      <c r="AB39" s="4">
        <v>0</v>
      </c>
      <c r="AC39" s="10" t="s">
        <v>334</v>
      </c>
      <c r="AD39" s="4">
        <v>61.989021739130422</v>
      </c>
      <c r="AE39" s="4">
        <v>3.5788043478260869</v>
      </c>
      <c r="AF39" s="10">
        <v>5.7732873457607338E-2</v>
      </c>
      <c r="AG39" s="4">
        <v>0</v>
      </c>
      <c r="AH39" s="4">
        <v>0</v>
      </c>
      <c r="AI39" s="10" t="s">
        <v>334</v>
      </c>
      <c r="AJ39" s="4">
        <v>82.953152173913068</v>
      </c>
      <c r="AK39" s="4">
        <v>3.7092391304347827</v>
      </c>
      <c r="AL39" s="10">
        <v>22.363926739926747</v>
      </c>
      <c r="AM39" s="1">
        <v>435127</v>
      </c>
      <c r="AN39" s="1">
        <v>8</v>
      </c>
      <c r="AX39"/>
      <c r="AY39"/>
    </row>
    <row r="40" spans="1:51" x14ac:dyDescent="0.25">
      <c r="A40" t="s">
        <v>150</v>
      </c>
      <c r="B40" t="s">
        <v>105</v>
      </c>
      <c r="C40" t="s">
        <v>244</v>
      </c>
      <c r="D40" t="s">
        <v>186</v>
      </c>
      <c r="E40" s="4">
        <v>27.652173913043477</v>
      </c>
      <c r="F40" s="4">
        <v>121.69228260869562</v>
      </c>
      <c r="G40" s="4">
        <v>0</v>
      </c>
      <c r="H40" s="10">
        <v>0</v>
      </c>
      <c r="I40" s="4">
        <v>111.69771739130431</v>
      </c>
      <c r="J40" s="4">
        <v>0</v>
      </c>
      <c r="K40" s="10">
        <v>0</v>
      </c>
      <c r="L40" s="4">
        <v>23.247826086956515</v>
      </c>
      <c r="M40" s="4">
        <v>0</v>
      </c>
      <c r="N40" s="10">
        <v>0</v>
      </c>
      <c r="O40" s="4">
        <v>13.253260869565207</v>
      </c>
      <c r="P40" s="4">
        <v>0</v>
      </c>
      <c r="Q40" s="8">
        <v>0</v>
      </c>
      <c r="R40" s="4">
        <v>4.8489130434782624</v>
      </c>
      <c r="S40" s="4">
        <v>0</v>
      </c>
      <c r="T40" s="10">
        <v>0</v>
      </c>
      <c r="U40" s="4">
        <v>5.1456521739130441</v>
      </c>
      <c r="V40" s="4">
        <v>0</v>
      </c>
      <c r="W40" s="10">
        <v>0</v>
      </c>
      <c r="X40" s="4">
        <v>12.371739130434774</v>
      </c>
      <c r="Y40" s="4">
        <v>0</v>
      </c>
      <c r="Z40" s="10">
        <v>0</v>
      </c>
      <c r="AA40" s="4">
        <v>0</v>
      </c>
      <c r="AB40" s="4">
        <v>0</v>
      </c>
      <c r="AC40" s="10" t="s">
        <v>334</v>
      </c>
      <c r="AD40" s="4">
        <v>85.577065217391279</v>
      </c>
      <c r="AE40" s="4">
        <v>0</v>
      </c>
      <c r="AF40" s="10">
        <v>0</v>
      </c>
      <c r="AG40" s="4">
        <v>0</v>
      </c>
      <c r="AH40" s="4">
        <v>0</v>
      </c>
      <c r="AI40" s="10" t="s">
        <v>334</v>
      </c>
      <c r="AJ40" s="4">
        <v>0.49565217391304339</v>
      </c>
      <c r="AK40" s="4">
        <v>0</v>
      </c>
      <c r="AL40" s="10" t="s">
        <v>334</v>
      </c>
      <c r="AM40" t="s">
        <v>8</v>
      </c>
      <c r="AN40" s="1">
        <v>8</v>
      </c>
      <c r="AX40"/>
      <c r="AY40"/>
    </row>
    <row r="41" spans="1:51" x14ac:dyDescent="0.25">
      <c r="A41" t="s">
        <v>150</v>
      </c>
      <c r="B41" t="s">
        <v>70</v>
      </c>
      <c r="C41" t="s">
        <v>263</v>
      </c>
      <c r="D41" t="s">
        <v>189</v>
      </c>
      <c r="E41" s="4">
        <v>49.728260869565219</v>
      </c>
      <c r="F41" s="4">
        <v>168.41847826086956</v>
      </c>
      <c r="G41" s="4">
        <v>0</v>
      </c>
      <c r="H41" s="10">
        <v>0</v>
      </c>
      <c r="I41" s="4">
        <v>159.07065217391306</v>
      </c>
      <c r="J41" s="4">
        <v>0</v>
      </c>
      <c r="K41" s="10">
        <v>0</v>
      </c>
      <c r="L41" s="4">
        <v>51.660326086956523</v>
      </c>
      <c r="M41" s="4">
        <v>0</v>
      </c>
      <c r="N41" s="10">
        <v>0</v>
      </c>
      <c r="O41" s="4">
        <v>42.3125</v>
      </c>
      <c r="P41" s="4">
        <v>0</v>
      </c>
      <c r="Q41" s="8">
        <v>0</v>
      </c>
      <c r="R41" s="4">
        <v>4.6086956521739131</v>
      </c>
      <c r="S41" s="4">
        <v>0</v>
      </c>
      <c r="T41" s="10">
        <v>0</v>
      </c>
      <c r="U41" s="4">
        <v>4.7391304347826084</v>
      </c>
      <c r="V41" s="4">
        <v>0</v>
      </c>
      <c r="W41" s="10">
        <v>0</v>
      </c>
      <c r="X41" s="4">
        <v>3.5869565217391304</v>
      </c>
      <c r="Y41" s="4">
        <v>0</v>
      </c>
      <c r="Z41" s="10">
        <v>0</v>
      </c>
      <c r="AA41" s="4">
        <v>0</v>
      </c>
      <c r="AB41" s="4">
        <v>0</v>
      </c>
      <c r="AC41" s="10" t="s">
        <v>334</v>
      </c>
      <c r="AD41" s="4">
        <v>112.25815217391305</v>
      </c>
      <c r="AE41" s="4">
        <v>0</v>
      </c>
      <c r="AF41" s="10">
        <v>0</v>
      </c>
      <c r="AG41" s="4">
        <v>0.91304347826086951</v>
      </c>
      <c r="AH41" s="4">
        <v>0</v>
      </c>
      <c r="AI41" s="10">
        <v>0</v>
      </c>
      <c r="AJ41" s="4">
        <v>0</v>
      </c>
      <c r="AK41" s="4">
        <v>0</v>
      </c>
      <c r="AL41" s="10" t="s">
        <v>334</v>
      </c>
      <c r="AM41" s="1">
        <v>435099</v>
      </c>
      <c r="AN41" s="1">
        <v>8</v>
      </c>
      <c r="AX41"/>
      <c r="AY41"/>
    </row>
    <row r="42" spans="1:51" x14ac:dyDescent="0.25">
      <c r="A42" t="s">
        <v>150</v>
      </c>
      <c r="B42" t="s">
        <v>78</v>
      </c>
      <c r="C42" t="s">
        <v>223</v>
      </c>
      <c r="D42" t="s">
        <v>190</v>
      </c>
      <c r="E42" s="4">
        <v>75.228260869565219</v>
      </c>
      <c r="F42" s="4">
        <v>215.54695652173913</v>
      </c>
      <c r="G42" s="4">
        <v>30.419239130434782</v>
      </c>
      <c r="H42" s="10">
        <v>0.14112581138378</v>
      </c>
      <c r="I42" s="4">
        <v>202.5279347826087</v>
      </c>
      <c r="J42" s="4">
        <v>27.970869565217392</v>
      </c>
      <c r="K42" s="10">
        <v>0.13810869890734342</v>
      </c>
      <c r="L42" s="4">
        <v>27.073586956521737</v>
      </c>
      <c r="M42" s="4">
        <v>4.3833695652173912</v>
      </c>
      <c r="N42" s="10">
        <v>0.16190575605134155</v>
      </c>
      <c r="O42" s="4">
        <v>14.054565217391303</v>
      </c>
      <c r="P42" s="4">
        <v>1.9350000000000001</v>
      </c>
      <c r="Q42" s="8">
        <v>0.13767768479992576</v>
      </c>
      <c r="R42" s="4">
        <v>10.222826086956522</v>
      </c>
      <c r="S42" s="4">
        <v>0</v>
      </c>
      <c r="T42" s="10">
        <v>0</v>
      </c>
      <c r="U42" s="4">
        <v>2.7961956521739131</v>
      </c>
      <c r="V42" s="4">
        <v>2.4483695652173911</v>
      </c>
      <c r="W42" s="10">
        <v>0.87560738581146735</v>
      </c>
      <c r="X42" s="4">
        <v>39.355978260869563</v>
      </c>
      <c r="Y42" s="4">
        <v>0.27445652173913043</v>
      </c>
      <c r="Z42" s="10">
        <v>6.9736932955879313E-3</v>
      </c>
      <c r="AA42" s="4">
        <v>0</v>
      </c>
      <c r="AB42" s="4">
        <v>0</v>
      </c>
      <c r="AC42" s="10" t="s">
        <v>334</v>
      </c>
      <c r="AD42" s="4">
        <v>114.04760869565219</v>
      </c>
      <c r="AE42" s="4">
        <v>21.517717391304345</v>
      </c>
      <c r="AF42" s="10">
        <v>0.18867311324980601</v>
      </c>
      <c r="AG42" s="4">
        <v>7.0163043478260869</v>
      </c>
      <c r="AH42" s="4">
        <v>0</v>
      </c>
      <c r="AI42" s="10">
        <v>0</v>
      </c>
      <c r="AJ42" s="4">
        <v>28.053478260869564</v>
      </c>
      <c r="AK42" s="4">
        <v>4.2436956521739138</v>
      </c>
      <c r="AL42" s="10">
        <v>6.6106244557143574</v>
      </c>
      <c r="AM42" s="1">
        <v>435109</v>
      </c>
      <c r="AN42" s="1">
        <v>8</v>
      </c>
      <c r="AX42"/>
      <c r="AY42"/>
    </row>
    <row r="43" spans="1:51" x14ac:dyDescent="0.25">
      <c r="A43" t="s">
        <v>150</v>
      </c>
      <c r="B43" t="s">
        <v>64</v>
      </c>
      <c r="C43" t="s">
        <v>259</v>
      </c>
      <c r="D43" t="s">
        <v>198</v>
      </c>
      <c r="E43" s="4">
        <v>31.989130434782609</v>
      </c>
      <c r="F43" s="4">
        <v>112.20358695652176</v>
      </c>
      <c r="G43" s="4">
        <v>3.2771739130434785</v>
      </c>
      <c r="H43" s="10">
        <v>2.9207389905577301E-2</v>
      </c>
      <c r="I43" s="4">
        <v>112.20358695652176</v>
      </c>
      <c r="J43" s="4">
        <v>3.2771739130434785</v>
      </c>
      <c r="K43" s="10">
        <v>2.9207389905577301E-2</v>
      </c>
      <c r="L43" s="4">
        <v>24.570108695652173</v>
      </c>
      <c r="M43" s="4">
        <v>1.9347826086956521</v>
      </c>
      <c r="N43" s="10">
        <v>7.8745382556570598E-2</v>
      </c>
      <c r="O43" s="4">
        <v>24.570108695652173</v>
      </c>
      <c r="P43" s="4">
        <v>1.9347826086956521</v>
      </c>
      <c r="Q43" s="8">
        <v>7.8745382556570598E-2</v>
      </c>
      <c r="R43" s="4">
        <v>0</v>
      </c>
      <c r="S43" s="4">
        <v>0</v>
      </c>
      <c r="T43" s="10" t="s">
        <v>334</v>
      </c>
      <c r="U43" s="4">
        <v>0</v>
      </c>
      <c r="V43" s="4">
        <v>0</v>
      </c>
      <c r="W43" s="10" t="s">
        <v>334</v>
      </c>
      <c r="X43" s="4">
        <v>8.3426086956521726</v>
      </c>
      <c r="Y43" s="4">
        <v>1.3423913043478262</v>
      </c>
      <c r="Z43" s="10">
        <v>0.16090785907859081</v>
      </c>
      <c r="AA43" s="4">
        <v>0</v>
      </c>
      <c r="AB43" s="4">
        <v>0</v>
      </c>
      <c r="AC43" s="10" t="s">
        <v>334</v>
      </c>
      <c r="AD43" s="4">
        <v>67.980760869565231</v>
      </c>
      <c r="AE43" s="4">
        <v>0</v>
      </c>
      <c r="AF43" s="10">
        <v>0</v>
      </c>
      <c r="AG43" s="4">
        <v>0</v>
      </c>
      <c r="AH43" s="4">
        <v>0</v>
      </c>
      <c r="AI43" s="10" t="s">
        <v>334</v>
      </c>
      <c r="AJ43" s="4">
        <v>11.310108695652172</v>
      </c>
      <c r="AK43" s="4">
        <v>0</v>
      </c>
      <c r="AL43" s="10" t="s">
        <v>334</v>
      </c>
      <c r="AM43" s="1">
        <v>435090</v>
      </c>
      <c r="AN43" s="1">
        <v>8</v>
      </c>
      <c r="AX43"/>
      <c r="AY43"/>
    </row>
    <row r="44" spans="1:51" x14ac:dyDescent="0.25">
      <c r="A44" t="s">
        <v>150</v>
      </c>
      <c r="B44" t="s">
        <v>79</v>
      </c>
      <c r="C44" t="s">
        <v>238</v>
      </c>
      <c r="D44" t="s">
        <v>174</v>
      </c>
      <c r="E44" s="4">
        <v>75.913043478260875</v>
      </c>
      <c r="F44" s="4">
        <v>250.23326086956524</v>
      </c>
      <c r="G44" s="4">
        <v>11.116413043478261</v>
      </c>
      <c r="H44" s="10">
        <v>4.4424202461529366E-2</v>
      </c>
      <c r="I44" s="4">
        <v>226.94250000000002</v>
      </c>
      <c r="J44" s="4">
        <v>11.116413043478261</v>
      </c>
      <c r="K44" s="10">
        <v>4.8983390257348269E-2</v>
      </c>
      <c r="L44" s="4">
        <v>49.521739130434781</v>
      </c>
      <c r="M44" s="4">
        <v>0</v>
      </c>
      <c r="N44" s="10">
        <v>0</v>
      </c>
      <c r="O44" s="4">
        <v>26.230978260869566</v>
      </c>
      <c r="P44" s="4">
        <v>0</v>
      </c>
      <c r="Q44" s="8">
        <v>0</v>
      </c>
      <c r="R44" s="4">
        <v>19.029891304347824</v>
      </c>
      <c r="S44" s="4">
        <v>0</v>
      </c>
      <c r="T44" s="10">
        <v>0</v>
      </c>
      <c r="U44" s="4">
        <v>4.2608695652173916</v>
      </c>
      <c r="V44" s="4">
        <v>0</v>
      </c>
      <c r="W44" s="10">
        <v>0</v>
      </c>
      <c r="X44" s="4">
        <v>60.057065217391305</v>
      </c>
      <c r="Y44" s="4">
        <v>0</v>
      </c>
      <c r="Z44" s="10">
        <v>0</v>
      </c>
      <c r="AA44" s="4">
        <v>0</v>
      </c>
      <c r="AB44" s="4">
        <v>0</v>
      </c>
      <c r="AC44" s="10" t="s">
        <v>334</v>
      </c>
      <c r="AD44" s="4">
        <v>112.39902173913046</v>
      </c>
      <c r="AE44" s="4">
        <v>11.116413043478261</v>
      </c>
      <c r="AF44" s="10">
        <v>9.8901332693789853E-2</v>
      </c>
      <c r="AG44" s="4">
        <v>17.983695652173914</v>
      </c>
      <c r="AH44" s="4">
        <v>0</v>
      </c>
      <c r="AI44" s="10">
        <v>0</v>
      </c>
      <c r="AJ44" s="4">
        <v>10.271739130434783</v>
      </c>
      <c r="AK44" s="4">
        <v>0</v>
      </c>
      <c r="AL44" s="10" t="s">
        <v>334</v>
      </c>
      <c r="AM44" s="1">
        <v>435110</v>
      </c>
      <c r="AN44" s="1">
        <v>8</v>
      </c>
      <c r="AX44"/>
      <c r="AY44"/>
    </row>
    <row r="45" spans="1:51" x14ac:dyDescent="0.25">
      <c r="A45" t="s">
        <v>150</v>
      </c>
      <c r="B45" t="s">
        <v>95</v>
      </c>
      <c r="C45" t="s">
        <v>238</v>
      </c>
      <c r="D45" t="s">
        <v>174</v>
      </c>
      <c r="E45" s="4">
        <v>57.195652173913047</v>
      </c>
      <c r="F45" s="4">
        <v>211.86315217391308</v>
      </c>
      <c r="G45" s="4">
        <v>0.86467391304347818</v>
      </c>
      <c r="H45" s="10">
        <v>4.0812850378705275E-3</v>
      </c>
      <c r="I45" s="4">
        <v>206.38489130434789</v>
      </c>
      <c r="J45" s="4">
        <v>0.86467391304347818</v>
      </c>
      <c r="K45" s="10">
        <v>4.1896182786383173E-3</v>
      </c>
      <c r="L45" s="4">
        <v>71.320000000000022</v>
      </c>
      <c r="M45" s="4">
        <v>0</v>
      </c>
      <c r="N45" s="10">
        <v>0</v>
      </c>
      <c r="O45" s="4">
        <v>65.841739130434803</v>
      </c>
      <c r="P45" s="4">
        <v>0</v>
      </c>
      <c r="Q45" s="8">
        <v>0</v>
      </c>
      <c r="R45" s="4">
        <v>0</v>
      </c>
      <c r="S45" s="4">
        <v>0</v>
      </c>
      <c r="T45" s="10" t="s">
        <v>334</v>
      </c>
      <c r="U45" s="4">
        <v>5.4782608695652177</v>
      </c>
      <c r="V45" s="4">
        <v>0</v>
      </c>
      <c r="W45" s="10">
        <v>0</v>
      </c>
      <c r="X45" s="4">
        <v>31.487173913043488</v>
      </c>
      <c r="Y45" s="4">
        <v>0</v>
      </c>
      <c r="Z45" s="10">
        <v>0</v>
      </c>
      <c r="AA45" s="4">
        <v>0</v>
      </c>
      <c r="AB45" s="4">
        <v>0</v>
      </c>
      <c r="AC45" s="10" t="s">
        <v>334</v>
      </c>
      <c r="AD45" s="4">
        <v>96.286847826086969</v>
      </c>
      <c r="AE45" s="4">
        <v>0.86467391304347818</v>
      </c>
      <c r="AF45" s="10">
        <v>8.980187144616571E-3</v>
      </c>
      <c r="AG45" s="4">
        <v>0</v>
      </c>
      <c r="AH45" s="4">
        <v>0</v>
      </c>
      <c r="AI45" s="10" t="s">
        <v>334</v>
      </c>
      <c r="AJ45" s="4">
        <v>12.76913043478261</v>
      </c>
      <c r="AK45" s="4">
        <v>0</v>
      </c>
      <c r="AL45" s="10" t="s">
        <v>334</v>
      </c>
      <c r="AM45" s="1">
        <v>435134</v>
      </c>
      <c r="AN45" s="1">
        <v>8</v>
      </c>
      <c r="AX45"/>
      <c r="AY45"/>
    </row>
    <row r="46" spans="1:51" x14ac:dyDescent="0.25">
      <c r="A46" t="s">
        <v>150</v>
      </c>
      <c r="B46" t="s">
        <v>62</v>
      </c>
      <c r="C46" t="s">
        <v>257</v>
      </c>
      <c r="D46" t="s">
        <v>184</v>
      </c>
      <c r="E46" s="4">
        <v>47.130434782608695</v>
      </c>
      <c r="F46" s="4">
        <v>137.42804347826083</v>
      </c>
      <c r="G46" s="4">
        <v>0</v>
      </c>
      <c r="H46" s="10">
        <v>0</v>
      </c>
      <c r="I46" s="4">
        <v>127.48804347826083</v>
      </c>
      <c r="J46" s="4">
        <v>0</v>
      </c>
      <c r="K46" s="10">
        <v>0</v>
      </c>
      <c r="L46" s="4">
        <v>23.754782608695656</v>
      </c>
      <c r="M46" s="4">
        <v>0</v>
      </c>
      <c r="N46" s="10">
        <v>0</v>
      </c>
      <c r="O46" s="4">
        <v>13.814782608695653</v>
      </c>
      <c r="P46" s="4">
        <v>0</v>
      </c>
      <c r="Q46" s="8">
        <v>0</v>
      </c>
      <c r="R46" s="4">
        <v>4.4617391304347827</v>
      </c>
      <c r="S46" s="4">
        <v>0</v>
      </c>
      <c r="T46" s="10">
        <v>0</v>
      </c>
      <c r="U46" s="4">
        <v>5.4782608695652177</v>
      </c>
      <c r="V46" s="4">
        <v>0</v>
      </c>
      <c r="W46" s="10">
        <v>0</v>
      </c>
      <c r="X46" s="4">
        <v>19.820326086956509</v>
      </c>
      <c r="Y46" s="4">
        <v>0</v>
      </c>
      <c r="Z46" s="10">
        <v>0</v>
      </c>
      <c r="AA46" s="4">
        <v>0</v>
      </c>
      <c r="AB46" s="4">
        <v>0</v>
      </c>
      <c r="AC46" s="10" t="s">
        <v>334</v>
      </c>
      <c r="AD46" s="4">
        <v>84.105108695652149</v>
      </c>
      <c r="AE46" s="4">
        <v>0</v>
      </c>
      <c r="AF46" s="10">
        <v>0</v>
      </c>
      <c r="AG46" s="4">
        <v>0</v>
      </c>
      <c r="AH46" s="4">
        <v>0</v>
      </c>
      <c r="AI46" s="10" t="s">
        <v>334</v>
      </c>
      <c r="AJ46" s="4">
        <v>9.7478260869565219</v>
      </c>
      <c r="AK46" s="4">
        <v>0</v>
      </c>
      <c r="AL46" s="10" t="s">
        <v>334</v>
      </c>
      <c r="AM46" s="1">
        <v>435087</v>
      </c>
      <c r="AN46" s="1">
        <v>8</v>
      </c>
      <c r="AX46"/>
      <c r="AY46"/>
    </row>
    <row r="47" spans="1:51" x14ac:dyDescent="0.25">
      <c r="A47" t="s">
        <v>150</v>
      </c>
      <c r="B47" t="s">
        <v>72</v>
      </c>
      <c r="C47" t="s">
        <v>221</v>
      </c>
      <c r="D47" t="s">
        <v>167</v>
      </c>
      <c r="E47" s="4">
        <v>49.141304347826086</v>
      </c>
      <c r="F47" s="4">
        <v>140.90847826086957</v>
      </c>
      <c r="G47" s="4">
        <v>0.11956521739130435</v>
      </c>
      <c r="H47" s="10">
        <v>8.4853103849399621E-4</v>
      </c>
      <c r="I47" s="4">
        <v>132.34130434782611</v>
      </c>
      <c r="J47" s="4">
        <v>0</v>
      </c>
      <c r="K47" s="10">
        <v>0</v>
      </c>
      <c r="L47" s="4">
        <v>31.651630434782611</v>
      </c>
      <c r="M47" s="4">
        <v>0.11956521739130435</v>
      </c>
      <c r="N47" s="10">
        <v>3.7775373890348391E-3</v>
      </c>
      <c r="O47" s="4">
        <v>23.084456521739135</v>
      </c>
      <c r="P47" s="4">
        <v>0</v>
      </c>
      <c r="Q47" s="8">
        <v>0</v>
      </c>
      <c r="R47" s="4">
        <v>2.9693478260869561</v>
      </c>
      <c r="S47" s="4">
        <v>0</v>
      </c>
      <c r="T47" s="10">
        <v>0</v>
      </c>
      <c r="U47" s="4">
        <v>5.5978260869565215</v>
      </c>
      <c r="V47" s="4">
        <v>0.11956521739130435</v>
      </c>
      <c r="W47" s="10">
        <v>2.1359223300970877E-2</v>
      </c>
      <c r="X47" s="4">
        <v>26.94956521739131</v>
      </c>
      <c r="Y47" s="4">
        <v>0</v>
      </c>
      <c r="Z47" s="10">
        <v>0</v>
      </c>
      <c r="AA47" s="4">
        <v>0</v>
      </c>
      <c r="AB47" s="4">
        <v>0</v>
      </c>
      <c r="AC47" s="10" t="s">
        <v>334</v>
      </c>
      <c r="AD47" s="4">
        <v>82.207173913043476</v>
      </c>
      <c r="AE47" s="4">
        <v>0</v>
      </c>
      <c r="AF47" s="10">
        <v>0</v>
      </c>
      <c r="AG47" s="4">
        <v>0</v>
      </c>
      <c r="AH47" s="4">
        <v>0</v>
      </c>
      <c r="AI47" s="10" t="s">
        <v>334</v>
      </c>
      <c r="AJ47" s="4">
        <v>0.10010869565217392</v>
      </c>
      <c r="AK47" s="4">
        <v>0</v>
      </c>
      <c r="AL47" s="10" t="s">
        <v>334</v>
      </c>
      <c r="AM47" s="1">
        <v>435101</v>
      </c>
      <c r="AN47" s="1">
        <v>8</v>
      </c>
      <c r="AX47"/>
      <c r="AY47"/>
    </row>
    <row r="48" spans="1:51" x14ac:dyDescent="0.25">
      <c r="A48" t="s">
        <v>150</v>
      </c>
      <c r="B48" t="s">
        <v>63</v>
      </c>
      <c r="C48" t="s">
        <v>258</v>
      </c>
      <c r="D48" t="s">
        <v>170</v>
      </c>
      <c r="E48" s="4">
        <v>35.684782608695649</v>
      </c>
      <c r="F48" s="4">
        <v>124.43184782608695</v>
      </c>
      <c r="G48" s="4">
        <v>0.2608695652173913</v>
      </c>
      <c r="H48" s="10">
        <v>2.0964855041130425E-3</v>
      </c>
      <c r="I48" s="4">
        <v>115.14749999999999</v>
      </c>
      <c r="J48" s="4">
        <v>0</v>
      </c>
      <c r="K48" s="10">
        <v>0</v>
      </c>
      <c r="L48" s="4">
        <v>27.313152173913039</v>
      </c>
      <c r="M48" s="4">
        <v>0.2608695652173913</v>
      </c>
      <c r="N48" s="10">
        <v>9.5510603666811265E-3</v>
      </c>
      <c r="O48" s="4">
        <v>18.028804347826082</v>
      </c>
      <c r="P48" s="4">
        <v>0</v>
      </c>
      <c r="Q48" s="8">
        <v>0</v>
      </c>
      <c r="R48" s="4">
        <v>4.6756521739130452</v>
      </c>
      <c r="S48" s="4">
        <v>0</v>
      </c>
      <c r="T48" s="10">
        <v>0</v>
      </c>
      <c r="U48" s="4">
        <v>4.6086956521739131</v>
      </c>
      <c r="V48" s="4">
        <v>0.2608695652173913</v>
      </c>
      <c r="W48" s="10">
        <v>5.6603773584905662E-2</v>
      </c>
      <c r="X48" s="4">
        <v>17.898586956521747</v>
      </c>
      <c r="Y48" s="4">
        <v>0</v>
      </c>
      <c r="Z48" s="10">
        <v>0</v>
      </c>
      <c r="AA48" s="4">
        <v>0</v>
      </c>
      <c r="AB48" s="4">
        <v>0</v>
      </c>
      <c r="AC48" s="10" t="s">
        <v>334</v>
      </c>
      <c r="AD48" s="4">
        <v>64.02304347826086</v>
      </c>
      <c r="AE48" s="4">
        <v>0</v>
      </c>
      <c r="AF48" s="10">
        <v>0</v>
      </c>
      <c r="AG48" s="4">
        <v>0</v>
      </c>
      <c r="AH48" s="4">
        <v>0</v>
      </c>
      <c r="AI48" s="10" t="s">
        <v>334</v>
      </c>
      <c r="AJ48" s="4">
        <v>15.197065217391311</v>
      </c>
      <c r="AK48" s="4">
        <v>0</v>
      </c>
      <c r="AL48" s="10" t="s">
        <v>334</v>
      </c>
      <c r="AM48" s="1">
        <v>435089</v>
      </c>
      <c r="AN48" s="1">
        <v>8</v>
      </c>
      <c r="AX48"/>
      <c r="AY48"/>
    </row>
    <row r="49" spans="1:51" x14ac:dyDescent="0.25">
      <c r="A49" t="s">
        <v>150</v>
      </c>
      <c r="B49" t="s">
        <v>54</v>
      </c>
      <c r="C49" t="s">
        <v>252</v>
      </c>
      <c r="D49" t="s">
        <v>185</v>
      </c>
      <c r="E49" s="4">
        <v>38.684782608695649</v>
      </c>
      <c r="F49" s="4">
        <v>122.12717391304346</v>
      </c>
      <c r="G49" s="4">
        <v>0</v>
      </c>
      <c r="H49" s="10">
        <v>0</v>
      </c>
      <c r="I49" s="4">
        <v>110.96141304347825</v>
      </c>
      <c r="J49" s="4">
        <v>0</v>
      </c>
      <c r="K49" s="10">
        <v>0</v>
      </c>
      <c r="L49" s="4">
        <v>29.236739130434788</v>
      </c>
      <c r="M49" s="4">
        <v>0</v>
      </c>
      <c r="N49" s="10">
        <v>0</v>
      </c>
      <c r="O49" s="4">
        <v>18.07097826086957</v>
      </c>
      <c r="P49" s="4">
        <v>0</v>
      </c>
      <c r="Q49" s="8">
        <v>0</v>
      </c>
      <c r="R49" s="4">
        <v>5.6875</v>
      </c>
      <c r="S49" s="4">
        <v>0</v>
      </c>
      <c r="T49" s="10">
        <v>0</v>
      </c>
      <c r="U49" s="4">
        <v>5.4782608695652177</v>
      </c>
      <c r="V49" s="4">
        <v>0</v>
      </c>
      <c r="W49" s="10">
        <v>0</v>
      </c>
      <c r="X49" s="4">
        <v>27.402934782608689</v>
      </c>
      <c r="Y49" s="4">
        <v>0</v>
      </c>
      <c r="Z49" s="10">
        <v>0</v>
      </c>
      <c r="AA49" s="4">
        <v>0</v>
      </c>
      <c r="AB49" s="4">
        <v>0</v>
      </c>
      <c r="AC49" s="10" t="s">
        <v>334</v>
      </c>
      <c r="AD49" s="4">
        <v>59.879347826086942</v>
      </c>
      <c r="AE49" s="4">
        <v>0</v>
      </c>
      <c r="AF49" s="10">
        <v>0</v>
      </c>
      <c r="AG49" s="4">
        <v>0</v>
      </c>
      <c r="AH49" s="4">
        <v>0</v>
      </c>
      <c r="AI49" s="10" t="s">
        <v>334</v>
      </c>
      <c r="AJ49" s="4">
        <v>5.6081521739130427</v>
      </c>
      <c r="AK49" s="4">
        <v>0</v>
      </c>
      <c r="AL49" s="10" t="s">
        <v>334</v>
      </c>
      <c r="AM49" s="1">
        <v>435074</v>
      </c>
      <c r="AN49" s="1">
        <v>8</v>
      </c>
      <c r="AX49"/>
      <c r="AY49"/>
    </row>
    <row r="50" spans="1:51" x14ac:dyDescent="0.25">
      <c r="A50" t="s">
        <v>150</v>
      </c>
      <c r="B50" t="s">
        <v>83</v>
      </c>
      <c r="C50" t="s">
        <v>222</v>
      </c>
      <c r="D50" t="s">
        <v>202</v>
      </c>
      <c r="E50" s="4">
        <v>34.239130434782609</v>
      </c>
      <c r="F50" s="4">
        <v>117.10326086956519</v>
      </c>
      <c r="G50" s="4">
        <v>0.86956521739130432</v>
      </c>
      <c r="H50" s="10">
        <v>7.4256276975913135E-3</v>
      </c>
      <c r="I50" s="4">
        <v>110.14652173913041</v>
      </c>
      <c r="J50" s="4">
        <v>0</v>
      </c>
      <c r="K50" s="10">
        <v>0</v>
      </c>
      <c r="L50" s="4">
        <v>20.209347826086958</v>
      </c>
      <c r="M50" s="4">
        <v>0.86956521739130432</v>
      </c>
      <c r="N50" s="10">
        <v>4.3027871303636923E-2</v>
      </c>
      <c r="O50" s="4">
        <v>13.252608695652174</v>
      </c>
      <c r="P50" s="4">
        <v>0</v>
      </c>
      <c r="Q50" s="8">
        <v>0</v>
      </c>
      <c r="R50" s="4">
        <v>3.478478260869565</v>
      </c>
      <c r="S50" s="4">
        <v>0</v>
      </c>
      <c r="T50" s="10">
        <v>0</v>
      </c>
      <c r="U50" s="4">
        <v>3.4782608695652173</v>
      </c>
      <c r="V50" s="4">
        <v>0.86956521739130432</v>
      </c>
      <c r="W50" s="10">
        <v>0.25</v>
      </c>
      <c r="X50" s="4">
        <v>25.815434782608691</v>
      </c>
      <c r="Y50" s="4">
        <v>0</v>
      </c>
      <c r="Z50" s="10">
        <v>0</v>
      </c>
      <c r="AA50" s="4">
        <v>0</v>
      </c>
      <c r="AB50" s="4">
        <v>0</v>
      </c>
      <c r="AC50" s="10" t="s">
        <v>334</v>
      </c>
      <c r="AD50" s="4">
        <v>66.981195652173895</v>
      </c>
      <c r="AE50" s="4">
        <v>0</v>
      </c>
      <c r="AF50" s="10">
        <v>0</v>
      </c>
      <c r="AG50" s="4">
        <v>0</v>
      </c>
      <c r="AH50" s="4">
        <v>0</v>
      </c>
      <c r="AI50" s="10" t="s">
        <v>334</v>
      </c>
      <c r="AJ50" s="4">
        <v>4.097282608695652</v>
      </c>
      <c r="AK50" s="4">
        <v>0</v>
      </c>
      <c r="AL50" s="10" t="s">
        <v>334</v>
      </c>
      <c r="AM50" s="1">
        <v>435117</v>
      </c>
      <c r="AN50" s="1">
        <v>8</v>
      </c>
      <c r="AX50"/>
      <c r="AY50"/>
    </row>
    <row r="51" spans="1:51" x14ac:dyDescent="0.25">
      <c r="A51" t="s">
        <v>150</v>
      </c>
      <c r="B51" t="s">
        <v>55</v>
      </c>
      <c r="C51" t="s">
        <v>253</v>
      </c>
      <c r="D51" t="s">
        <v>194</v>
      </c>
      <c r="E51" s="4">
        <v>36.934782608695649</v>
      </c>
      <c r="F51" s="4">
        <v>114.69141304347831</v>
      </c>
      <c r="G51" s="4">
        <v>0.49402173913043479</v>
      </c>
      <c r="H51" s="10">
        <v>4.3073995342890782E-3</v>
      </c>
      <c r="I51" s="4">
        <v>103.83130434782613</v>
      </c>
      <c r="J51" s="4">
        <v>0.44510869565217392</v>
      </c>
      <c r="K51" s="10">
        <v>4.2868448821667231E-3</v>
      </c>
      <c r="L51" s="4">
        <v>23.868369565217392</v>
      </c>
      <c r="M51" s="4">
        <v>0.26630434782608697</v>
      </c>
      <c r="N51" s="10">
        <v>1.1157207328235932E-2</v>
      </c>
      <c r="O51" s="4">
        <v>13.008260869565218</v>
      </c>
      <c r="P51" s="4">
        <v>0.21739130434782608</v>
      </c>
      <c r="Q51" s="8">
        <v>1.6711788495604799E-2</v>
      </c>
      <c r="R51" s="4">
        <v>5.4025000000000016</v>
      </c>
      <c r="S51" s="4">
        <v>0</v>
      </c>
      <c r="T51" s="10">
        <v>0</v>
      </c>
      <c r="U51" s="4">
        <v>5.4576086956521745</v>
      </c>
      <c r="V51" s="4">
        <v>4.8913043478260872E-2</v>
      </c>
      <c r="W51" s="10">
        <v>8.9623580959968131E-3</v>
      </c>
      <c r="X51" s="4">
        <v>15.263043478260872</v>
      </c>
      <c r="Y51" s="4">
        <v>0</v>
      </c>
      <c r="Z51" s="10">
        <v>0</v>
      </c>
      <c r="AA51" s="4">
        <v>0</v>
      </c>
      <c r="AB51" s="4">
        <v>0</v>
      </c>
      <c r="AC51" s="10" t="s">
        <v>334</v>
      </c>
      <c r="AD51" s="4">
        <v>60.246956521739172</v>
      </c>
      <c r="AE51" s="4">
        <v>0.22771739130434782</v>
      </c>
      <c r="AF51" s="10">
        <v>3.7797326944171788E-3</v>
      </c>
      <c r="AG51" s="4">
        <v>0</v>
      </c>
      <c r="AH51" s="4">
        <v>0</v>
      </c>
      <c r="AI51" s="10" t="s">
        <v>334</v>
      </c>
      <c r="AJ51" s="4">
        <v>15.313043478260871</v>
      </c>
      <c r="AK51" s="4">
        <v>0</v>
      </c>
      <c r="AL51" s="10" t="s">
        <v>334</v>
      </c>
      <c r="AM51" s="1">
        <v>435075</v>
      </c>
      <c r="AN51" s="1">
        <v>8</v>
      </c>
      <c r="AX51"/>
      <c r="AY51"/>
    </row>
    <row r="52" spans="1:51" x14ac:dyDescent="0.25">
      <c r="A52" t="s">
        <v>150</v>
      </c>
      <c r="B52" t="s">
        <v>59</v>
      </c>
      <c r="C52" t="s">
        <v>255</v>
      </c>
      <c r="D52" t="s">
        <v>167</v>
      </c>
      <c r="E52" s="4">
        <v>40.956521739130437</v>
      </c>
      <c r="F52" s="4">
        <v>113.32086956521738</v>
      </c>
      <c r="G52" s="4">
        <v>2.0573913043478256</v>
      </c>
      <c r="H52" s="10">
        <v>1.8155449320513505E-2</v>
      </c>
      <c r="I52" s="4">
        <v>102.38999999999999</v>
      </c>
      <c r="J52" s="4">
        <v>1.6443478260869562</v>
      </c>
      <c r="K52" s="10">
        <v>1.6059652564576192E-2</v>
      </c>
      <c r="L52" s="4">
        <v>29.258478260869566</v>
      </c>
      <c r="M52" s="4">
        <v>2.0573913043478256</v>
      </c>
      <c r="N52" s="10">
        <v>7.0317782285327909E-2</v>
      </c>
      <c r="O52" s="4">
        <v>18.327608695652174</v>
      </c>
      <c r="P52" s="4">
        <v>1.6443478260869562</v>
      </c>
      <c r="Q52" s="8">
        <v>8.971971485167303E-2</v>
      </c>
      <c r="R52" s="4">
        <v>4.9526086956521738</v>
      </c>
      <c r="S52" s="4">
        <v>0</v>
      </c>
      <c r="T52" s="10">
        <v>0</v>
      </c>
      <c r="U52" s="4">
        <v>5.9782608695652177</v>
      </c>
      <c r="V52" s="4">
        <v>0.41304347826086957</v>
      </c>
      <c r="W52" s="10">
        <v>6.9090909090909092E-2</v>
      </c>
      <c r="X52" s="4">
        <v>9.1858695652173878</v>
      </c>
      <c r="Y52" s="4">
        <v>0</v>
      </c>
      <c r="Z52" s="10">
        <v>0</v>
      </c>
      <c r="AA52" s="4">
        <v>0</v>
      </c>
      <c r="AB52" s="4">
        <v>0</v>
      </c>
      <c r="AC52" s="10" t="s">
        <v>334</v>
      </c>
      <c r="AD52" s="4">
        <v>65.282173913043465</v>
      </c>
      <c r="AE52" s="4">
        <v>0</v>
      </c>
      <c r="AF52" s="10">
        <v>0</v>
      </c>
      <c r="AG52" s="4">
        <v>0</v>
      </c>
      <c r="AH52" s="4">
        <v>0</v>
      </c>
      <c r="AI52" s="10" t="s">
        <v>334</v>
      </c>
      <c r="AJ52" s="4">
        <v>9.5943478260869561</v>
      </c>
      <c r="AK52" s="4">
        <v>0</v>
      </c>
      <c r="AL52" s="10" t="s">
        <v>334</v>
      </c>
      <c r="AM52" s="1">
        <v>435082</v>
      </c>
      <c r="AN52" s="1">
        <v>8</v>
      </c>
      <c r="AX52"/>
      <c r="AY52"/>
    </row>
    <row r="53" spans="1:51" x14ac:dyDescent="0.25">
      <c r="A53" t="s">
        <v>150</v>
      </c>
      <c r="B53" t="s">
        <v>29</v>
      </c>
      <c r="C53" t="s">
        <v>242</v>
      </c>
      <c r="D53" t="s">
        <v>183</v>
      </c>
      <c r="E53" s="4">
        <v>65.902173913043484</v>
      </c>
      <c r="F53" s="4">
        <v>251.51815217391305</v>
      </c>
      <c r="G53" s="4">
        <v>0</v>
      </c>
      <c r="H53" s="10">
        <v>0</v>
      </c>
      <c r="I53" s="4">
        <v>236.85369565217391</v>
      </c>
      <c r="J53" s="4">
        <v>0</v>
      </c>
      <c r="K53" s="10">
        <v>0</v>
      </c>
      <c r="L53" s="4">
        <v>87.640543478260895</v>
      </c>
      <c r="M53" s="4">
        <v>0</v>
      </c>
      <c r="N53" s="10">
        <v>0</v>
      </c>
      <c r="O53" s="4">
        <v>72.976086956521769</v>
      </c>
      <c r="P53" s="4">
        <v>0</v>
      </c>
      <c r="Q53" s="8">
        <v>0</v>
      </c>
      <c r="R53" s="4">
        <v>9.186195652173911</v>
      </c>
      <c r="S53" s="4">
        <v>0</v>
      </c>
      <c r="T53" s="10">
        <v>0</v>
      </c>
      <c r="U53" s="4">
        <v>5.4782608695652177</v>
      </c>
      <c r="V53" s="4">
        <v>0</v>
      </c>
      <c r="W53" s="10">
        <v>0</v>
      </c>
      <c r="X53" s="4">
        <v>18.155543478260867</v>
      </c>
      <c r="Y53" s="4">
        <v>0</v>
      </c>
      <c r="Z53" s="10">
        <v>0</v>
      </c>
      <c r="AA53" s="4">
        <v>0</v>
      </c>
      <c r="AB53" s="4">
        <v>0</v>
      </c>
      <c r="AC53" s="10" t="s">
        <v>334</v>
      </c>
      <c r="AD53" s="4">
        <v>135.01228260869561</v>
      </c>
      <c r="AE53" s="4">
        <v>0</v>
      </c>
      <c r="AF53" s="10">
        <v>0</v>
      </c>
      <c r="AG53" s="4">
        <v>0</v>
      </c>
      <c r="AH53" s="4">
        <v>0</v>
      </c>
      <c r="AI53" s="10" t="s">
        <v>334</v>
      </c>
      <c r="AJ53" s="4">
        <v>10.709782608695656</v>
      </c>
      <c r="AK53" s="4">
        <v>0</v>
      </c>
      <c r="AL53" s="10" t="s">
        <v>334</v>
      </c>
      <c r="AM53" s="1">
        <v>435044</v>
      </c>
      <c r="AN53" s="1">
        <v>8</v>
      </c>
      <c r="AX53"/>
      <c r="AY53"/>
    </row>
    <row r="54" spans="1:51" x14ac:dyDescent="0.25">
      <c r="A54" t="s">
        <v>150</v>
      </c>
      <c r="B54" t="s">
        <v>89</v>
      </c>
      <c r="C54" t="s">
        <v>275</v>
      </c>
      <c r="D54" t="s">
        <v>205</v>
      </c>
      <c r="E54" s="4">
        <v>36.978260869565219</v>
      </c>
      <c r="F54" s="4">
        <v>123.4428260869565</v>
      </c>
      <c r="G54" s="4">
        <v>0.60869565217391308</v>
      </c>
      <c r="H54" s="10">
        <v>4.930992520740988E-3</v>
      </c>
      <c r="I54" s="4">
        <v>117.33086956521737</v>
      </c>
      <c r="J54" s="4">
        <v>0</v>
      </c>
      <c r="K54" s="10">
        <v>0</v>
      </c>
      <c r="L54" s="4">
        <v>23.262282608695656</v>
      </c>
      <c r="M54" s="4">
        <v>0.60869565217391308</v>
      </c>
      <c r="N54" s="10">
        <v>2.6166634737142133E-2</v>
      </c>
      <c r="O54" s="4">
        <v>17.150326086956525</v>
      </c>
      <c r="P54" s="4">
        <v>0</v>
      </c>
      <c r="Q54" s="8">
        <v>0</v>
      </c>
      <c r="R54" s="4">
        <v>0.18152173913043476</v>
      </c>
      <c r="S54" s="4">
        <v>0</v>
      </c>
      <c r="T54" s="10">
        <v>0</v>
      </c>
      <c r="U54" s="4">
        <v>5.9304347826086969</v>
      </c>
      <c r="V54" s="4">
        <v>0.60869565217391308</v>
      </c>
      <c r="W54" s="10">
        <v>0.10263929618768326</v>
      </c>
      <c r="X54" s="4">
        <v>8.4066304347826115</v>
      </c>
      <c r="Y54" s="4">
        <v>0</v>
      </c>
      <c r="Z54" s="10">
        <v>0</v>
      </c>
      <c r="AA54" s="4">
        <v>0</v>
      </c>
      <c r="AB54" s="4">
        <v>0</v>
      </c>
      <c r="AC54" s="10" t="s">
        <v>334</v>
      </c>
      <c r="AD54" s="4">
        <v>72.684782608695627</v>
      </c>
      <c r="AE54" s="4">
        <v>0</v>
      </c>
      <c r="AF54" s="10">
        <v>0</v>
      </c>
      <c r="AG54" s="4">
        <v>0</v>
      </c>
      <c r="AH54" s="4">
        <v>0</v>
      </c>
      <c r="AI54" s="10" t="s">
        <v>334</v>
      </c>
      <c r="AJ54" s="4">
        <v>19.089130434782611</v>
      </c>
      <c r="AK54" s="4">
        <v>0</v>
      </c>
      <c r="AL54" s="10" t="s">
        <v>334</v>
      </c>
      <c r="AM54" s="1">
        <v>435124</v>
      </c>
      <c r="AN54" s="1">
        <v>8</v>
      </c>
      <c r="AX54"/>
      <c r="AY54"/>
    </row>
    <row r="55" spans="1:51" x14ac:dyDescent="0.25">
      <c r="A55" t="s">
        <v>150</v>
      </c>
      <c r="B55" t="s">
        <v>74</v>
      </c>
      <c r="C55" t="s">
        <v>265</v>
      </c>
      <c r="D55" t="s">
        <v>174</v>
      </c>
      <c r="E55" s="4">
        <v>35.184782608695649</v>
      </c>
      <c r="F55" s="4">
        <v>137.49347826086955</v>
      </c>
      <c r="G55" s="4">
        <v>22.913043478260871</v>
      </c>
      <c r="H55" s="10">
        <v>0.16664822046895508</v>
      </c>
      <c r="I55" s="4">
        <v>127.9129347826087</v>
      </c>
      <c r="J55" s="4">
        <v>22.913043478260871</v>
      </c>
      <c r="K55" s="10">
        <v>0.17912999586165523</v>
      </c>
      <c r="L55" s="4">
        <v>27.367391304347819</v>
      </c>
      <c r="M55" s="4">
        <v>0.33695652173913043</v>
      </c>
      <c r="N55" s="10">
        <v>1.2312336166494561E-2</v>
      </c>
      <c r="O55" s="4">
        <v>17.786847826086952</v>
      </c>
      <c r="P55" s="4">
        <v>0.33695652173913043</v>
      </c>
      <c r="Q55" s="8">
        <v>1.8944139233312358E-2</v>
      </c>
      <c r="R55" s="4">
        <v>4.2761956521739108</v>
      </c>
      <c r="S55" s="4">
        <v>0</v>
      </c>
      <c r="T55" s="10">
        <v>0</v>
      </c>
      <c r="U55" s="4">
        <v>5.3043478260869561</v>
      </c>
      <c r="V55" s="4">
        <v>0</v>
      </c>
      <c r="W55" s="10">
        <v>0</v>
      </c>
      <c r="X55" s="4">
        <v>14.716413043478259</v>
      </c>
      <c r="Y55" s="4">
        <v>2.4782608695652173</v>
      </c>
      <c r="Z55" s="10">
        <v>0.16840114926398358</v>
      </c>
      <c r="AA55" s="4">
        <v>0</v>
      </c>
      <c r="AB55" s="4">
        <v>0</v>
      </c>
      <c r="AC55" s="10" t="s">
        <v>334</v>
      </c>
      <c r="AD55" s="4">
        <v>82.392934782608705</v>
      </c>
      <c r="AE55" s="4">
        <v>20.097826086956523</v>
      </c>
      <c r="AF55" s="10">
        <v>0.24392657137391741</v>
      </c>
      <c r="AG55" s="4">
        <v>0</v>
      </c>
      <c r="AH55" s="4">
        <v>0</v>
      </c>
      <c r="AI55" s="10" t="s">
        <v>334</v>
      </c>
      <c r="AJ55" s="4">
        <v>13.016739130434782</v>
      </c>
      <c r="AK55" s="4">
        <v>0</v>
      </c>
      <c r="AL55" s="10" t="s">
        <v>334</v>
      </c>
      <c r="AM55" s="1">
        <v>435104</v>
      </c>
      <c r="AN55" s="1">
        <v>8</v>
      </c>
      <c r="AX55"/>
      <c r="AY55"/>
    </row>
    <row r="56" spans="1:51" x14ac:dyDescent="0.25">
      <c r="A56" t="s">
        <v>150</v>
      </c>
      <c r="B56" t="s">
        <v>67</v>
      </c>
      <c r="C56" t="s">
        <v>261</v>
      </c>
      <c r="D56" t="s">
        <v>199</v>
      </c>
      <c r="E56" s="4">
        <v>33.684782608695649</v>
      </c>
      <c r="F56" s="4">
        <v>112.68847826086957</v>
      </c>
      <c r="G56" s="4">
        <v>4.3478260869565216E-2</v>
      </c>
      <c r="H56" s="10">
        <v>3.8582702988423256E-4</v>
      </c>
      <c r="I56" s="4">
        <v>102.10260869565218</v>
      </c>
      <c r="J56" s="4">
        <v>0</v>
      </c>
      <c r="K56" s="10">
        <v>0</v>
      </c>
      <c r="L56" s="4">
        <v>31.332826086956523</v>
      </c>
      <c r="M56" s="4">
        <v>4.3478260869565216E-2</v>
      </c>
      <c r="N56" s="10">
        <v>1.3876265341945869E-3</v>
      </c>
      <c r="O56" s="4">
        <v>20.746956521739133</v>
      </c>
      <c r="P56" s="4">
        <v>0</v>
      </c>
      <c r="Q56" s="8">
        <v>0</v>
      </c>
      <c r="R56" s="4">
        <v>5.5043478260869554</v>
      </c>
      <c r="S56" s="4">
        <v>0</v>
      </c>
      <c r="T56" s="10">
        <v>0</v>
      </c>
      <c r="U56" s="4">
        <v>5.0815217391304346</v>
      </c>
      <c r="V56" s="4">
        <v>4.3478260869565216E-2</v>
      </c>
      <c r="W56" s="10">
        <v>8.5561497326203211E-3</v>
      </c>
      <c r="X56" s="4">
        <v>14.826847826086953</v>
      </c>
      <c r="Y56" s="4">
        <v>0</v>
      </c>
      <c r="Z56" s="10">
        <v>0</v>
      </c>
      <c r="AA56" s="4">
        <v>0</v>
      </c>
      <c r="AB56" s="4">
        <v>0</v>
      </c>
      <c r="AC56" s="10" t="s">
        <v>334</v>
      </c>
      <c r="AD56" s="4">
        <v>53.753043478260878</v>
      </c>
      <c r="AE56" s="4">
        <v>0</v>
      </c>
      <c r="AF56" s="10">
        <v>0</v>
      </c>
      <c r="AG56" s="4">
        <v>0</v>
      </c>
      <c r="AH56" s="4">
        <v>0</v>
      </c>
      <c r="AI56" s="10" t="s">
        <v>334</v>
      </c>
      <c r="AJ56" s="4">
        <v>12.775760869565216</v>
      </c>
      <c r="AK56" s="4">
        <v>0</v>
      </c>
      <c r="AL56" s="10" t="s">
        <v>334</v>
      </c>
      <c r="AM56" s="1">
        <v>435095</v>
      </c>
      <c r="AN56" s="1">
        <v>8</v>
      </c>
      <c r="AX56"/>
      <c r="AY56"/>
    </row>
    <row r="57" spans="1:51" x14ac:dyDescent="0.25">
      <c r="A57" t="s">
        <v>150</v>
      </c>
      <c r="B57" t="s">
        <v>31</v>
      </c>
      <c r="C57" t="s">
        <v>242</v>
      </c>
      <c r="D57" t="s">
        <v>183</v>
      </c>
      <c r="E57" s="4">
        <v>56.978260869565219</v>
      </c>
      <c r="F57" s="4">
        <v>187.08271739130436</v>
      </c>
      <c r="G57" s="4">
        <v>0</v>
      </c>
      <c r="H57" s="10">
        <v>0</v>
      </c>
      <c r="I57" s="4">
        <v>187.08271739130436</v>
      </c>
      <c r="J57" s="4">
        <v>0</v>
      </c>
      <c r="K57" s="10">
        <v>0</v>
      </c>
      <c r="L57" s="4">
        <v>48.08847826086955</v>
      </c>
      <c r="M57" s="4">
        <v>0</v>
      </c>
      <c r="N57" s="10">
        <v>0</v>
      </c>
      <c r="O57" s="4">
        <v>48.08847826086955</v>
      </c>
      <c r="P57" s="4">
        <v>0</v>
      </c>
      <c r="Q57" s="8">
        <v>0</v>
      </c>
      <c r="R57" s="4">
        <v>0</v>
      </c>
      <c r="S57" s="4">
        <v>0</v>
      </c>
      <c r="T57" s="10" t="s">
        <v>334</v>
      </c>
      <c r="U57" s="4">
        <v>0</v>
      </c>
      <c r="V57" s="4">
        <v>0</v>
      </c>
      <c r="W57" s="10" t="s">
        <v>334</v>
      </c>
      <c r="X57" s="4">
        <v>36.414239130434808</v>
      </c>
      <c r="Y57" s="4">
        <v>0</v>
      </c>
      <c r="Z57" s="10">
        <v>0</v>
      </c>
      <c r="AA57" s="4">
        <v>0</v>
      </c>
      <c r="AB57" s="4">
        <v>0</v>
      </c>
      <c r="AC57" s="10" t="s">
        <v>334</v>
      </c>
      <c r="AD57" s="4">
        <v>74.193804347826088</v>
      </c>
      <c r="AE57" s="4">
        <v>0</v>
      </c>
      <c r="AF57" s="10">
        <v>0</v>
      </c>
      <c r="AG57" s="4">
        <v>0</v>
      </c>
      <c r="AH57" s="4">
        <v>0</v>
      </c>
      <c r="AI57" s="10" t="s">
        <v>334</v>
      </c>
      <c r="AJ57" s="4">
        <v>28.38619565217391</v>
      </c>
      <c r="AK57" s="4">
        <v>0</v>
      </c>
      <c r="AL57" s="10" t="s">
        <v>334</v>
      </c>
      <c r="AM57" s="1">
        <v>435046</v>
      </c>
      <c r="AN57" s="1">
        <v>8</v>
      </c>
      <c r="AX57"/>
      <c r="AY57"/>
    </row>
    <row r="58" spans="1:51" x14ac:dyDescent="0.25">
      <c r="A58" t="s">
        <v>150</v>
      </c>
      <c r="B58" t="s">
        <v>30</v>
      </c>
      <c r="C58" t="s">
        <v>242</v>
      </c>
      <c r="D58" t="s">
        <v>183</v>
      </c>
      <c r="E58" s="4">
        <v>128.47826086956522</v>
      </c>
      <c r="F58" s="4">
        <v>493.9628260869564</v>
      </c>
      <c r="G58" s="4">
        <v>0</v>
      </c>
      <c r="H58" s="10">
        <v>0</v>
      </c>
      <c r="I58" s="4">
        <v>471.45967391304328</v>
      </c>
      <c r="J58" s="4">
        <v>0</v>
      </c>
      <c r="K58" s="10">
        <v>0</v>
      </c>
      <c r="L58" s="4">
        <v>118.13326086956519</v>
      </c>
      <c r="M58" s="4">
        <v>0</v>
      </c>
      <c r="N58" s="10">
        <v>0</v>
      </c>
      <c r="O58" s="4">
        <v>95.63010869565214</v>
      </c>
      <c r="P58" s="4">
        <v>0</v>
      </c>
      <c r="Q58" s="8">
        <v>0</v>
      </c>
      <c r="R58" s="4">
        <v>17.024891304347829</v>
      </c>
      <c r="S58" s="4">
        <v>0</v>
      </c>
      <c r="T58" s="10">
        <v>0</v>
      </c>
      <c r="U58" s="4">
        <v>5.4782608695652177</v>
      </c>
      <c r="V58" s="4">
        <v>0</v>
      </c>
      <c r="W58" s="10">
        <v>0</v>
      </c>
      <c r="X58" s="4">
        <v>67.186413043478254</v>
      </c>
      <c r="Y58" s="4">
        <v>0</v>
      </c>
      <c r="Z58" s="10">
        <v>0</v>
      </c>
      <c r="AA58" s="4">
        <v>0</v>
      </c>
      <c r="AB58" s="4">
        <v>0</v>
      </c>
      <c r="AC58" s="10" t="s">
        <v>334</v>
      </c>
      <c r="AD58" s="4">
        <v>229.54391304347814</v>
      </c>
      <c r="AE58" s="4">
        <v>0</v>
      </c>
      <c r="AF58" s="10">
        <v>0</v>
      </c>
      <c r="AG58" s="4">
        <v>0</v>
      </c>
      <c r="AH58" s="4">
        <v>0</v>
      </c>
      <c r="AI58" s="10" t="s">
        <v>334</v>
      </c>
      <c r="AJ58" s="4">
        <v>79.099239130434768</v>
      </c>
      <c r="AK58" s="4">
        <v>0</v>
      </c>
      <c r="AL58" s="10" t="s">
        <v>334</v>
      </c>
      <c r="AM58" s="1">
        <v>435045</v>
      </c>
      <c r="AN58" s="1">
        <v>8</v>
      </c>
      <c r="AX58"/>
      <c r="AY58"/>
    </row>
    <row r="59" spans="1:51" x14ac:dyDescent="0.25">
      <c r="A59" t="s">
        <v>150</v>
      </c>
      <c r="B59" t="s">
        <v>69</v>
      </c>
      <c r="C59" t="s">
        <v>262</v>
      </c>
      <c r="D59" t="s">
        <v>199</v>
      </c>
      <c r="E59" s="4">
        <v>50.032608695652172</v>
      </c>
      <c r="F59" s="4">
        <v>143.12869565217392</v>
      </c>
      <c r="G59" s="4">
        <v>0</v>
      </c>
      <c r="H59" s="10">
        <v>0</v>
      </c>
      <c r="I59" s="4">
        <v>132.81173913043477</v>
      </c>
      <c r="J59" s="4">
        <v>0</v>
      </c>
      <c r="K59" s="10">
        <v>0</v>
      </c>
      <c r="L59" s="4">
        <v>30.855543478260859</v>
      </c>
      <c r="M59" s="4">
        <v>0</v>
      </c>
      <c r="N59" s="10">
        <v>0</v>
      </c>
      <c r="O59" s="4">
        <v>20.53858695652173</v>
      </c>
      <c r="P59" s="4">
        <v>0</v>
      </c>
      <c r="Q59" s="8">
        <v>0</v>
      </c>
      <c r="R59" s="4">
        <v>4.577826086956521</v>
      </c>
      <c r="S59" s="4">
        <v>0</v>
      </c>
      <c r="T59" s="10">
        <v>0</v>
      </c>
      <c r="U59" s="4">
        <v>5.7391304347826084</v>
      </c>
      <c r="V59" s="4">
        <v>0</v>
      </c>
      <c r="W59" s="10">
        <v>0</v>
      </c>
      <c r="X59" s="4">
        <v>20.807065217391298</v>
      </c>
      <c r="Y59" s="4">
        <v>0</v>
      </c>
      <c r="Z59" s="10">
        <v>0</v>
      </c>
      <c r="AA59" s="4">
        <v>0</v>
      </c>
      <c r="AB59" s="4">
        <v>0</v>
      </c>
      <c r="AC59" s="10" t="s">
        <v>334</v>
      </c>
      <c r="AD59" s="4">
        <v>84.235217391304346</v>
      </c>
      <c r="AE59" s="4">
        <v>0</v>
      </c>
      <c r="AF59" s="10">
        <v>0</v>
      </c>
      <c r="AG59" s="4">
        <v>0</v>
      </c>
      <c r="AH59" s="4">
        <v>0</v>
      </c>
      <c r="AI59" s="10" t="s">
        <v>334</v>
      </c>
      <c r="AJ59" s="4">
        <v>7.2308695652173949</v>
      </c>
      <c r="AK59" s="4">
        <v>0</v>
      </c>
      <c r="AL59" s="10" t="s">
        <v>334</v>
      </c>
      <c r="AM59" s="1">
        <v>435098</v>
      </c>
      <c r="AN59" s="1">
        <v>8</v>
      </c>
      <c r="AX59"/>
      <c r="AY59"/>
    </row>
    <row r="60" spans="1:51" x14ac:dyDescent="0.25">
      <c r="A60" t="s">
        <v>150</v>
      </c>
      <c r="B60" t="s">
        <v>76</v>
      </c>
      <c r="C60" t="s">
        <v>267</v>
      </c>
      <c r="D60" t="s">
        <v>200</v>
      </c>
      <c r="E60" s="4">
        <v>40.239130434782609</v>
      </c>
      <c r="F60" s="4">
        <v>139.39358695652174</v>
      </c>
      <c r="G60" s="4">
        <v>0.18206521739130435</v>
      </c>
      <c r="H60" s="10">
        <v>1.3061233401511672E-3</v>
      </c>
      <c r="I60" s="4">
        <v>128.16858695652175</v>
      </c>
      <c r="J60" s="4">
        <v>0</v>
      </c>
      <c r="K60" s="10">
        <v>0</v>
      </c>
      <c r="L60" s="4">
        <v>43.536630434782602</v>
      </c>
      <c r="M60" s="4">
        <v>0.18206521739130435</v>
      </c>
      <c r="N60" s="10">
        <v>4.1818858182889477E-3</v>
      </c>
      <c r="O60" s="4">
        <v>32.3116304347826</v>
      </c>
      <c r="P60" s="4">
        <v>0</v>
      </c>
      <c r="Q60" s="8">
        <v>0</v>
      </c>
      <c r="R60" s="4">
        <v>5.2385869565217407</v>
      </c>
      <c r="S60" s="4">
        <v>0</v>
      </c>
      <c r="T60" s="10">
        <v>0</v>
      </c>
      <c r="U60" s="4">
        <v>5.9864130434782608</v>
      </c>
      <c r="V60" s="4">
        <v>0.18206521739130435</v>
      </c>
      <c r="W60" s="10">
        <v>3.041307308216069E-2</v>
      </c>
      <c r="X60" s="4">
        <v>5.4928260869565211</v>
      </c>
      <c r="Y60" s="4">
        <v>0</v>
      </c>
      <c r="Z60" s="10">
        <v>0</v>
      </c>
      <c r="AA60" s="4">
        <v>0</v>
      </c>
      <c r="AB60" s="4">
        <v>0</v>
      </c>
      <c r="AC60" s="10" t="s">
        <v>334</v>
      </c>
      <c r="AD60" s="4">
        <v>77.146304347826103</v>
      </c>
      <c r="AE60" s="4">
        <v>0</v>
      </c>
      <c r="AF60" s="10">
        <v>0</v>
      </c>
      <c r="AG60" s="4">
        <v>0</v>
      </c>
      <c r="AH60" s="4">
        <v>0</v>
      </c>
      <c r="AI60" s="10" t="s">
        <v>334</v>
      </c>
      <c r="AJ60" s="4">
        <v>13.21782608695653</v>
      </c>
      <c r="AK60" s="4">
        <v>0</v>
      </c>
      <c r="AL60" s="10" t="s">
        <v>334</v>
      </c>
      <c r="AM60" s="1">
        <v>435106</v>
      </c>
      <c r="AN60" s="1">
        <v>8</v>
      </c>
      <c r="AX60"/>
      <c r="AY60"/>
    </row>
    <row r="61" spans="1:51" x14ac:dyDescent="0.25">
      <c r="A61" t="s">
        <v>150</v>
      </c>
      <c r="B61" t="s">
        <v>22</v>
      </c>
      <c r="C61" t="s">
        <v>217</v>
      </c>
      <c r="D61" t="s">
        <v>181</v>
      </c>
      <c r="E61" s="4">
        <v>92.836956521739125</v>
      </c>
      <c r="F61" s="4">
        <v>402.94902173913044</v>
      </c>
      <c r="G61" s="4">
        <v>0</v>
      </c>
      <c r="H61" s="10">
        <v>0</v>
      </c>
      <c r="I61" s="4">
        <v>360.0785869565218</v>
      </c>
      <c r="J61" s="4">
        <v>0</v>
      </c>
      <c r="K61" s="10">
        <v>0</v>
      </c>
      <c r="L61" s="4">
        <v>75.615869565217366</v>
      </c>
      <c r="M61" s="4">
        <v>0</v>
      </c>
      <c r="N61" s="10">
        <v>0</v>
      </c>
      <c r="O61" s="4">
        <v>37.875869565217393</v>
      </c>
      <c r="P61" s="4">
        <v>0</v>
      </c>
      <c r="Q61" s="8">
        <v>0</v>
      </c>
      <c r="R61" s="4">
        <v>32.424782608695637</v>
      </c>
      <c r="S61" s="4">
        <v>0</v>
      </c>
      <c r="T61" s="10">
        <v>0</v>
      </c>
      <c r="U61" s="4">
        <v>5.3152173913043477</v>
      </c>
      <c r="V61" s="4">
        <v>0</v>
      </c>
      <c r="W61" s="10">
        <v>0</v>
      </c>
      <c r="X61" s="4">
        <v>86.578478260869574</v>
      </c>
      <c r="Y61" s="4">
        <v>0</v>
      </c>
      <c r="Z61" s="10">
        <v>0</v>
      </c>
      <c r="AA61" s="4">
        <v>5.1304347826086953</v>
      </c>
      <c r="AB61" s="4">
        <v>0</v>
      </c>
      <c r="AC61" s="10">
        <v>0</v>
      </c>
      <c r="AD61" s="4">
        <v>207.51304347826093</v>
      </c>
      <c r="AE61" s="4">
        <v>0</v>
      </c>
      <c r="AF61" s="10">
        <v>0</v>
      </c>
      <c r="AG61" s="4">
        <v>17.27695652173913</v>
      </c>
      <c r="AH61" s="4">
        <v>0</v>
      </c>
      <c r="AI61" s="10">
        <v>0</v>
      </c>
      <c r="AJ61" s="4">
        <v>10.834239130434792</v>
      </c>
      <c r="AK61" s="4">
        <v>0</v>
      </c>
      <c r="AL61" s="10" t="s">
        <v>334</v>
      </c>
      <c r="AM61" s="1">
        <v>435036</v>
      </c>
      <c r="AN61" s="1">
        <v>8</v>
      </c>
      <c r="AX61"/>
      <c r="AY61"/>
    </row>
    <row r="62" spans="1:51" x14ac:dyDescent="0.25">
      <c r="A62" t="s">
        <v>150</v>
      </c>
      <c r="B62" t="s">
        <v>103</v>
      </c>
      <c r="C62" t="s">
        <v>283</v>
      </c>
      <c r="D62" t="s">
        <v>163</v>
      </c>
      <c r="E62" s="4">
        <v>26.423913043478262</v>
      </c>
      <c r="F62" s="4">
        <v>99.066304347826105</v>
      </c>
      <c r="G62" s="4">
        <v>0</v>
      </c>
      <c r="H62" s="10">
        <v>0</v>
      </c>
      <c r="I62" s="4">
        <v>91.462065217391313</v>
      </c>
      <c r="J62" s="4">
        <v>0</v>
      </c>
      <c r="K62" s="10">
        <v>0</v>
      </c>
      <c r="L62" s="4">
        <v>17.741086956521738</v>
      </c>
      <c r="M62" s="4">
        <v>0</v>
      </c>
      <c r="N62" s="10">
        <v>0</v>
      </c>
      <c r="O62" s="4">
        <v>10.136847826086955</v>
      </c>
      <c r="P62" s="4">
        <v>0</v>
      </c>
      <c r="Q62" s="8">
        <v>0</v>
      </c>
      <c r="R62" s="4">
        <v>2.2163043478260862</v>
      </c>
      <c r="S62" s="4">
        <v>0</v>
      </c>
      <c r="T62" s="10">
        <v>0</v>
      </c>
      <c r="U62" s="4">
        <v>5.3879347826086965</v>
      </c>
      <c r="V62" s="4">
        <v>0</v>
      </c>
      <c r="W62" s="10">
        <v>0</v>
      </c>
      <c r="X62" s="4">
        <v>18.894456521739141</v>
      </c>
      <c r="Y62" s="4">
        <v>0</v>
      </c>
      <c r="Z62" s="10">
        <v>0</v>
      </c>
      <c r="AA62" s="4">
        <v>0</v>
      </c>
      <c r="AB62" s="4">
        <v>0</v>
      </c>
      <c r="AC62" s="10" t="s">
        <v>334</v>
      </c>
      <c r="AD62" s="4">
        <v>52.291521739130438</v>
      </c>
      <c r="AE62" s="4">
        <v>0</v>
      </c>
      <c r="AF62" s="10">
        <v>0</v>
      </c>
      <c r="AG62" s="4">
        <v>10.139239130434783</v>
      </c>
      <c r="AH62" s="4">
        <v>0</v>
      </c>
      <c r="AI62" s="10">
        <v>0</v>
      </c>
      <c r="AJ62" s="4">
        <v>0</v>
      </c>
      <c r="AK62" s="4">
        <v>0</v>
      </c>
      <c r="AL62" s="10" t="s">
        <v>334</v>
      </c>
      <c r="AM62" t="s">
        <v>6</v>
      </c>
      <c r="AN62" s="1">
        <v>8</v>
      </c>
      <c r="AX62"/>
      <c r="AY62"/>
    </row>
    <row r="63" spans="1:51" x14ac:dyDescent="0.25">
      <c r="A63" t="s">
        <v>150</v>
      </c>
      <c r="B63" t="s">
        <v>108</v>
      </c>
      <c r="C63" t="s">
        <v>285</v>
      </c>
      <c r="D63" t="s">
        <v>177</v>
      </c>
      <c r="E63" s="4">
        <v>21.728260869565219</v>
      </c>
      <c r="F63" s="4">
        <v>106.28195652173915</v>
      </c>
      <c r="G63" s="4">
        <v>0</v>
      </c>
      <c r="H63" s="10">
        <v>0</v>
      </c>
      <c r="I63" s="4">
        <v>91.980652173913057</v>
      </c>
      <c r="J63" s="4">
        <v>0</v>
      </c>
      <c r="K63" s="10">
        <v>0</v>
      </c>
      <c r="L63" s="4">
        <v>19.836521739130436</v>
      </c>
      <c r="M63" s="4">
        <v>0</v>
      </c>
      <c r="N63" s="10">
        <v>0</v>
      </c>
      <c r="O63" s="4">
        <v>5.5352173913043501</v>
      </c>
      <c r="P63" s="4">
        <v>0</v>
      </c>
      <c r="Q63" s="8">
        <v>0</v>
      </c>
      <c r="R63" s="4">
        <v>11.293695652173913</v>
      </c>
      <c r="S63" s="4">
        <v>0</v>
      </c>
      <c r="T63" s="10">
        <v>0</v>
      </c>
      <c r="U63" s="4">
        <v>3.0076086956521739</v>
      </c>
      <c r="V63" s="4">
        <v>0</v>
      </c>
      <c r="W63" s="10">
        <v>0</v>
      </c>
      <c r="X63" s="4">
        <v>21.459130434782615</v>
      </c>
      <c r="Y63" s="4">
        <v>0</v>
      </c>
      <c r="Z63" s="10">
        <v>0</v>
      </c>
      <c r="AA63" s="4">
        <v>0</v>
      </c>
      <c r="AB63" s="4">
        <v>0</v>
      </c>
      <c r="AC63" s="10" t="s">
        <v>334</v>
      </c>
      <c r="AD63" s="4">
        <v>63.005326086956536</v>
      </c>
      <c r="AE63" s="4">
        <v>0</v>
      </c>
      <c r="AF63" s="10">
        <v>0</v>
      </c>
      <c r="AG63" s="4">
        <v>1.9809782608695656</v>
      </c>
      <c r="AH63" s="4">
        <v>0</v>
      </c>
      <c r="AI63" s="10">
        <v>0</v>
      </c>
      <c r="AJ63" s="4">
        <v>0</v>
      </c>
      <c r="AK63" s="4">
        <v>0</v>
      </c>
      <c r="AL63" s="10" t="s">
        <v>334</v>
      </c>
      <c r="AM63" t="s">
        <v>11</v>
      </c>
      <c r="AN63" s="1">
        <v>8</v>
      </c>
      <c r="AX63"/>
      <c r="AY63"/>
    </row>
    <row r="64" spans="1:51" x14ac:dyDescent="0.25">
      <c r="A64" t="s">
        <v>150</v>
      </c>
      <c r="B64" t="s">
        <v>81</v>
      </c>
      <c r="C64" t="s">
        <v>270</v>
      </c>
      <c r="D64" t="s">
        <v>201</v>
      </c>
      <c r="E64" s="4">
        <v>25.021739130434781</v>
      </c>
      <c r="F64" s="4">
        <v>96.179999999999993</v>
      </c>
      <c r="G64" s="4">
        <v>0</v>
      </c>
      <c r="H64" s="10">
        <v>0</v>
      </c>
      <c r="I64" s="4">
        <v>94.201739130434774</v>
      </c>
      <c r="J64" s="4">
        <v>0</v>
      </c>
      <c r="K64" s="10">
        <v>0</v>
      </c>
      <c r="L64" s="4">
        <v>27</v>
      </c>
      <c r="M64" s="4">
        <v>0</v>
      </c>
      <c r="N64" s="10">
        <v>0</v>
      </c>
      <c r="O64" s="4">
        <v>25.021739130434781</v>
      </c>
      <c r="P64" s="4">
        <v>0</v>
      </c>
      <c r="Q64" s="8">
        <v>0</v>
      </c>
      <c r="R64" s="4">
        <v>0</v>
      </c>
      <c r="S64" s="4">
        <v>0</v>
      </c>
      <c r="T64" s="10" t="s">
        <v>334</v>
      </c>
      <c r="U64" s="4">
        <v>1.9782608695652173</v>
      </c>
      <c r="V64" s="4">
        <v>0</v>
      </c>
      <c r="W64" s="10">
        <v>0</v>
      </c>
      <c r="X64" s="4">
        <v>0.23641304347826086</v>
      </c>
      <c r="Y64" s="4">
        <v>0</v>
      </c>
      <c r="Z64" s="10">
        <v>0</v>
      </c>
      <c r="AA64" s="4">
        <v>0</v>
      </c>
      <c r="AB64" s="4">
        <v>0</v>
      </c>
      <c r="AC64" s="10" t="s">
        <v>334</v>
      </c>
      <c r="AD64" s="4">
        <v>57.696304347826079</v>
      </c>
      <c r="AE64" s="4">
        <v>0</v>
      </c>
      <c r="AF64" s="10">
        <v>0</v>
      </c>
      <c r="AG64" s="4">
        <v>2.0625</v>
      </c>
      <c r="AH64" s="4">
        <v>0</v>
      </c>
      <c r="AI64" s="10">
        <v>0</v>
      </c>
      <c r="AJ64" s="4">
        <v>9.1847826086956523</v>
      </c>
      <c r="AK64" s="4">
        <v>0</v>
      </c>
      <c r="AL64" s="10" t="s">
        <v>334</v>
      </c>
      <c r="AM64" s="1">
        <v>435113</v>
      </c>
      <c r="AN64" s="1">
        <v>8</v>
      </c>
      <c r="AX64"/>
      <c r="AY64"/>
    </row>
    <row r="65" spans="1:51" x14ac:dyDescent="0.25">
      <c r="A65" t="s">
        <v>150</v>
      </c>
      <c r="B65" t="s">
        <v>106</v>
      </c>
      <c r="C65" t="s">
        <v>214</v>
      </c>
      <c r="D65" t="s">
        <v>193</v>
      </c>
      <c r="E65" s="4">
        <v>66.228260869565219</v>
      </c>
      <c r="F65" s="4">
        <v>372.81521739130426</v>
      </c>
      <c r="G65" s="4">
        <v>0</v>
      </c>
      <c r="H65" s="10">
        <v>0</v>
      </c>
      <c r="I65" s="4">
        <v>364.93043478260864</v>
      </c>
      <c r="J65" s="4">
        <v>0</v>
      </c>
      <c r="K65" s="10">
        <v>0</v>
      </c>
      <c r="L65" s="4">
        <v>7.8847826086956525</v>
      </c>
      <c r="M65" s="4">
        <v>0</v>
      </c>
      <c r="N65" s="10">
        <v>0</v>
      </c>
      <c r="O65" s="4">
        <v>0</v>
      </c>
      <c r="P65" s="4">
        <v>0</v>
      </c>
      <c r="Q65" s="8" t="s">
        <v>334</v>
      </c>
      <c r="R65" s="4">
        <v>4.4663043478260871</v>
      </c>
      <c r="S65" s="4">
        <v>0</v>
      </c>
      <c r="T65" s="10">
        <v>0</v>
      </c>
      <c r="U65" s="4">
        <v>3.4184782608695654</v>
      </c>
      <c r="V65" s="4">
        <v>0</v>
      </c>
      <c r="W65" s="10">
        <v>0</v>
      </c>
      <c r="X65" s="4">
        <v>86.742391304347834</v>
      </c>
      <c r="Y65" s="4">
        <v>0</v>
      </c>
      <c r="Z65" s="10">
        <v>0</v>
      </c>
      <c r="AA65" s="4">
        <v>0</v>
      </c>
      <c r="AB65" s="4">
        <v>0</v>
      </c>
      <c r="AC65" s="10" t="s">
        <v>334</v>
      </c>
      <c r="AD65" s="4">
        <v>278.18804347826079</v>
      </c>
      <c r="AE65" s="4">
        <v>0</v>
      </c>
      <c r="AF65" s="10">
        <v>0</v>
      </c>
      <c r="AG65" s="4">
        <v>0</v>
      </c>
      <c r="AH65" s="4">
        <v>0</v>
      </c>
      <c r="AI65" s="10" t="s">
        <v>334</v>
      </c>
      <c r="AJ65" s="4">
        <v>0</v>
      </c>
      <c r="AK65" s="4">
        <v>0</v>
      </c>
      <c r="AL65" s="10" t="s">
        <v>334</v>
      </c>
      <c r="AM65" t="s">
        <v>9</v>
      </c>
      <c r="AN65" s="1">
        <v>8</v>
      </c>
      <c r="AX65"/>
      <c r="AY65"/>
    </row>
    <row r="66" spans="1:51" x14ac:dyDescent="0.25">
      <c r="A66" t="s">
        <v>150</v>
      </c>
      <c r="B66" t="s">
        <v>18</v>
      </c>
      <c r="C66" t="s">
        <v>237</v>
      </c>
      <c r="D66" t="s">
        <v>175</v>
      </c>
      <c r="E66" s="4">
        <v>34.112676056338032</v>
      </c>
      <c r="F66" s="4">
        <v>118.33676056338028</v>
      </c>
      <c r="G66" s="4">
        <v>38.694929577464791</v>
      </c>
      <c r="H66" s="10">
        <v>0.3269899344315757</v>
      </c>
      <c r="I66" s="4">
        <v>102.94450704225352</v>
      </c>
      <c r="J66" s="4">
        <v>34.804084507042255</v>
      </c>
      <c r="K66" s="10">
        <v>0.33808588245273674</v>
      </c>
      <c r="L66" s="4">
        <v>45.771408450704229</v>
      </c>
      <c r="M66" s="4">
        <v>14.301690140845071</v>
      </c>
      <c r="N66" s="10">
        <v>0.31245903556251675</v>
      </c>
      <c r="O66" s="4">
        <v>30.379154929577467</v>
      </c>
      <c r="P66" s="4">
        <v>10.410845070422535</v>
      </c>
      <c r="Q66" s="8">
        <v>0.34269699386161745</v>
      </c>
      <c r="R66" s="4">
        <v>11.237323943661972</v>
      </c>
      <c r="S66" s="4">
        <v>3.890845070422535</v>
      </c>
      <c r="T66" s="10">
        <v>0.34624302813812119</v>
      </c>
      <c r="U66" s="4">
        <v>4.154929577464789</v>
      </c>
      <c r="V66" s="4">
        <v>0</v>
      </c>
      <c r="W66" s="10">
        <v>0</v>
      </c>
      <c r="X66" s="4">
        <v>7.626760563380282</v>
      </c>
      <c r="Y66" s="4">
        <v>5.102112676056338</v>
      </c>
      <c r="Z66" s="10">
        <v>0.6689750692520775</v>
      </c>
      <c r="AA66" s="4">
        <v>0</v>
      </c>
      <c r="AB66" s="4">
        <v>0</v>
      </c>
      <c r="AC66" s="10" t="s">
        <v>334</v>
      </c>
      <c r="AD66" s="4">
        <v>51.143802816901406</v>
      </c>
      <c r="AE66" s="4">
        <v>19.291126760563383</v>
      </c>
      <c r="AF66" s="10">
        <v>0.37719382795266598</v>
      </c>
      <c r="AG66" s="4">
        <v>0</v>
      </c>
      <c r="AH66" s="4">
        <v>0</v>
      </c>
      <c r="AI66" s="10" t="s">
        <v>334</v>
      </c>
      <c r="AJ66" s="4">
        <v>13.794788732394368</v>
      </c>
      <c r="AK66" s="4">
        <v>0</v>
      </c>
      <c r="AL66" s="10" t="s">
        <v>334</v>
      </c>
      <c r="AM66" s="1">
        <v>435032</v>
      </c>
      <c r="AN66" s="1">
        <v>8</v>
      </c>
      <c r="AX66"/>
      <c r="AY66"/>
    </row>
    <row r="67" spans="1:51" x14ac:dyDescent="0.25">
      <c r="A67" t="s">
        <v>150</v>
      </c>
      <c r="B67" t="s">
        <v>73</v>
      </c>
      <c r="C67" t="s">
        <v>226</v>
      </c>
      <c r="D67" t="s">
        <v>173</v>
      </c>
      <c r="E67" s="4">
        <v>53.95774647887324</v>
      </c>
      <c r="F67" s="4">
        <v>209.58098591549299</v>
      </c>
      <c r="G67" s="4">
        <v>79.458591549295747</v>
      </c>
      <c r="H67" s="10">
        <v>0.3791307269703128</v>
      </c>
      <c r="I67" s="4">
        <v>194.40661971830991</v>
      </c>
      <c r="J67" s="4">
        <v>79.458591549295747</v>
      </c>
      <c r="K67" s="10">
        <v>0.40872369297109923</v>
      </c>
      <c r="L67" s="4">
        <v>24.238732394366195</v>
      </c>
      <c r="M67" s="4">
        <v>8.5397183098591523</v>
      </c>
      <c r="N67" s="10">
        <v>0.35231703419622873</v>
      </c>
      <c r="O67" s="4">
        <v>9.0643661971830962</v>
      </c>
      <c r="P67" s="4">
        <v>8.5397183098591523</v>
      </c>
      <c r="Q67" s="8">
        <v>0.94211973833460227</v>
      </c>
      <c r="R67" s="4">
        <v>15.174366197183101</v>
      </c>
      <c r="S67" s="4">
        <v>0</v>
      </c>
      <c r="T67" s="10">
        <v>0</v>
      </c>
      <c r="U67" s="4">
        <v>0</v>
      </c>
      <c r="V67" s="4">
        <v>0</v>
      </c>
      <c r="W67" s="10" t="s">
        <v>334</v>
      </c>
      <c r="X67" s="4">
        <v>44.236197183098575</v>
      </c>
      <c r="Y67" s="4">
        <v>33.212676056338019</v>
      </c>
      <c r="Z67" s="10">
        <v>0.75080314699898443</v>
      </c>
      <c r="AA67" s="4">
        <v>0</v>
      </c>
      <c r="AB67" s="4">
        <v>0</v>
      </c>
      <c r="AC67" s="10" t="s">
        <v>334</v>
      </c>
      <c r="AD67" s="4">
        <v>102.19633802816908</v>
      </c>
      <c r="AE67" s="4">
        <v>37.706197183098574</v>
      </c>
      <c r="AF67" s="10">
        <v>0.3689583982226971</v>
      </c>
      <c r="AG67" s="4">
        <v>12.566478873239435</v>
      </c>
      <c r="AH67" s="4">
        <v>0</v>
      </c>
      <c r="AI67" s="10">
        <v>0</v>
      </c>
      <c r="AJ67" s="4">
        <v>26.343239436619712</v>
      </c>
      <c r="AK67" s="4">
        <v>0</v>
      </c>
      <c r="AL67" s="10" t="s">
        <v>334</v>
      </c>
      <c r="AM67" s="1">
        <v>435102</v>
      </c>
      <c r="AN67" s="1">
        <v>8</v>
      </c>
      <c r="AX67"/>
      <c r="AY67"/>
    </row>
    <row r="68" spans="1:51" x14ac:dyDescent="0.25">
      <c r="A68" t="s">
        <v>150</v>
      </c>
      <c r="B68" t="s">
        <v>80</v>
      </c>
      <c r="C68" t="s">
        <v>269</v>
      </c>
      <c r="D68" t="s">
        <v>201</v>
      </c>
      <c r="E68" s="4">
        <v>38.847826086956523</v>
      </c>
      <c r="F68" s="4">
        <v>146.64499999999998</v>
      </c>
      <c r="G68" s="4">
        <v>0</v>
      </c>
      <c r="H68" s="10">
        <v>0</v>
      </c>
      <c r="I68" s="4">
        <v>133.31565217391301</v>
      </c>
      <c r="J68" s="4">
        <v>0</v>
      </c>
      <c r="K68" s="10">
        <v>0</v>
      </c>
      <c r="L68" s="4">
        <v>33.531195652173906</v>
      </c>
      <c r="M68" s="4">
        <v>0</v>
      </c>
      <c r="N68" s="10">
        <v>0</v>
      </c>
      <c r="O68" s="4">
        <v>23.755108695652165</v>
      </c>
      <c r="P68" s="4">
        <v>0</v>
      </c>
      <c r="Q68" s="8">
        <v>0</v>
      </c>
      <c r="R68" s="4">
        <v>4.2543478260869554</v>
      </c>
      <c r="S68" s="4">
        <v>0</v>
      </c>
      <c r="T68" s="10">
        <v>0</v>
      </c>
      <c r="U68" s="4">
        <v>5.5217391304347823</v>
      </c>
      <c r="V68" s="4">
        <v>0</v>
      </c>
      <c r="W68" s="10">
        <v>0</v>
      </c>
      <c r="X68" s="4">
        <v>1.1815217391304349</v>
      </c>
      <c r="Y68" s="4">
        <v>0</v>
      </c>
      <c r="Z68" s="10">
        <v>0</v>
      </c>
      <c r="AA68" s="4">
        <v>3.553260869565217</v>
      </c>
      <c r="AB68" s="4">
        <v>0</v>
      </c>
      <c r="AC68" s="10">
        <v>0</v>
      </c>
      <c r="AD68" s="4">
        <v>95.895326086956516</v>
      </c>
      <c r="AE68" s="4">
        <v>0</v>
      </c>
      <c r="AF68" s="10">
        <v>0</v>
      </c>
      <c r="AG68" s="4">
        <v>0</v>
      </c>
      <c r="AH68" s="4">
        <v>0</v>
      </c>
      <c r="AI68" s="10" t="s">
        <v>334</v>
      </c>
      <c r="AJ68" s="4">
        <v>12.483695652173905</v>
      </c>
      <c r="AK68" s="4">
        <v>0</v>
      </c>
      <c r="AL68" s="10" t="s">
        <v>334</v>
      </c>
      <c r="AM68" s="1">
        <v>435112</v>
      </c>
      <c r="AN68" s="1">
        <v>8</v>
      </c>
      <c r="AX68"/>
      <c r="AY68"/>
    </row>
    <row r="69" spans="1:51" x14ac:dyDescent="0.25">
      <c r="A69" t="s">
        <v>150</v>
      </c>
      <c r="B69" t="s">
        <v>82</v>
      </c>
      <c r="C69" t="s">
        <v>271</v>
      </c>
      <c r="D69" t="s">
        <v>183</v>
      </c>
      <c r="E69" s="4">
        <v>44.804347826086953</v>
      </c>
      <c r="F69" s="4">
        <v>126.42163043478261</v>
      </c>
      <c r="G69" s="4">
        <v>25.777608695652173</v>
      </c>
      <c r="H69" s="10">
        <v>0.20390188456674052</v>
      </c>
      <c r="I69" s="4">
        <v>110.89173913043479</v>
      </c>
      <c r="J69" s="4">
        <v>25.777608695652173</v>
      </c>
      <c r="K69" s="10">
        <v>0.23245743008261091</v>
      </c>
      <c r="L69" s="4">
        <v>32.239130434782609</v>
      </c>
      <c r="M69" s="4">
        <v>0</v>
      </c>
      <c r="N69" s="10">
        <v>0</v>
      </c>
      <c r="O69" s="4">
        <v>20.320652173913043</v>
      </c>
      <c r="P69" s="4">
        <v>0</v>
      </c>
      <c r="Q69" s="8">
        <v>0</v>
      </c>
      <c r="R69" s="4">
        <v>8.4402173913043477</v>
      </c>
      <c r="S69" s="4">
        <v>0</v>
      </c>
      <c r="T69" s="10">
        <v>0</v>
      </c>
      <c r="U69" s="4">
        <v>3.4782608695652173</v>
      </c>
      <c r="V69" s="4">
        <v>0</v>
      </c>
      <c r="W69" s="10">
        <v>0</v>
      </c>
      <c r="X69" s="4">
        <v>22.108478260869564</v>
      </c>
      <c r="Y69" s="4">
        <v>3.6981521739130438</v>
      </c>
      <c r="Z69" s="10">
        <v>0.16727303119991349</v>
      </c>
      <c r="AA69" s="4">
        <v>3.6114130434782608</v>
      </c>
      <c r="AB69" s="4">
        <v>0</v>
      </c>
      <c r="AC69" s="10">
        <v>0</v>
      </c>
      <c r="AD69" s="4">
        <v>46.432717391304351</v>
      </c>
      <c r="AE69" s="4">
        <v>22.079456521739129</v>
      </c>
      <c r="AF69" s="10">
        <v>0.4755150627017587</v>
      </c>
      <c r="AG69" s="4">
        <v>2.5054347826086958</v>
      </c>
      <c r="AH69" s="4">
        <v>0</v>
      </c>
      <c r="AI69" s="10">
        <v>0</v>
      </c>
      <c r="AJ69" s="4">
        <v>19.524456521739129</v>
      </c>
      <c r="AK69" s="4">
        <v>0</v>
      </c>
      <c r="AL69" s="10" t="s">
        <v>334</v>
      </c>
      <c r="AM69" s="1">
        <v>435115</v>
      </c>
      <c r="AN69" s="1">
        <v>8</v>
      </c>
      <c r="AX69"/>
      <c r="AY69"/>
    </row>
    <row r="70" spans="1:51" x14ac:dyDescent="0.25">
      <c r="A70" t="s">
        <v>150</v>
      </c>
      <c r="B70" t="s">
        <v>86</v>
      </c>
      <c r="C70" t="s">
        <v>273</v>
      </c>
      <c r="D70" t="s">
        <v>171</v>
      </c>
      <c r="E70" s="4">
        <v>34.869565217391305</v>
      </c>
      <c r="F70" s="4">
        <v>142.99402173913043</v>
      </c>
      <c r="G70" s="4">
        <v>26.439673913043482</v>
      </c>
      <c r="H70" s="10">
        <v>0.18490055452303042</v>
      </c>
      <c r="I70" s="4">
        <v>131.08554347826086</v>
      </c>
      <c r="J70" s="4">
        <v>26.439673913043482</v>
      </c>
      <c r="K70" s="10">
        <v>0.20169786241476903</v>
      </c>
      <c r="L70" s="4">
        <v>34.258369565217386</v>
      </c>
      <c r="M70" s="4">
        <v>0</v>
      </c>
      <c r="N70" s="10">
        <v>0</v>
      </c>
      <c r="O70" s="4">
        <v>22.349891304347821</v>
      </c>
      <c r="P70" s="4">
        <v>0</v>
      </c>
      <c r="Q70" s="8">
        <v>0</v>
      </c>
      <c r="R70" s="4">
        <v>8.1276086956521691</v>
      </c>
      <c r="S70" s="4">
        <v>0</v>
      </c>
      <c r="T70" s="10">
        <v>0</v>
      </c>
      <c r="U70" s="4">
        <v>3.7808695652173943</v>
      </c>
      <c r="V70" s="4">
        <v>0</v>
      </c>
      <c r="W70" s="10">
        <v>0</v>
      </c>
      <c r="X70" s="4">
        <v>4.9098913043478261</v>
      </c>
      <c r="Y70" s="4">
        <v>0</v>
      </c>
      <c r="Z70" s="10">
        <v>0</v>
      </c>
      <c r="AA70" s="4">
        <v>0</v>
      </c>
      <c r="AB70" s="4">
        <v>0</v>
      </c>
      <c r="AC70" s="10" t="s">
        <v>334</v>
      </c>
      <c r="AD70" s="4">
        <v>82.365326086956529</v>
      </c>
      <c r="AE70" s="4">
        <v>26.439673913043482</v>
      </c>
      <c r="AF70" s="10">
        <v>0.32100490787992519</v>
      </c>
      <c r="AG70" s="4">
        <v>12.115869565217393</v>
      </c>
      <c r="AH70" s="4">
        <v>0</v>
      </c>
      <c r="AI70" s="10">
        <v>0</v>
      </c>
      <c r="AJ70" s="4">
        <v>9.3445652173913043</v>
      </c>
      <c r="AK70" s="4">
        <v>0</v>
      </c>
      <c r="AL70" s="10" t="s">
        <v>334</v>
      </c>
      <c r="AM70" s="1">
        <v>435120</v>
      </c>
      <c r="AN70" s="1">
        <v>8</v>
      </c>
      <c r="AX70"/>
      <c r="AY70"/>
    </row>
    <row r="71" spans="1:51" x14ac:dyDescent="0.25">
      <c r="A71" t="s">
        <v>150</v>
      </c>
      <c r="B71" t="s">
        <v>99</v>
      </c>
      <c r="C71" t="s">
        <v>279</v>
      </c>
      <c r="D71" t="s">
        <v>200</v>
      </c>
      <c r="E71" s="4">
        <v>28.130434782608695</v>
      </c>
      <c r="F71" s="4">
        <v>116.53978260869567</v>
      </c>
      <c r="G71" s="4">
        <v>9.0217391304347833E-2</v>
      </c>
      <c r="H71" s="10">
        <v>7.7413385613794871E-4</v>
      </c>
      <c r="I71" s="4">
        <v>103.62347826086959</v>
      </c>
      <c r="J71" s="4">
        <v>9.0217391304347833E-2</v>
      </c>
      <c r="K71" s="10">
        <v>8.7062693530927176E-4</v>
      </c>
      <c r="L71" s="4">
        <v>36.099891304347821</v>
      </c>
      <c r="M71" s="4">
        <v>0</v>
      </c>
      <c r="N71" s="10">
        <v>0</v>
      </c>
      <c r="O71" s="4">
        <v>23.183586956521737</v>
      </c>
      <c r="P71" s="4">
        <v>0</v>
      </c>
      <c r="Q71" s="8">
        <v>0</v>
      </c>
      <c r="R71" s="4">
        <v>7.6119565217391303</v>
      </c>
      <c r="S71" s="4">
        <v>0</v>
      </c>
      <c r="T71" s="10">
        <v>0</v>
      </c>
      <c r="U71" s="4">
        <v>5.3043478260869561</v>
      </c>
      <c r="V71" s="4">
        <v>0</v>
      </c>
      <c r="W71" s="10">
        <v>0</v>
      </c>
      <c r="X71" s="4">
        <v>11.603478260869567</v>
      </c>
      <c r="Y71" s="4">
        <v>0</v>
      </c>
      <c r="Z71" s="10">
        <v>0</v>
      </c>
      <c r="AA71" s="4">
        <v>0</v>
      </c>
      <c r="AB71" s="4">
        <v>0</v>
      </c>
      <c r="AC71" s="10" t="s">
        <v>334</v>
      </c>
      <c r="AD71" s="4">
        <v>68.5951086956522</v>
      </c>
      <c r="AE71" s="4">
        <v>9.0217391304347833E-2</v>
      </c>
      <c r="AF71" s="10">
        <v>1.3152160995127359E-3</v>
      </c>
      <c r="AG71" s="4">
        <v>0.24130434782608695</v>
      </c>
      <c r="AH71" s="4">
        <v>0</v>
      </c>
      <c r="AI71" s="10">
        <v>0</v>
      </c>
      <c r="AJ71" s="4">
        <v>0</v>
      </c>
      <c r="AK71" s="4">
        <v>0</v>
      </c>
      <c r="AL71" s="10" t="s">
        <v>334</v>
      </c>
      <c r="AM71" t="s">
        <v>2</v>
      </c>
      <c r="AN71" s="1">
        <v>8</v>
      </c>
      <c r="AX71"/>
      <c r="AY71"/>
    </row>
    <row r="72" spans="1:51" x14ac:dyDescent="0.25">
      <c r="A72" t="s">
        <v>150</v>
      </c>
      <c r="B72" t="s">
        <v>47</v>
      </c>
      <c r="C72" t="s">
        <v>250</v>
      </c>
      <c r="D72" t="s">
        <v>164</v>
      </c>
      <c r="E72" s="4">
        <v>16.75</v>
      </c>
      <c r="F72" s="4">
        <v>64.27771739130435</v>
      </c>
      <c r="G72" s="4">
        <v>5.3661956521739143</v>
      </c>
      <c r="H72" s="10">
        <v>8.3484539743470518E-2</v>
      </c>
      <c r="I72" s="4">
        <v>59.320217391304354</v>
      </c>
      <c r="J72" s="4">
        <v>5.3661956521739143</v>
      </c>
      <c r="K72" s="10">
        <v>9.0461496740241815E-2</v>
      </c>
      <c r="L72" s="4">
        <v>27.622717391304352</v>
      </c>
      <c r="M72" s="4">
        <v>1.0525000000000002</v>
      </c>
      <c r="N72" s="10">
        <v>3.8102695874929662E-2</v>
      </c>
      <c r="O72" s="4">
        <v>22.665217391304349</v>
      </c>
      <c r="P72" s="4">
        <v>1.0525000000000002</v>
      </c>
      <c r="Q72" s="8">
        <v>4.6436792633800121E-2</v>
      </c>
      <c r="R72" s="4">
        <v>0</v>
      </c>
      <c r="S72" s="4">
        <v>0</v>
      </c>
      <c r="T72" s="10" t="s">
        <v>334</v>
      </c>
      <c r="U72" s="4">
        <v>4.9575000000000022</v>
      </c>
      <c r="V72" s="4">
        <v>0</v>
      </c>
      <c r="W72" s="10">
        <v>0</v>
      </c>
      <c r="X72" s="4">
        <v>2.6408695652173919</v>
      </c>
      <c r="Y72" s="4">
        <v>2.6408695652173919</v>
      </c>
      <c r="Z72" s="10">
        <v>1</v>
      </c>
      <c r="AA72" s="4">
        <v>0</v>
      </c>
      <c r="AB72" s="4">
        <v>0</v>
      </c>
      <c r="AC72" s="10" t="s">
        <v>334</v>
      </c>
      <c r="AD72" s="4">
        <v>34.014130434782608</v>
      </c>
      <c r="AE72" s="4">
        <v>1.6728260869565219</v>
      </c>
      <c r="AF72" s="10">
        <v>4.9180327868852465E-2</v>
      </c>
      <c r="AG72" s="4">
        <v>0</v>
      </c>
      <c r="AH72" s="4">
        <v>0</v>
      </c>
      <c r="AI72" s="10" t="s">
        <v>334</v>
      </c>
      <c r="AJ72" s="4">
        <v>0</v>
      </c>
      <c r="AK72" s="4">
        <v>0</v>
      </c>
      <c r="AL72" s="10" t="s">
        <v>334</v>
      </c>
      <c r="AM72" s="1">
        <v>435065</v>
      </c>
      <c r="AN72" s="1">
        <v>8</v>
      </c>
      <c r="AX72"/>
      <c r="AY72"/>
    </row>
    <row r="73" spans="1:51" x14ac:dyDescent="0.25">
      <c r="A73" t="s">
        <v>150</v>
      </c>
      <c r="B73" t="s">
        <v>14</v>
      </c>
      <c r="C73" t="s">
        <v>228</v>
      </c>
      <c r="D73" t="s">
        <v>172</v>
      </c>
      <c r="E73" s="4">
        <v>67.945652173913047</v>
      </c>
      <c r="F73" s="4">
        <v>238.8016304347826</v>
      </c>
      <c r="G73" s="4">
        <v>0</v>
      </c>
      <c r="H73" s="10">
        <v>0</v>
      </c>
      <c r="I73" s="4">
        <v>217.27989130434781</v>
      </c>
      <c r="J73" s="4">
        <v>0</v>
      </c>
      <c r="K73" s="10">
        <v>0</v>
      </c>
      <c r="L73" s="4">
        <v>56.668478260869563</v>
      </c>
      <c r="M73" s="4">
        <v>0</v>
      </c>
      <c r="N73" s="10">
        <v>0</v>
      </c>
      <c r="O73" s="4">
        <v>35.146739130434781</v>
      </c>
      <c r="P73" s="4">
        <v>0</v>
      </c>
      <c r="Q73" s="8">
        <v>0</v>
      </c>
      <c r="R73" s="4">
        <v>15.956521739130435</v>
      </c>
      <c r="S73" s="4">
        <v>0</v>
      </c>
      <c r="T73" s="10">
        <v>0</v>
      </c>
      <c r="U73" s="4">
        <v>5.5652173913043477</v>
      </c>
      <c r="V73" s="4">
        <v>0</v>
      </c>
      <c r="W73" s="10">
        <v>0</v>
      </c>
      <c r="X73" s="4">
        <v>31.725543478260871</v>
      </c>
      <c r="Y73" s="4">
        <v>0</v>
      </c>
      <c r="Z73" s="10">
        <v>0</v>
      </c>
      <c r="AA73" s="4">
        <v>0</v>
      </c>
      <c r="AB73" s="4">
        <v>0</v>
      </c>
      <c r="AC73" s="10" t="s">
        <v>334</v>
      </c>
      <c r="AD73" s="4">
        <v>131.3016304347826</v>
      </c>
      <c r="AE73" s="4">
        <v>0</v>
      </c>
      <c r="AF73" s="10">
        <v>0</v>
      </c>
      <c r="AG73" s="4">
        <v>0</v>
      </c>
      <c r="AH73" s="4">
        <v>0</v>
      </c>
      <c r="AI73" s="10" t="s">
        <v>334</v>
      </c>
      <c r="AJ73" s="4">
        <v>19.105978260869566</v>
      </c>
      <c r="AK73" s="4">
        <v>0</v>
      </c>
      <c r="AL73" s="10" t="s">
        <v>334</v>
      </c>
      <c r="AM73" s="1">
        <v>435004</v>
      </c>
      <c r="AN73" s="1">
        <v>8</v>
      </c>
      <c r="AX73"/>
      <c r="AY73"/>
    </row>
    <row r="74" spans="1:51" x14ac:dyDescent="0.25">
      <c r="A74" t="s">
        <v>150</v>
      </c>
      <c r="B74" t="s">
        <v>84</v>
      </c>
      <c r="C74" t="s">
        <v>234</v>
      </c>
      <c r="D74" t="s">
        <v>203</v>
      </c>
      <c r="E74" s="4">
        <v>38.402173913043477</v>
      </c>
      <c r="F74" s="4">
        <v>131.15521739130435</v>
      </c>
      <c r="G74" s="4">
        <v>26.049239130434781</v>
      </c>
      <c r="H74" s="10">
        <v>0.1986138229843829</v>
      </c>
      <c r="I74" s="4">
        <v>120.71499999999999</v>
      </c>
      <c r="J74" s="4">
        <v>26.049239130434781</v>
      </c>
      <c r="K74" s="10">
        <v>0.21579123663533764</v>
      </c>
      <c r="L74" s="4">
        <v>24.925217391304347</v>
      </c>
      <c r="M74" s="4">
        <v>2.906195652173913</v>
      </c>
      <c r="N74" s="10">
        <v>0.11659660200948925</v>
      </c>
      <c r="O74" s="4">
        <v>14.485000000000001</v>
      </c>
      <c r="P74" s="4">
        <v>2.906195652173913</v>
      </c>
      <c r="Q74" s="8">
        <v>0.20063483963920695</v>
      </c>
      <c r="R74" s="4">
        <v>6.6141304347826084</v>
      </c>
      <c r="S74" s="4">
        <v>0</v>
      </c>
      <c r="T74" s="10">
        <v>0</v>
      </c>
      <c r="U74" s="4">
        <v>3.8260869565217392</v>
      </c>
      <c r="V74" s="4">
        <v>0</v>
      </c>
      <c r="W74" s="10">
        <v>0</v>
      </c>
      <c r="X74" s="4">
        <v>17.600543478260871</v>
      </c>
      <c r="Y74" s="4">
        <v>0</v>
      </c>
      <c r="Z74" s="10">
        <v>0</v>
      </c>
      <c r="AA74" s="4">
        <v>0</v>
      </c>
      <c r="AB74" s="4">
        <v>0</v>
      </c>
      <c r="AC74" s="10" t="s">
        <v>334</v>
      </c>
      <c r="AD74" s="4">
        <v>74.988152173913036</v>
      </c>
      <c r="AE74" s="4">
        <v>23.143043478260868</v>
      </c>
      <c r="AF74" s="10">
        <v>0.30862266647919745</v>
      </c>
      <c r="AG74" s="4">
        <v>2.9619565217391304</v>
      </c>
      <c r="AH74" s="4">
        <v>0</v>
      </c>
      <c r="AI74" s="10">
        <v>0</v>
      </c>
      <c r="AJ74" s="4">
        <v>10.679347826086957</v>
      </c>
      <c r="AK74" s="4">
        <v>0</v>
      </c>
      <c r="AL74" s="10" t="s">
        <v>334</v>
      </c>
      <c r="AM74" s="1">
        <v>435118</v>
      </c>
      <c r="AN74" s="1">
        <v>8</v>
      </c>
      <c r="AX74"/>
      <c r="AY74"/>
    </row>
    <row r="75" spans="1:51" x14ac:dyDescent="0.25">
      <c r="A75" t="s">
        <v>150</v>
      </c>
      <c r="B75" t="s">
        <v>61</v>
      </c>
      <c r="C75" t="s">
        <v>256</v>
      </c>
      <c r="D75" t="s">
        <v>197</v>
      </c>
      <c r="E75" s="4">
        <v>35.141304347826086</v>
      </c>
      <c r="F75" s="4">
        <v>140.59391304347827</v>
      </c>
      <c r="G75" s="4">
        <v>30.740652173913055</v>
      </c>
      <c r="H75" s="10">
        <v>0.2186485282930179</v>
      </c>
      <c r="I75" s="4">
        <v>128.80586956521739</v>
      </c>
      <c r="J75" s="4">
        <v>30.740652173913055</v>
      </c>
      <c r="K75" s="10">
        <v>0.23865878377808203</v>
      </c>
      <c r="L75" s="4">
        <v>43.005434782608695</v>
      </c>
      <c r="M75" s="4">
        <v>0</v>
      </c>
      <c r="N75" s="10">
        <v>0</v>
      </c>
      <c r="O75" s="4">
        <v>31.217391304347824</v>
      </c>
      <c r="P75" s="4">
        <v>0</v>
      </c>
      <c r="Q75" s="8">
        <v>0</v>
      </c>
      <c r="R75" s="4">
        <v>5.6847826086956523</v>
      </c>
      <c r="S75" s="4">
        <v>0</v>
      </c>
      <c r="T75" s="10">
        <v>0</v>
      </c>
      <c r="U75" s="4">
        <v>6.1032608695652177</v>
      </c>
      <c r="V75" s="4">
        <v>0</v>
      </c>
      <c r="W75" s="10">
        <v>0</v>
      </c>
      <c r="X75" s="4">
        <v>15.919239130434779</v>
      </c>
      <c r="Y75" s="4">
        <v>2.1638043478260869</v>
      </c>
      <c r="Z75" s="10">
        <v>0.13592385478331526</v>
      </c>
      <c r="AA75" s="4">
        <v>0</v>
      </c>
      <c r="AB75" s="4">
        <v>0</v>
      </c>
      <c r="AC75" s="10" t="s">
        <v>334</v>
      </c>
      <c r="AD75" s="4">
        <v>74.370326086956524</v>
      </c>
      <c r="AE75" s="4">
        <v>28.576847826086968</v>
      </c>
      <c r="AF75" s="10">
        <v>0.38425067267654395</v>
      </c>
      <c r="AG75" s="4">
        <v>5.6059782608695654</v>
      </c>
      <c r="AH75" s="4">
        <v>0</v>
      </c>
      <c r="AI75" s="10">
        <v>0</v>
      </c>
      <c r="AJ75" s="4">
        <v>1.6929347826086956</v>
      </c>
      <c r="AK75" s="4">
        <v>0</v>
      </c>
      <c r="AL75" s="10" t="s">
        <v>334</v>
      </c>
      <c r="AM75" s="1">
        <v>435086</v>
      </c>
      <c r="AN75" s="1">
        <v>8</v>
      </c>
      <c r="AX75"/>
      <c r="AY75"/>
    </row>
    <row r="76" spans="1:51" x14ac:dyDescent="0.25">
      <c r="A76" t="s">
        <v>150</v>
      </c>
      <c r="B76" t="s">
        <v>21</v>
      </c>
      <c r="C76" t="s">
        <v>240</v>
      </c>
      <c r="D76" t="s">
        <v>169</v>
      </c>
      <c r="E76" s="4">
        <v>60.097826086956523</v>
      </c>
      <c r="F76" s="4">
        <v>183.94293478260872</v>
      </c>
      <c r="G76" s="4">
        <v>0</v>
      </c>
      <c r="H76" s="10">
        <v>0</v>
      </c>
      <c r="I76" s="4">
        <v>165.29076086956522</v>
      </c>
      <c r="J76" s="4">
        <v>0</v>
      </c>
      <c r="K76" s="10">
        <v>0</v>
      </c>
      <c r="L76" s="4">
        <v>47.307065217391305</v>
      </c>
      <c r="M76" s="4">
        <v>0</v>
      </c>
      <c r="N76" s="10">
        <v>0</v>
      </c>
      <c r="O76" s="4">
        <v>28.654891304347824</v>
      </c>
      <c r="P76" s="4">
        <v>0</v>
      </c>
      <c r="Q76" s="8">
        <v>0</v>
      </c>
      <c r="R76" s="4">
        <v>13.173913043478262</v>
      </c>
      <c r="S76" s="4">
        <v>0</v>
      </c>
      <c r="T76" s="10">
        <v>0</v>
      </c>
      <c r="U76" s="4">
        <v>5.4782608695652177</v>
      </c>
      <c r="V76" s="4">
        <v>0</v>
      </c>
      <c r="W76" s="10">
        <v>0</v>
      </c>
      <c r="X76" s="4">
        <v>19.600543478260871</v>
      </c>
      <c r="Y76" s="4">
        <v>0</v>
      </c>
      <c r="Z76" s="10">
        <v>0</v>
      </c>
      <c r="AA76" s="4">
        <v>0</v>
      </c>
      <c r="AB76" s="4">
        <v>0</v>
      </c>
      <c r="AC76" s="10" t="s">
        <v>334</v>
      </c>
      <c r="AD76" s="4">
        <v>99.663043478260875</v>
      </c>
      <c r="AE76" s="4">
        <v>0</v>
      </c>
      <c r="AF76" s="10">
        <v>0</v>
      </c>
      <c r="AG76" s="4">
        <v>0</v>
      </c>
      <c r="AH76" s="4">
        <v>0</v>
      </c>
      <c r="AI76" s="10" t="s">
        <v>334</v>
      </c>
      <c r="AJ76" s="4">
        <v>17.372282608695652</v>
      </c>
      <c r="AK76" s="4">
        <v>0</v>
      </c>
      <c r="AL76" s="10" t="s">
        <v>334</v>
      </c>
      <c r="AM76" s="1">
        <v>435035</v>
      </c>
      <c r="AN76" s="1">
        <v>8</v>
      </c>
      <c r="AX76"/>
      <c r="AY76"/>
    </row>
    <row r="77" spans="1:51" x14ac:dyDescent="0.25">
      <c r="A77" t="s">
        <v>150</v>
      </c>
      <c r="B77" t="s">
        <v>102</v>
      </c>
      <c r="C77" t="s">
        <v>282</v>
      </c>
      <c r="D77" t="s">
        <v>161</v>
      </c>
      <c r="E77" s="4">
        <v>56.706521739130437</v>
      </c>
      <c r="F77" s="4">
        <v>184.88967391304345</v>
      </c>
      <c r="G77" s="4">
        <v>2.6956521739130435</v>
      </c>
      <c r="H77" s="10">
        <v>1.457978759365897E-2</v>
      </c>
      <c r="I77" s="4">
        <v>169.06728260869562</v>
      </c>
      <c r="J77" s="4">
        <v>0</v>
      </c>
      <c r="K77" s="10">
        <v>0</v>
      </c>
      <c r="L77" s="4">
        <v>40.508913043478252</v>
      </c>
      <c r="M77" s="4">
        <v>2.6956521739130435</v>
      </c>
      <c r="N77" s="10">
        <v>6.6544668108467819E-2</v>
      </c>
      <c r="O77" s="4">
        <v>24.686521739130427</v>
      </c>
      <c r="P77" s="4">
        <v>0</v>
      </c>
      <c r="Q77" s="8">
        <v>0</v>
      </c>
      <c r="R77" s="4">
        <v>10.083260869565217</v>
      </c>
      <c r="S77" s="4">
        <v>0</v>
      </c>
      <c r="T77" s="10">
        <v>0</v>
      </c>
      <c r="U77" s="4">
        <v>5.7391304347826084</v>
      </c>
      <c r="V77" s="4">
        <v>2.6956521739130435</v>
      </c>
      <c r="W77" s="10">
        <v>0.46969696969696972</v>
      </c>
      <c r="X77" s="4">
        <v>10.716739130434787</v>
      </c>
      <c r="Y77" s="4">
        <v>0</v>
      </c>
      <c r="Z77" s="10">
        <v>0</v>
      </c>
      <c r="AA77" s="4">
        <v>0</v>
      </c>
      <c r="AB77" s="4">
        <v>0</v>
      </c>
      <c r="AC77" s="10" t="s">
        <v>334</v>
      </c>
      <c r="AD77" s="4">
        <v>121.51108695652171</v>
      </c>
      <c r="AE77" s="4">
        <v>0</v>
      </c>
      <c r="AF77" s="10">
        <v>0</v>
      </c>
      <c r="AG77" s="4">
        <v>0</v>
      </c>
      <c r="AH77" s="4">
        <v>0</v>
      </c>
      <c r="AI77" s="10" t="s">
        <v>334</v>
      </c>
      <c r="AJ77" s="4">
        <v>12.152934782608694</v>
      </c>
      <c r="AK77" s="4">
        <v>0</v>
      </c>
      <c r="AL77" s="10" t="s">
        <v>334</v>
      </c>
      <c r="AM77" t="s">
        <v>5</v>
      </c>
      <c r="AN77" s="1">
        <v>8</v>
      </c>
      <c r="AX77"/>
      <c r="AY77"/>
    </row>
    <row r="78" spans="1:51" x14ac:dyDescent="0.25">
      <c r="A78" t="s">
        <v>150</v>
      </c>
      <c r="B78" t="s">
        <v>100</v>
      </c>
      <c r="C78" t="s">
        <v>280</v>
      </c>
      <c r="D78" t="s">
        <v>210</v>
      </c>
      <c r="E78" s="4">
        <v>42.576086956521742</v>
      </c>
      <c r="F78" s="4">
        <v>159.22945652173911</v>
      </c>
      <c r="G78" s="4">
        <v>1.0399999999999998</v>
      </c>
      <c r="H78" s="10">
        <v>6.5314548119305539E-3</v>
      </c>
      <c r="I78" s="4">
        <v>148.8365217391304</v>
      </c>
      <c r="J78" s="4">
        <v>0</v>
      </c>
      <c r="K78" s="10">
        <v>0</v>
      </c>
      <c r="L78" s="4">
        <v>33.14076086956522</v>
      </c>
      <c r="M78" s="4">
        <v>1.0399999999999998</v>
      </c>
      <c r="N78" s="10">
        <v>3.1381295199986871E-2</v>
      </c>
      <c r="O78" s="4">
        <v>22.747826086956525</v>
      </c>
      <c r="P78" s="4">
        <v>0</v>
      </c>
      <c r="Q78" s="8">
        <v>0</v>
      </c>
      <c r="R78" s="4">
        <v>4.6538043478260853</v>
      </c>
      <c r="S78" s="4">
        <v>1.0399999999999998</v>
      </c>
      <c r="T78" s="10">
        <v>0.2234730818638328</v>
      </c>
      <c r="U78" s="4">
        <v>5.7391304347826084</v>
      </c>
      <c r="V78" s="4">
        <v>0</v>
      </c>
      <c r="W78" s="10">
        <v>0</v>
      </c>
      <c r="X78" s="4">
        <v>14.35195652173913</v>
      </c>
      <c r="Y78" s="4">
        <v>0</v>
      </c>
      <c r="Z78" s="10">
        <v>0</v>
      </c>
      <c r="AA78" s="4">
        <v>0</v>
      </c>
      <c r="AB78" s="4">
        <v>0</v>
      </c>
      <c r="AC78" s="10" t="s">
        <v>334</v>
      </c>
      <c r="AD78" s="4">
        <v>92.340543478260855</v>
      </c>
      <c r="AE78" s="4">
        <v>0</v>
      </c>
      <c r="AF78" s="10">
        <v>0</v>
      </c>
      <c r="AG78" s="4">
        <v>0</v>
      </c>
      <c r="AH78" s="4">
        <v>0</v>
      </c>
      <c r="AI78" s="10" t="s">
        <v>334</v>
      </c>
      <c r="AJ78" s="4">
        <v>19.396195652173908</v>
      </c>
      <c r="AK78" s="4">
        <v>0</v>
      </c>
      <c r="AL78" s="10" t="s">
        <v>334</v>
      </c>
      <c r="AM78" t="s">
        <v>3</v>
      </c>
      <c r="AN78" s="1">
        <v>8</v>
      </c>
      <c r="AX78"/>
      <c r="AY78"/>
    </row>
    <row r="79" spans="1:51" x14ac:dyDescent="0.25">
      <c r="A79" t="s">
        <v>150</v>
      </c>
      <c r="B79" t="s">
        <v>97</v>
      </c>
      <c r="C79" t="s">
        <v>278</v>
      </c>
      <c r="D79" t="s">
        <v>209</v>
      </c>
      <c r="E79" s="4">
        <v>28.510869565217391</v>
      </c>
      <c r="F79" s="4">
        <v>114.41847826086956</v>
      </c>
      <c r="G79" s="4">
        <v>0.64130434782608692</v>
      </c>
      <c r="H79" s="10">
        <v>5.6049019142165009E-3</v>
      </c>
      <c r="I79" s="4">
        <v>102.29891304347827</v>
      </c>
      <c r="J79" s="4">
        <v>0.64130434782608692</v>
      </c>
      <c r="K79" s="10">
        <v>6.2689263135525678E-3</v>
      </c>
      <c r="L79" s="4">
        <v>26.975543478260867</v>
      </c>
      <c r="M79" s="4">
        <v>0</v>
      </c>
      <c r="N79" s="10">
        <v>0</v>
      </c>
      <c r="O79" s="4">
        <v>14.855978260869565</v>
      </c>
      <c r="P79" s="4">
        <v>0</v>
      </c>
      <c r="Q79" s="8">
        <v>0</v>
      </c>
      <c r="R79" s="4">
        <v>6.9021739130434785</v>
      </c>
      <c r="S79" s="4">
        <v>0</v>
      </c>
      <c r="T79" s="10">
        <v>0</v>
      </c>
      <c r="U79" s="4">
        <v>5.2173913043478262</v>
      </c>
      <c r="V79" s="4">
        <v>0</v>
      </c>
      <c r="W79" s="10">
        <v>0</v>
      </c>
      <c r="X79" s="4">
        <v>15.519021739130435</v>
      </c>
      <c r="Y79" s="4">
        <v>0.64130434782608692</v>
      </c>
      <c r="Z79" s="10">
        <v>4.1323761162668532E-2</v>
      </c>
      <c r="AA79" s="4">
        <v>0</v>
      </c>
      <c r="AB79" s="4">
        <v>0</v>
      </c>
      <c r="AC79" s="10" t="s">
        <v>334</v>
      </c>
      <c r="AD79" s="4">
        <v>67.486413043478265</v>
      </c>
      <c r="AE79" s="4">
        <v>0</v>
      </c>
      <c r="AF79" s="10">
        <v>0</v>
      </c>
      <c r="AG79" s="4">
        <v>0</v>
      </c>
      <c r="AH79" s="4">
        <v>0</v>
      </c>
      <c r="AI79" s="10" t="s">
        <v>334</v>
      </c>
      <c r="AJ79" s="4">
        <v>4.4375</v>
      </c>
      <c r="AK79" s="4">
        <v>0</v>
      </c>
      <c r="AL79" s="10" t="s">
        <v>334</v>
      </c>
      <c r="AM79" t="s">
        <v>0</v>
      </c>
      <c r="AN79" s="1">
        <v>8</v>
      </c>
      <c r="AX79"/>
      <c r="AY79"/>
    </row>
    <row r="80" spans="1:51" x14ac:dyDescent="0.25">
      <c r="A80" t="s">
        <v>150</v>
      </c>
      <c r="B80" t="s">
        <v>98</v>
      </c>
      <c r="C80" t="s">
        <v>251</v>
      </c>
      <c r="D80" t="s">
        <v>191</v>
      </c>
      <c r="E80" s="4">
        <v>50.163043478260867</v>
      </c>
      <c r="F80" s="4">
        <v>327.94456521739119</v>
      </c>
      <c r="G80" s="4">
        <v>0</v>
      </c>
      <c r="H80" s="10">
        <v>0</v>
      </c>
      <c r="I80" s="4">
        <v>295.58804347826077</v>
      </c>
      <c r="J80" s="4">
        <v>0</v>
      </c>
      <c r="K80" s="10">
        <v>0</v>
      </c>
      <c r="L80" s="4">
        <v>95.252173913043478</v>
      </c>
      <c r="M80" s="4">
        <v>0</v>
      </c>
      <c r="N80" s="10">
        <v>0</v>
      </c>
      <c r="O80" s="4">
        <v>67.502173913043478</v>
      </c>
      <c r="P80" s="4">
        <v>0</v>
      </c>
      <c r="Q80" s="8">
        <v>0</v>
      </c>
      <c r="R80" s="4">
        <v>27.749999999999996</v>
      </c>
      <c r="S80" s="4">
        <v>0</v>
      </c>
      <c r="T80" s="10">
        <v>0</v>
      </c>
      <c r="U80" s="4">
        <v>0</v>
      </c>
      <c r="V80" s="4">
        <v>0</v>
      </c>
      <c r="W80" s="10" t="s">
        <v>334</v>
      </c>
      <c r="X80" s="4">
        <v>0</v>
      </c>
      <c r="Y80" s="4">
        <v>0</v>
      </c>
      <c r="Z80" s="10" t="s">
        <v>334</v>
      </c>
      <c r="AA80" s="4">
        <v>4.6065217391304358</v>
      </c>
      <c r="AB80" s="4">
        <v>0</v>
      </c>
      <c r="AC80" s="10">
        <v>0</v>
      </c>
      <c r="AD80" s="4">
        <v>228.08586956521728</v>
      </c>
      <c r="AE80" s="4">
        <v>0</v>
      </c>
      <c r="AF80" s="10">
        <v>0</v>
      </c>
      <c r="AG80" s="4">
        <v>0</v>
      </c>
      <c r="AH80" s="4">
        <v>0</v>
      </c>
      <c r="AI80" s="10" t="s">
        <v>334</v>
      </c>
      <c r="AJ80" s="4">
        <v>0</v>
      </c>
      <c r="AK80" s="4">
        <v>0</v>
      </c>
      <c r="AL80" s="10" t="s">
        <v>334</v>
      </c>
      <c r="AM80" t="s">
        <v>1</v>
      </c>
      <c r="AN80" s="1">
        <v>8</v>
      </c>
      <c r="AX80"/>
      <c r="AY80"/>
    </row>
    <row r="81" spans="1:51" x14ac:dyDescent="0.25">
      <c r="A81" t="s">
        <v>150</v>
      </c>
      <c r="B81" t="s">
        <v>52</v>
      </c>
      <c r="C81" t="s">
        <v>214</v>
      </c>
      <c r="D81" t="s">
        <v>193</v>
      </c>
      <c r="E81" s="4">
        <v>52.608695652173914</v>
      </c>
      <c r="F81" s="4">
        <v>213.95108695652175</v>
      </c>
      <c r="G81" s="4">
        <v>0</v>
      </c>
      <c r="H81" s="10">
        <v>0</v>
      </c>
      <c r="I81" s="4">
        <v>207.23369565217394</v>
      </c>
      <c r="J81" s="4">
        <v>0</v>
      </c>
      <c r="K81" s="10">
        <v>0</v>
      </c>
      <c r="L81" s="4">
        <v>24.804347826086953</v>
      </c>
      <c r="M81" s="4">
        <v>0</v>
      </c>
      <c r="N81" s="10">
        <v>0</v>
      </c>
      <c r="O81" s="4">
        <v>18.086956521739129</v>
      </c>
      <c r="P81" s="4">
        <v>0</v>
      </c>
      <c r="Q81" s="8">
        <v>0</v>
      </c>
      <c r="R81" s="4">
        <v>0</v>
      </c>
      <c r="S81" s="4">
        <v>0</v>
      </c>
      <c r="T81" s="10" t="s">
        <v>334</v>
      </c>
      <c r="U81" s="4">
        <v>6.7173913043478262</v>
      </c>
      <c r="V81" s="4">
        <v>0</v>
      </c>
      <c r="W81" s="10">
        <v>0</v>
      </c>
      <c r="X81" s="4">
        <v>27.008152173913043</v>
      </c>
      <c r="Y81" s="4">
        <v>0</v>
      </c>
      <c r="Z81" s="10">
        <v>0</v>
      </c>
      <c r="AA81" s="4">
        <v>0</v>
      </c>
      <c r="AB81" s="4">
        <v>0</v>
      </c>
      <c r="AC81" s="10" t="s">
        <v>334</v>
      </c>
      <c r="AD81" s="4">
        <v>117.83152173913044</v>
      </c>
      <c r="AE81" s="4">
        <v>0</v>
      </c>
      <c r="AF81" s="10">
        <v>0</v>
      </c>
      <c r="AG81" s="4">
        <v>10.138586956521738</v>
      </c>
      <c r="AH81" s="4">
        <v>0</v>
      </c>
      <c r="AI81" s="10">
        <v>0</v>
      </c>
      <c r="AJ81" s="4">
        <v>34.168478260869563</v>
      </c>
      <c r="AK81" s="4">
        <v>0</v>
      </c>
      <c r="AL81" s="10" t="s">
        <v>334</v>
      </c>
      <c r="AM81" s="1">
        <v>435072</v>
      </c>
      <c r="AN81" s="1">
        <v>8</v>
      </c>
      <c r="AX81"/>
      <c r="AY81"/>
    </row>
    <row r="82" spans="1:51" x14ac:dyDescent="0.25">
      <c r="A82" t="s">
        <v>150</v>
      </c>
      <c r="B82" t="s">
        <v>28</v>
      </c>
      <c r="C82" t="s">
        <v>243</v>
      </c>
      <c r="D82" t="s">
        <v>162</v>
      </c>
      <c r="E82" s="4">
        <v>73.913043478260875</v>
      </c>
      <c r="F82" s="4">
        <v>257.57532608695652</v>
      </c>
      <c r="G82" s="4">
        <v>7.1630434782608692</v>
      </c>
      <c r="H82" s="10">
        <v>2.7809509501863741E-2</v>
      </c>
      <c r="I82" s="4">
        <v>238.48641304347822</v>
      </c>
      <c r="J82" s="4">
        <v>7.1630434782608692</v>
      </c>
      <c r="K82" s="10">
        <v>3.0035436345612621E-2</v>
      </c>
      <c r="L82" s="4">
        <v>36.625</v>
      </c>
      <c r="M82" s="4">
        <v>0</v>
      </c>
      <c r="N82" s="10">
        <v>0</v>
      </c>
      <c r="O82" s="4">
        <v>22.576086956521738</v>
      </c>
      <c r="P82" s="4">
        <v>0</v>
      </c>
      <c r="Q82" s="8">
        <v>0</v>
      </c>
      <c r="R82" s="4">
        <v>9.4130434782608692</v>
      </c>
      <c r="S82" s="4">
        <v>0</v>
      </c>
      <c r="T82" s="10">
        <v>0</v>
      </c>
      <c r="U82" s="4">
        <v>4.6358695652173916</v>
      </c>
      <c r="V82" s="4">
        <v>0</v>
      </c>
      <c r="W82" s="10">
        <v>0</v>
      </c>
      <c r="X82" s="4">
        <v>36.135869565217391</v>
      </c>
      <c r="Y82" s="4">
        <v>3.8423913043478262</v>
      </c>
      <c r="Z82" s="10">
        <v>0.10633177921491954</v>
      </c>
      <c r="AA82" s="4">
        <v>5.04</v>
      </c>
      <c r="AB82" s="4">
        <v>0</v>
      </c>
      <c r="AC82" s="10">
        <v>0</v>
      </c>
      <c r="AD82" s="4">
        <v>150.71739130434781</v>
      </c>
      <c r="AE82" s="4">
        <v>3.3206521739130435</v>
      </c>
      <c r="AF82" s="10">
        <v>2.2032309245636809E-2</v>
      </c>
      <c r="AG82" s="4">
        <v>8.070652173913043</v>
      </c>
      <c r="AH82" s="4">
        <v>0</v>
      </c>
      <c r="AI82" s="10">
        <v>0</v>
      </c>
      <c r="AJ82" s="4">
        <v>20.986413043478262</v>
      </c>
      <c r="AK82" s="4">
        <v>0</v>
      </c>
      <c r="AL82" s="10" t="s">
        <v>334</v>
      </c>
      <c r="AM82" s="1">
        <v>435043</v>
      </c>
      <c r="AN82" s="1">
        <v>8</v>
      </c>
      <c r="AX82"/>
      <c r="AY82"/>
    </row>
    <row r="83" spans="1:51" x14ac:dyDescent="0.25">
      <c r="A83" t="s">
        <v>150</v>
      </c>
      <c r="B83" t="s">
        <v>87</v>
      </c>
      <c r="C83" t="s">
        <v>235</v>
      </c>
      <c r="D83" t="s">
        <v>166</v>
      </c>
      <c r="E83" s="4">
        <v>47.086956521739133</v>
      </c>
      <c r="F83" s="4">
        <v>155.99304347826086</v>
      </c>
      <c r="G83" s="4">
        <v>22.52717391304348</v>
      </c>
      <c r="H83" s="10">
        <v>0.14441140073135927</v>
      </c>
      <c r="I83" s="4">
        <v>140.9778260869565</v>
      </c>
      <c r="J83" s="4">
        <v>22.52717391304348</v>
      </c>
      <c r="K83" s="10">
        <v>0.15979232009967653</v>
      </c>
      <c r="L83" s="4">
        <v>26.428260869565214</v>
      </c>
      <c r="M83" s="4">
        <v>1.4320652173913044</v>
      </c>
      <c r="N83" s="10">
        <v>5.418688821255245E-2</v>
      </c>
      <c r="O83" s="4">
        <v>11.413043478260869</v>
      </c>
      <c r="P83" s="4">
        <v>1.4320652173913044</v>
      </c>
      <c r="Q83" s="8">
        <v>0.12547619047619049</v>
      </c>
      <c r="R83" s="4">
        <v>8.8869565217391315</v>
      </c>
      <c r="S83" s="4">
        <v>0</v>
      </c>
      <c r="T83" s="10">
        <v>0</v>
      </c>
      <c r="U83" s="4">
        <v>6.1282608695652145</v>
      </c>
      <c r="V83" s="4">
        <v>0</v>
      </c>
      <c r="W83" s="10">
        <v>0</v>
      </c>
      <c r="X83" s="4">
        <v>18.274782608695652</v>
      </c>
      <c r="Y83" s="4">
        <v>4.1739130434782608</v>
      </c>
      <c r="Z83" s="10">
        <v>0.22839741149600304</v>
      </c>
      <c r="AA83" s="4">
        <v>0</v>
      </c>
      <c r="AB83" s="4">
        <v>0</v>
      </c>
      <c r="AC83" s="10" t="s">
        <v>334</v>
      </c>
      <c r="AD83" s="4">
        <v>94.845869565217384</v>
      </c>
      <c r="AE83" s="4">
        <v>16.921195652173914</v>
      </c>
      <c r="AF83" s="10">
        <v>0.17840730154873699</v>
      </c>
      <c r="AG83" s="4">
        <v>16.444130434782608</v>
      </c>
      <c r="AH83" s="4">
        <v>0</v>
      </c>
      <c r="AI83" s="10">
        <v>0</v>
      </c>
      <c r="AJ83" s="4">
        <v>0</v>
      </c>
      <c r="AK83" s="4">
        <v>0</v>
      </c>
      <c r="AL83" s="10" t="s">
        <v>334</v>
      </c>
      <c r="AM83" s="1">
        <v>435122</v>
      </c>
      <c r="AN83" s="1">
        <v>8</v>
      </c>
      <c r="AX83"/>
      <c r="AY83"/>
    </row>
    <row r="84" spans="1:51" x14ac:dyDescent="0.25">
      <c r="A84" t="s">
        <v>150</v>
      </c>
      <c r="B84" t="s">
        <v>90</v>
      </c>
      <c r="C84" t="s">
        <v>232</v>
      </c>
      <c r="D84" t="s">
        <v>192</v>
      </c>
      <c r="E84" s="4">
        <v>23.510869565217391</v>
      </c>
      <c r="F84" s="4">
        <v>75.451739130434788</v>
      </c>
      <c r="G84" s="4">
        <v>15.781086956521746</v>
      </c>
      <c r="H84" s="10">
        <v>0.20915471450221571</v>
      </c>
      <c r="I84" s="4">
        <v>69.000108695652173</v>
      </c>
      <c r="J84" s="4">
        <v>15.781086956521746</v>
      </c>
      <c r="K84" s="10">
        <v>0.22871104487863136</v>
      </c>
      <c r="L84" s="4">
        <v>24.00380434782609</v>
      </c>
      <c r="M84" s="4">
        <v>5.5228260869565222</v>
      </c>
      <c r="N84" s="10">
        <v>0.23008128240541578</v>
      </c>
      <c r="O84" s="4">
        <v>18.256521739130438</v>
      </c>
      <c r="P84" s="4">
        <v>5.5228260869565222</v>
      </c>
      <c r="Q84" s="8">
        <v>0.30251250297689924</v>
      </c>
      <c r="R84" s="4">
        <v>4.4565217391304347E-2</v>
      </c>
      <c r="S84" s="4">
        <v>0</v>
      </c>
      <c r="T84" s="10">
        <v>0</v>
      </c>
      <c r="U84" s="4">
        <v>5.7027173913043487</v>
      </c>
      <c r="V84" s="4">
        <v>0</v>
      </c>
      <c r="W84" s="10">
        <v>0</v>
      </c>
      <c r="X84" s="4">
        <v>7.5809782608695633</v>
      </c>
      <c r="Y84" s="4">
        <v>1.0869565217391304</v>
      </c>
      <c r="Z84" s="10">
        <v>0.14337945372428135</v>
      </c>
      <c r="AA84" s="4">
        <v>0.70434782608695667</v>
      </c>
      <c r="AB84" s="4">
        <v>0</v>
      </c>
      <c r="AC84" s="10">
        <v>0</v>
      </c>
      <c r="AD84" s="4">
        <v>43.162608695652175</v>
      </c>
      <c r="AE84" s="4">
        <v>9.1713043478260925</v>
      </c>
      <c r="AF84" s="10">
        <v>0.2124826238491449</v>
      </c>
      <c r="AG84" s="4">
        <v>0</v>
      </c>
      <c r="AH84" s="4">
        <v>0</v>
      </c>
      <c r="AI84" s="10" t="s">
        <v>334</v>
      </c>
      <c r="AJ84" s="4">
        <v>0</v>
      </c>
      <c r="AK84" s="4">
        <v>0</v>
      </c>
      <c r="AL84" s="10" t="s">
        <v>334</v>
      </c>
      <c r="AM84" s="1">
        <v>435125</v>
      </c>
      <c r="AN84" s="1">
        <v>8</v>
      </c>
      <c r="AX84"/>
      <c r="AY84"/>
    </row>
    <row r="85" spans="1:51" x14ac:dyDescent="0.25">
      <c r="A85" t="s">
        <v>150</v>
      </c>
      <c r="B85" t="s">
        <v>65</v>
      </c>
      <c r="C85" t="s">
        <v>218</v>
      </c>
      <c r="D85" t="s">
        <v>192</v>
      </c>
      <c r="E85" s="4">
        <v>29.684782608695652</v>
      </c>
      <c r="F85" s="4">
        <v>99.299565217391304</v>
      </c>
      <c r="G85" s="4">
        <v>19.35119565217391</v>
      </c>
      <c r="H85" s="10">
        <v>0.19487694240966069</v>
      </c>
      <c r="I85" s="4">
        <v>93.821304347826086</v>
      </c>
      <c r="J85" s="4">
        <v>19.35119565217391</v>
      </c>
      <c r="K85" s="10">
        <v>0.20625587958607711</v>
      </c>
      <c r="L85" s="4">
        <v>20.79369565217392</v>
      </c>
      <c r="M85" s="4">
        <v>7.7514130434782604</v>
      </c>
      <c r="N85" s="10">
        <v>0.37277707499137475</v>
      </c>
      <c r="O85" s="4">
        <v>15.315434782608701</v>
      </c>
      <c r="P85" s="4">
        <v>7.7514130434782604</v>
      </c>
      <c r="Q85" s="8">
        <v>0.50611772721465964</v>
      </c>
      <c r="R85" s="4">
        <v>0</v>
      </c>
      <c r="S85" s="4">
        <v>0</v>
      </c>
      <c r="T85" s="10" t="s">
        <v>334</v>
      </c>
      <c r="U85" s="4">
        <v>5.4782608695652177</v>
      </c>
      <c r="V85" s="4">
        <v>0</v>
      </c>
      <c r="W85" s="10">
        <v>0</v>
      </c>
      <c r="X85" s="4">
        <v>15.113913043478266</v>
      </c>
      <c r="Y85" s="4">
        <v>0</v>
      </c>
      <c r="Z85" s="10">
        <v>0</v>
      </c>
      <c r="AA85" s="4">
        <v>0</v>
      </c>
      <c r="AB85" s="4">
        <v>0</v>
      </c>
      <c r="AC85" s="10" t="s">
        <v>334</v>
      </c>
      <c r="AD85" s="4">
        <v>61.619130434782598</v>
      </c>
      <c r="AE85" s="4">
        <v>11.59978260869565</v>
      </c>
      <c r="AF85" s="10">
        <v>0.18824969659337867</v>
      </c>
      <c r="AG85" s="4">
        <v>1.7728260869565218</v>
      </c>
      <c r="AH85" s="4">
        <v>0</v>
      </c>
      <c r="AI85" s="10">
        <v>0</v>
      </c>
      <c r="AJ85" s="4">
        <v>0</v>
      </c>
      <c r="AK85" s="4">
        <v>0</v>
      </c>
      <c r="AL85" s="10" t="s">
        <v>334</v>
      </c>
      <c r="AM85" s="1">
        <v>435093</v>
      </c>
      <c r="AN85" s="1">
        <v>8</v>
      </c>
      <c r="AX85"/>
      <c r="AY85"/>
    </row>
    <row r="86" spans="1:51" x14ac:dyDescent="0.25">
      <c r="A86" t="s">
        <v>150</v>
      </c>
      <c r="B86" t="s">
        <v>71</v>
      </c>
      <c r="C86" t="s">
        <v>264</v>
      </c>
      <c r="D86" t="s">
        <v>161</v>
      </c>
      <c r="E86" s="4">
        <v>55.989130434782609</v>
      </c>
      <c r="F86" s="4">
        <v>214.05641304347824</v>
      </c>
      <c r="G86" s="4">
        <v>62.955000000000013</v>
      </c>
      <c r="H86" s="10">
        <v>0.29410471335522592</v>
      </c>
      <c r="I86" s="4">
        <v>200.31347826086952</v>
      </c>
      <c r="J86" s="4">
        <v>62.955000000000013</v>
      </c>
      <c r="K86" s="10">
        <v>0.31428239650460921</v>
      </c>
      <c r="L86" s="4">
        <v>34.147065217391315</v>
      </c>
      <c r="M86" s="4">
        <v>1.1123913043478262</v>
      </c>
      <c r="N86" s="10">
        <v>3.2576483433231572E-2</v>
      </c>
      <c r="O86" s="4">
        <v>24.806304347826096</v>
      </c>
      <c r="P86" s="4">
        <v>1.1123913043478262</v>
      </c>
      <c r="Q86" s="8">
        <v>4.4843088625787612E-2</v>
      </c>
      <c r="R86" s="4">
        <v>4.6695652173913054</v>
      </c>
      <c r="S86" s="4">
        <v>0</v>
      </c>
      <c r="T86" s="10">
        <v>0</v>
      </c>
      <c r="U86" s="4">
        <v>4.6711956521739131</v>
      </c>
      <c r="V86" s="4">
        <v>0</v>
      </c>
      <c r="W86" s="10">
        <v>0</v>
      </c>
      <c r="X86" s="4">
        <v>30.283152173913031</v>
      </c>
      <c r="Y86" s="4">
        <v>8.9103260869565215</v>
      </c>
      <c r="Z86" s="10">
        <v>0.29423377182749783</v>
      </c>
      <c r="AA86" s="4">
        <v>4.4021739130434785</v>
      </c>
      <c r="AB86" s="4">
        <v>0</v>
      </c>
      <c r="AC86" s="10">
        <v>0</v>
      </c>
      <c r="AD86" s="4">
        <v>144.42347826086953</v>
      </c>
      <c r="AE86" s="4">
        <v>52.932282608695665</v>
      </c>
      <c r="AF86" s="10">
        <v>0.36650746295616171</v>
      </c>
      <c r="AG86" s="4">
        <v>0.80054347826086958</v>
      </c>
      <c r="AH86" s="4">
        <v>0</v>
      </c>
      <c r="AI86" s="10">
        <v>0</v>
      </c>
      <c r="AJ86" s="4">
        <v>0</v>
      </c>
      <c r="AK86" s="4">
        <v>0</v>
      </c>
      <c r="AL86" s="10" t="s">
        <v>334</v>
      </c>
      <c r="AM86" s="1">
        <v>435100</v>
      </c>
      <c r="AN86" s="1">
        <v>8</v>
      </c>
      <c r="AX86"/>
      <c r="AY86"/>
    </row>
    <row r="87" spans="1:51" x14ac:dyDescent="0.25">
      <c r="A87" t="s">
        <v>150</v>
      </c>
      <c r="B87" t="s">
        <v>24</v>
      </c>
      <c r="C87" t="s">
        <v>241</v>
      </c>
      <c r="D87" t="s">
        <v>182</v>
      </c>
      <c r="E87" s="4">
        <v>38.945652173913047</v>
      </c>
      <c r="F87" s="4">
        <v>123.5553260869565</v>
      </c>
      <c r="G87" s="4">
        <v>0</v>
      </c>
      <c r="H87" s="10">
        <v>0</v>
      </c>
      <c r="I87" s="4">
        <v>117.92554347826083</v>
      </c>
      <c r="J87" s="4">
        <v>0</v>
      </c>
      <c r="K87" s="10">
        <v>0</v>
      </c>
      <c r="L87" s="4">
        <v>21.29304347826087</v>
      </c>
      <c r="M87" s="4">
        <v>0</v>
      </c>
      <c r="N87" s="10">
        <v>0</v>
      </c>
      <c r="O87" s="4">
        <v>16.689782608695651</v>
      </c>
      <c r="P87" s="4">
        <v>0</v>
      </c>
      <c r="Q87" s="8">
        <v>0</v>
      </c>
      <c r="R87" s="4">
        <v>0</v>
      </c>
      <c r="S87" s="4">
        <v>0</v>
      </c>
      <c r="T87" s="10" t="s">
        <v>334</v>
      </c>
      <c r="U87" s="4">
        <v>4.6032608695652177</v>
      </c>
      <c r="V87" s="4">
        <v>0</v>
      </c>
      <c r="W87" s="10">
        <v>0</v>
      </c>
      <c r="X87" s="4">
        <v>24.297282608695646</v>
      </c>
      <c r="Y87" s="4">
        <v>0</v>
      </c>
      <c r="Z87" s="10">
        <v>0</v>
      </c>
      <c r="AA87" s="4">
        <v>1.0265217391304347</v>
      </c>
      <c r="AB87" s="4">
        <v>0</v>
      </c>
      <c r="AC87" s="10">
        <v>0</v>
      </c>
      <c r="AD87" s="4">
        <v>63.825326086956494</v>
      </c>
      <c r="AE87" s="4">
        <v>0</v>
      </c>
      <c r="AF87" s="10">
        <v>0</v>
      </c>
      <c r="AG87" s="4">
        <v>5.4047826086956521</v>
      </c>
      <c r="AH87" s="4">
        <v>0</v>
      </c>
      <c r="AI87" s="10">
        <v>0</v>
      </c>
      <c r="AJ87" s="4">
        <v>7.7083695652173905</v>
      </c>
      <c r="AK87" s="4">
        <v>0</v>
      </c>
      <c r="AL87" s="10" t="s">
        <v>334</v>
      </c>
      <c r="AM87" s="1">
        <v>435038</v>
      </c>
      <c r="AN87" s="1">
        <v>8</v>
      </c>
      <c r="AX87"/>
      <c r="AY87"/>
    </row>
    <row r="88" spans="1:51" x14ac:dyDescent="0.25">
      <c r="A88" t="s">
        <v>150</v>
      </c>
      <c r="B88" t="s">
        <v>60</v>
      </c>
      <c r="C88" t="s">
        <v>231</v>
      </c>
      <c r="D88" t="s">
        <v>196</v>
      </c>
      <c r="E88" s="4">
        <v>74.706521739130437</v>
      </c>
      <c r="F88" s="4">
        <v>288.66358695652178</v>
      </c>
      <c r="G88" s="4">
        <v>32.237717391304351</v>
      </c>
      <c r="H88" s="10">
        <v>0.11167919629627537</v>
      </c>
      <c r="I88" s="4">
        <v>265.70815217391311</v>
      </c>
      <c r="J88" s="4">
        <v>32.237717391304351</v>
      </c>
      <c r="K88" s="10">
        <v>0.12132754350044894</v>
      </c>
      <c r="L88" s="4">
        <v>64.185108695652161</v>
      </c>
      <c r="M88" s="4">
        <v>0</v>
      </c>
      <c r="N88" s="10">
        <v>0</v>
      </c>
      <c r="O88" s="4">
        <v>41.229673913043477</v>
      </c>
      <c r="P88" s="4">
        <v>0</v>
      </c>
      <c r="Q88" s="8">
        <v>0</v>
      </c>
      <c r="R88" s="4">
        <v>22.955434782608691</v>
      </c>
      <c r="S88" s="4">
        <v>0</v>
      </c>
      <c r="T88" s="10">
        <v>0</v>
      </c>
      <c r="U88" s="4">
        <v>0</v>
      </c>
      <c r="V88" s="4">
        <v>0</v>
      </c>
      <c r="W88" s="10" t="s">
        <v>334</v>
      </c>
      <c r="X88" s="4">
        <v>20.399999999999999</v>
      </c>
      <c r="Y88" s="4">
        <v>2.5217391304347827</v>
      </c>
      <c r="Z88" s="10">
        <v>0.123614663256607</v>
      </c>
      <c r="AA88" s="4">
        <v>0</v>
      </c>
      <c r="AB88" s="4">
        <v>0</v>
      </c>
      <c r="AC88" s="10" t="s">
        <v>334</v>
      </c>
      <c r="AD88" s="4">
        <v>138.44260869565218</v>
      </c>
      <c r="AE88" s="4">
        <v>29.715978260869566</v>
      </c>
      <c r="AF88" s="10">
        <v>0.21464474370167513</v>
      </c>
      <c r="AG88" s="4">
        <v>14.115217391304352</v>
      </c>
      <c r="AH88" s="4">
        <v>0</v>
      </c>
      <c r="AI88" s="10">
        <v>0</v>
      </c>
      <c r="AJ88" s="4">
        <v>51.520652173913057</v>
      </c>
      <c r="AK88" s="4">
        <v>0</v>
      </c>
      <c r="AL88" s="10" t="s">
        <v>334</v>
      </c>
      <c r="AM88" s="1">
        <v>435083</v>
      </c>
      <c r="AN88" s="1">
        <v>8</v>
      </c>
      <c r="AX88"/>
      <c r="AY88"/>
    </row>
    <row r="89" spans="1:51" x14ac:dyDescent="0.25">
      <c r="A89" t="s">
        <v>150</v>
      </c>
      <c r="B89" t="s">
        <v>50</v>
      </c>
      <c r="C89" t="s">
        <v>212</v>
      </c>
      <c r="D89" t="s">
        <v>171</v>
      </c>
      <c r="E89" s="4">
        <v>54.195652173913047</v>
      </c>
      <c r="F89" s="4">
        <v>182.36521739130436</v>
      </c>
      <c r="G89" s="4">
        <v>35.618478260869566</v>
      </c>
      <c r="H89" s="10">
        <v>0.19531399008201411</v>
      </c>
      <c r="I89" s="4">
        <v>168.2641304347826</v>
      </c>
      <c r="J89" s="4">
        <v>35.618478260869566</v>
      </c>
      <c r="K89" s="10">
        <v>0.21168194414836922</v>
      </c>
      <c r="L89" s="4">
        <v>41.981521739130436</v>
      </c>
      <c r="M89" s="4">
        <v>1.2619565217391304</v>
      </c>
      <c r="N89" s="10">
        <v>3.0059808922144837E-2</v>
      </c>
      <c r="O89" s="4">
        <v>27.880434782608695</v>
      </c>
      <c r="P89" s="4">
        <v>1.2619565217391304</v>
      </c>
      <c r="Q89" s="8">
        <v>4.5263157894736845E-2</v>
      </c>
      <c r="R89" s="4">
        <v>8.3804347826086936</v>
      </c>
      <c r="S89" s="4">
        <v>0</v>
      </c>
      <c r="T89" s="10">
        <v>0</v>
      </c>
      <c r="U89" s="4">
        <v>5.7206521739130469</v>
      </c>
      <c r="V89" s="4">
        <v>0</v>
      </c>
      <c r="W89" s="10">
        <v>0</v>
      </c>
      <c r="X89" s="4">
        <v>13.729347826086949</v>
      </c>
      <c r="Y89" s="4">
        <v>4.5000000000000018</v>
      </c>
      <c r="Z89" s="10">
        <v>0.32776502256353446</v>
      </c>
      <c r="AA89" s="4">
        <v>0</v>
      </c>
      <c r="AB89" s="4">
        <v>0</v>
      </c>
      <c r="AC89" s="10" t="s">
        <v>334</v>
      </c>
      <c r="AD89" s="4">
        <v>126.65434782608696</v>
      </c>
      <c r="AE89" s="4">
        <v>29.856521739130436</v>
      </c>
      <c r="AF89" s="10">
        <v>0.23573230806199688</v>
      </c>
      <c r="AG89" s="4">
        <v>0</v>
      </c>
      <c r="AH89" s="4">
        <v>0</v>
      </c>
      <c r="AI89" s="10" t="s">
        <v>334</v>
      </c>
      <c r="AJ89" s="4">
        <v>0</v>
      </c>
      <c r="AK89" s="4">
        <v>0</v>
      </c>
      <c r="AL89" s="10" t="s">
        <v>334</v>
      </c>
      <c r="AM89" s="1">
        <v>435069</v>
      </c>
      <c r="AN89" s="1">
        <v>8</v>
      </c>
      <c r="AX89"/>
      <c r="AY89"/>
    </row>
    <row r="90" spans="1:51" x14ac:dyDescent="0.25">
      <c r="A90" t="s">
        <v>150</v>
      </c>
      <c r="B90" t="s">
        <v>57</v>
      </c>
      <c r="C90" t="s">
        <v>231</v>
      </c>
      <c r="D90" t="s">
        <v>196</v>
      </c>
      <c r="E90" s="4">
        <v>52.663043478260867</v>
      </c>
      <c r="F90" s="4">
        <v>218.96630434782605</v>
      </c>
      <c r="G90" s="4">
        <v>5.7391304347826084</v>
      </c>
      <c r="H90" s="10">
        <v>2.6210107769212062E-2</v>
      </c>
      <c r="I90" s="4">
        <v>213.22717391304346</v>
      </c>
      <c r="J90" s="4">
        <v>0</v>
      </c>
      <c r="K90" s="10">
        <v>0</v>
      </c>
      <c r="L90" s="4">
        <v>36.821521739130432</v>
      </c>
      <c r="M90" s="4">
        <v>5.7391304347826084</v>
      </c>
      <c r="N90" s="10">
        <v>0.15586347776288678</v>
      </c>
      <c r="O90" s="4">
        <v>31.082391304347826</v>
      </c>
      <c r="P90" s="4">
        <v>0</v>
      </c>
      <c r="Q90" s="8">
        <v>0</v>
      </c>
      <c r="R90" s="4">
        <v>0</v>
      </c>
      <c r="S90" s="4">
        <v>0</v>
      </c>
      <c r="T90" s="10" t="s">
        <v>334</v>
      </c>
      <c r="U90" s="4">
        <v>5.7391304347826084</v>
      </c>
      <c r="V90" s="4">
        <v>5.7391304347826084</v>
      </c>
      <c r="W90" s="10">
        <v>1</v>
      </c>
      <c r="X90" s="4">
        <v>29.755760869565229</v>
      </c>
      <c r="Y90" s="4">
        <v>0</v>
      </c>
      <c r="Z90" s="10">
        <v>0</v>
      </c>
      <c r="AA90" s="4">
        <v>0</v>
      </c>
      <c r="AB90" s="4">
        <v>0</v>
      </c>
      <c r="AC90" s="10" t="s">
        <v>334</v>
      </c>
      <c r="AD90" s="4">
        <v>146.54934782608692</v>
      </c>
      <c r="AE90" s="4">
        <v>0</v>
      </c>
      <c r="AF90" s="10">
        <v>0</v>
      </c>
      <c r="AG90" s="4">
        <v>0</v>
      </c>
      <c r="AH90" s="4">
        <v>0</v>
      </c>
      <c r="AI90" s="10" t="s">
        <v>334</v>
      </c>
      <c r="AJ90" s="4">
        <v>5.8396739130434785</v>
      </c>
      <c r="AK90" s="4">
        <v>0</v>
      </c>
      <c r="AL90" s="10" t="s">
        <v>334</v>
      </c>
      <c r="AM90" s="1">
        <v>435079</v>
      </c>
      <c r="AN90" s="1">
        <v>8</v>
      </c>
      <c r="AX90"/>
      <c r="AY90"/>
    </row>
    <row r="91" spans="1:51" x14ac:dyDescent="0.25">
      <c r="A91" t="s">
        <v>150</v>
      </c>
      <c r="B91" t="s">
        <v>66</v>
      </c>
      <c r="C91" t="s">
        <v>260</v>
      </c>
      <c r="D91" t="s">
        <v>161</v>
      </c>
      <c r="E91" s="4">
        <v>28.434782608695652</v>
      </c>
      <c r="F91" s="4">
        <v>101.63641304347824</v>
      </c>
      <c r="G91" s="4">
        <v>8.9277173913043484</v>
      </c>
      <c r="H91" s="10">
        <v>8.7839752741817351E-2</v>
      </c>
      <c r="I91" s="4">
        <v>93.074130434782603</v>
      </c>
      <c r="J91" s="4">
        <v>8.9277173913043484</v>
      </c>
      <c r="K91" s="10">
        <v>9.5920502825003917E-2</v>
      </c>
      <c r="L91" s="4">
        <v>28.542173913043463</v>
      </c>
      <c r="M91" s="4">
        <v>0</v>
      </c>
      <c r="N91" s="10">
        <v>0</v>
      </c>
      <c r="O91" s="4">
        <v>19.979891304347813</v>
      </c>
      <c r="P91" s="4">
        <v>0</v>
      </c>
      <c r="Q91" s="8">
        <v>0</v>
      </c>
      <c r="R91" s="4">
        <v>4.3883695652173893</v>
      </c>
      <c r="S91" s="4">
        <v>0</v>
      </c>
      <c r="T91" s="10">
        <v>0</v>
      </c>
      <c r="U91" s="4">
        <v>4.1739130434782608</v>
      </c>
      <c r="V91" s="4">
        <v>0</v>
      </c>
      <c r="W91" s="10">
        <v>0</v>
      </c>
      <c r="X91" s="4">
        <v>6.4679347826086948</v>
      </c>
      <c r="Y91" s="4">
        <v>5.5233695652173909</v>
      </c>
      <c r="Z91" s="10">
        <v>0.85396185194521468</v>
      </c>
      <c r="AA91" s="4">
        <v>0</v>
      </c>
      <c r="AB91" s="4">
        <v>0</v>
      </c>
      <c r="AC91" s="10" t="s">
        <v>334</v>
      </c>
      <c r="AD91" s="4">
        <v>62.477173913043487</v>
      </c>
      <c r="AE91" s="4">
        <v>3.4043478260869571</v>
      </c>
      <c r="AF91" s="10">
        <v>5.4489465717914368E-2</v>
      </c>
      <c r="AG91" s="4">
        <v>0</v>
      </c>
      <c r="AH91" s="4">
        <v>0</v>
      </c>
      <c r="AI91" s="10" t="s">
        <v>334</v>
      </c>
      <c r="AJ91" s="4">
        <v>4.1491304347826068</v>
      </c>
      <c r="AK91" s="4">
        <v>0</v>
      </c>
      <c r="AL91" s="10" t="s">
        <v>334</v>
      </c>
      <c r="AM91" s="1">
        <v>435094</v>
      </c>
      <c r="AN91" s="1">
        <v>8</v>
      </c>
      <c r="AX91"/>
      <c r="AY91"/>
    </row>
    <row r="92" spans="1:51" x14ac:dyDescent="0.25">
      <c r="A92" t="s">
        <v>150</v>
      </c>
      <c r="B92" t="s">
        <v>88</v>
      </c>
      <c r="C92" t="s">
        <v>274</v>
      </c>
      <c r="D92" t="s">
        <v>204</v>
      </c>
      <c r="E92" s="4">
        <v>42.021739130434781</v>
      </c>
      <c r="F92" s="4">
        <v>149.4006521739131</v>
      </c>
      <c r="G92" s="4">
        <v>0</v>
      </c>
      <c r="H92" s="10">
        <v>0</v>
      </c>
      <c r="I92" s="4">
        <v>145.0397826086957</v>
      </c>
      <c r="J92" s="4">
        <v>0</v>
      </c>
      <c r="K92" s="10">
        <v>0</v>
      </c>
      <c r="L92" s="4">
        <v>23.403695652173923</v>
      </c>
      <c r="M92" s="4">
        <v>0</v>
      </c>
      <c r="N92" s="10">
        <v>0</v>
      </c>
      <c r="O92" s="4">
        <v>19.042826086956527</v>
      </c>
      <c r="P92" s="4">
        <v>0</v>
      </c>
      <c r="Q92" s="8">
        <v>0</v>
      </c>
      <c r="R92" s="4">
        <v>4.3608695652173957</v>
      </c>
      <c r="S92" s="4">
        <v>0</v>
      </c>
      <c r="T92" s="10">
        <v>0</v>
      </c>
      <c r="U92" s="4">
        <v>0</v>
      </c>
      <c r="V92" s="4">
        <v>0</v>
      </c>
      <c r="W92" s="10" t="s">
        <v>334</v>
      </c>
      <c r="X92" s="4">
        <v>24.215326086956519</v>
      </c>
      <c r="Y92" s="4">
        <v>0</v>
      </c>
      <c r="Z92" s="10">
        <v>0</v>
      </c>
      <c r="AA92" s="4">
        <v>0</v>
      </c>
      <c r="AB92" s="4">
        <v>0</v>
      </c>
      <c r="AC92" s="10" t="s">
        <v>334</v>
      </c>
      <c r="AD92" s="4">
        <v>77.268260869565282</v>
      </c>
      <c r="AE92" s="4">
        <v>0</v>
      </c>
      <c r="AF92" s="10">
        <v>0</v>
      </c>
      <c r="AG92" s="4">
        <v>0.39750000000000002</v>
      </c>
      <c r="AH92" s="4">
        <v>0</v>
      </c>
      <c r="AI92" s="10">
        <v>0</v>
      </c>
      <c r="AJ92" s="4">
        <v>24.115869565217384</v>
      </c>
      <c r="AK92" s="4">
        <v>0</v>
      </c>
      <c r="AL92" s="10" t="s">
        <v>334</v>
      </c>
      <c r="AM92" s="1">
        <v>435123</v>
      </c>
      <c r="AN92" s="1">
        <v>8</v>
      </c>
      <c r="AX92"/>
      <c r="AY92"/>
    </row>
    <row r="93" spans="1:51" x14ac:dyDescent="0.25">
      <c r="A93" t="s">
        <v>150</v>
      </c>
      <c r="B93" t="s">
        <v>94</v>
      </c>
      <c r="C93" t="s">
        <v>276</v>
      </c>
      <c r="D93" t="s">
        <v>207</v>
      </c>
      <c r="E93" s="4">
        <v>29.326086956521738</v>
      </c>
      <c r="F93" s="4">
        <v>119.24760869565219</v>
      </c>
      <c r="G93" s="4">
        <v>10.029891304347826</v>
      </c>
      <c r="H93" s="10">
        <v>8.4109789823512998E-2</v>
      </c>
      <c r="I93" s="4">
        <v>107.96652173913046</v>
      </c>
      <c r="J93" s="4">
        <v>10.029891304347826</v>
      </c>
      <c r="K93" s="10">
        <v>9.2898160863069457E-2</v>
      </c>
      <c r="L93" s="4">
        <v>30.058913043478253</v>
      </c>
      <c r="M93" s="4">
        <v>0</v>
      </c>
      <c r="N93" s="10">
        <v>0</v>
      </c>
      <c r="O93" s="4">
        <v>20.031413043478253</v>
      </c>
      <c r="P93" s="4">
        <v>0</v>
      </c>
      <c r="Q93" s="8">
        <v>0</v>
      </c>
      <c r="R93" s="4">
        <v>5.2177173913043475</v>
      </c>
      <c r="S93" s="4">
        <v>0</v>
      </c>
      <c r="T93" s="10">
        <v>0</v>
      </c>
      <c r="U93" s="4">
        <v>4.8097826086956523</v>
      </c>
      <c r="V93" s="4">
        <v>0</v>
      </c>
      <c r="W93" s="10">
        <v>0</v>
      </c>
      <c r="X93" s="4">
        <v>9.5184782608695659</v>
      </c>
      <c r="Y93" s="4">
        <v>0</v>
      </c>
      <c r="Z93" s="10">
        <v>0</v>
      </c>
      <c r="AA93" s="4">
        <v>1.253586956521739</v>
      </c>
      <c r="AB93" s="4">
        <v>0</v>
      </c>
      <c r="AC93" s="10">
        <v>0</v>
      </c>
      <c r="AD93" s="4">
        <v>72.138695652173936</v>
      </c>
      <c r="AE93" s="4">
        <v>10.029891304347826</v>
      </c>
      <c r="AF93" s="10">
        <v>0.13903621646707123</v>
      </c>
      <c r="AG93" s="4">
        <v>0</v>
      </c>
      <c r="AH93" s="4">
        <v>0</v>
      </c>
      <c r="AI93" s="10" t="s">
        <v>334</v>
      </c>
      <c r="AJ93" s="4">
        <v>6.2779347826086989</v>
      </c>
      <c r="AK93" s="4">
        <v>0</v>
      </c>
      <c r="AL93" s="10" t="s">
        <v>334</v>
      </c>
      <c r="AM93" s="1">
        <v>435133</v>
      </c>
      <c r="AN93" s="1">
        <v>8</v>
      </c>
      <c r="AX93"/>
      <c r="AY93"/>
    </row>
    <row r="94" spans="1:51" x14ac:dyDescent="0.25">
      <c r="A94" t="s">
        <v>150</v>
      </c>
      <c r="B94" t="s">
        <v>19</v>
      </c>
      <c r="C94" t="s">
        <v>238</v>
      </c>
      <c r="D94" t="s">
        <v>174</v>
      </c>
      <c r="E94" s="4">
        <v>35.478260869565219</v>
      </c>
      <c r="F94" s="4">
        <v>155.26619565217388</v>
      </c>
      <c r="G94" s="4">
        <v>0</v>
      </c>
      <c r="H94" s="10">
        <v>0</v>
      </c>
      <c r="I94" s="4">
        <v>140.96999999999997</v>
      </c>
      <c r="J94" s="4">
        <v>0</v>
      </c>
      <c r="K94" s="10">
        <v>0</v>
      </c>
      <c r="L94" s="4">
        <v>34.431956521739131</v>
      </c>
      <c r="M94" s="4">
        <v>0</v>
      </c>
      <c r="N94" s="10">
        <v>0</v>
      </c>
      <c r="O94" s="4">
        <v>20.135760869565217</v>
      </c>
      <c r="P94" s="4">
        <v>0</v>
      </c>
      <c r="Q94" s="8">
        <v>0</v>
      </c>
      <c r="R94" s="4">
        <v>9.1657608695652169</v>
      </c>
      <c r="S94" s="4">
        <v>0</v>
      </c>
      <c r="T94" s="10">
        <v>0</v>
      </c>
      <c r="U94" s="4">
        <v>5.1304347826086953</v>
      </c>
      <c r="V94" s="4">
        <v>0</v>
      </c>
      <c r="W94" s="10">
        <v>0</v>
      </c>
      <c r="X94" s="4">
        <v>25.114130434782609</v>
      </c>
      <c r="Y94" s="4">
        <v>0</v>
      </c>
      <c r="Z94" s="10">
        <v>0</v>
      </c>
      <c r="AA94" s="4">
        <v>0</v>
      </c>
      <c r="AB94" s="4">
        <v>0</v>
      </c>
      <c r="AC94" s="10" t="s">
        <v>334</v>
      </c>
      <c r="AD94" s="4">
        <v>84.836956521739111</v>
      </c>
      <c r="AE94" s="4">
        <v>0</v>
      </c>
      <c r="AF94" s="10">
        <v>0</v>
      </c>
      <c r="AG94" s="4">
        <v>0</v>
      </c>
      <c r="AH94" s="4">
        <v>0</v>
      </c>
      <c r="AI94" s="10" t="s">
        <v>334</v>
      </c>
      <c r="AJ94" s="4">
        <v>10.883152173913043</v>
      </c>
      <c r="AK94" s="4">
        <v>0</v>
      </c>
      <c r="AL94" s="10" t="s">
        <v>334</v>
      </c>
      <c r="AM94" s="1">
        <v>435033</v>
      </c>
      <c r="AN94" s="1">
        <v>8</v>
      </c>
      <c r="AX94"/>
      <c r="AY94"/>
    </row>
    <row r="95" spans="1:51" x14ac:dyDescent="0.25">
      <c r="A95" t="s">
        <v>150</v>
      </c>
      <c r="B95" t="s">
        <v>75</v>
      </c>
      <c r="C95" t="s">
        <v>266</v>
      </c>
      <c r="D95" t="s">
        <v>160</v>
      </c>
      <c r="E95" s="4">
        <v>38.097826086956523</v>
      </c>
      <c r="F95" s="4">
        <v>104.76097826086958</v>
      </c>
      <c r="G95" s="4">
        <v>5.5028260869565218</v>
      </c>
      <c r="H95" s="10">
        <v>5.2527440830627894E-2</v>
      </c>
      <c r="I95" s="4">
        <v>99.899565217391299</v>
      </c>
      <c r="J95" s="4">
        <v>4.9376086956521741</v>
      </c>
      <c r="K95" s="10">
        <v>4.9425727578568043E-2</v>
      </c>
      <c r="L95" s="4">
        <v>19.896739130434781</v>
      </c>
      <c r="M95" s="4">
        <v>0</v>
      </c>
      <c r="N95" s="10">
        <v>0</v>
      </c>
      <c r="O95" s="4">
        <v>15.600543478260869</v>
      </c>
      <c r="P95" s="4">
        <v>0</v>
      </c>
      <c r="Q95" s="8">
        <v>0</v>
      </c>
      <c r="R95" s="4">
        <v>0.54076086956521741</v>
      </c>
      <c r="S95" s="4">
        <v>0</v>
      </c>
      <c r="T95" s="10">
        <v>0</v>
      </c>
      <c r="U95" s="4">
        <v>3.7554347826086958</v>
      </c>
      <c r="V95" s="4">
        <v>0</v>
      </c>
      <c r="W95" s="10">
        <v>0</v>
      </c>
      <c r="X95" s="4">
        <v>12.758152173913043</v>
      </c>
      <c r="Y95" s="4">
        <v>3.1576086956521738</v>
      </c>
      <c r="Z95" s="10">
        <v>0.24749733759318424</v>
      </c>
      <c r="AA95" s="4">
        <v>0.56521739130434778</v>
      </c>
      <c r="AB95" s="4">
        <v>0.56521739130434778</v>
      </c>
      <c r="AC95" s="10">
        <v>1</v>
      </c>
      <c r="AD95" s="4">
        <v>66.049021739130438</v>
      </c>
      <c r="AE95" s="4">
        <v>1.7800000000000002</v>
      </c>
      <c r="AF95" s="10">
        <v>2.6949679997235257E-2</v>
      </c>
      <c r="AG95" s="4">
        <v>5.4918478260869561</v>
      </c>
      <c r="AH95" s="4">
        <v>0</v>
      </c>
      <c r="AI95" s="10">
        <v>0</v>
      </c>
      <c r="AJ95" s="4">
        <v>0</v>
      </c>
      <c r="AK95" s="4">
        <v>0</v>
      </c>
      <c r="AL95" s="10" t="s">
        <v>334</v>
      </c>
      <c r="AM95" s="1">
        <v>435105</v>
      </c>
      <c r="AN95" s="1">
        <v>8</v>
      </c>
      <c r="AX95"/>
      <c r="AY95"/>
    </row>
    <row r="96" spans="1:51" x14ac:dyDescent="0.25">
      <c r="A96" t="s">
        <v>150</v>
      </c>
      <c r="B96" t="s">
        <v>101</v>
      </c>
      <c r="C96" t="s">
        <v>281</v>
      </c>
      <c r="D96" t="s">
        <v>211</v>
      </c>
      <c r="E96" s="4">
        <v>33.402173913043477</v>
      </c>
      <c r="F96" s="4">
        <v>109.05804347826088</v>
      </c>
      <c r="G96" s="4">
        <v>0</v>
      </c>
      <c r="H96" s="10">
        <v>0</v>
      </c>
      <c r="I96" s="4">
        <v>98.286304347826103</v>
      </c>
      <c r="J96" s="4">
        <v>0</v>
      </c>
      <c r="K96" s="10">
        <v>0</v>
      </c>
      <c r="L96" s="4">
        <v>19.176630434782609</v>
      </c>
      <c r="M96" s="4">
        <v>0</v>
      </c>
      <c r="N96" s="10">
        <v>0</v>
      </c>
      <c r="O96" s="4">
        <v>13.690217391304348</v>
      </c>
      <c r="P96" s="4">
        <v>0</v>
      </c>
      <c r="Q96" s="8">
        <v>0</v>
      </c>
      <c r="R96" s="4">
        <v>0</v>
      </c>
      <c r="S96" s="4">
        <v>0</v>
      </c>
      <c r="T96" s="10" t="s">
        <v>334</v>
      </c>
      <c r="U96" s="4">
        <v>5.4864130434782608</v>
      </c>
      <c r="V96" s="4">
        <v>0</v>
      </c>
      <c r="W96" s="10">
        <v>0</v>
      </c>
      <c r="X96" s="4">
        <v>24.845108695652176</v>
      </c>
      <c r="Y96" s="4">
        <v>0</v>
      </c>
      <c r="Z96" s="10">
        <v>0</v>
      </c>
      <c r="AA96" s="4">
        <v>5.2853260869565215</v>
      </c>
      <c r="AB96" s="4">
        <v>0</v>
      </c>
      <c r="AC96" s="10">
        <v>0</v>
      </c>
      <c r="AD96" s="4">
        <v>59.066195652173917</v>
      </c>
      <c r="AE96" s="4">
        <v>0</v>
      </c>
      <c r="AF96" s="10">
        <v>0</v>
      </c>
      <c r="AG96" s="4">
        <v>0.68478260869565222</v>
      </c>
      <c r="AH96" s="4">
        <v>0</v>
      </c>
      <c r="AI96" s="10">
        <v>0</v>
      </c>
      <c r="AJ96" s="4">
        <v>0</v>
      </c>
      <c r="AK96" s="4">
        <v>0</v>
      </c>
      <c r="AL96" s="10" t="s">
        <v>334</v>
      </c>
      <c r="AM96" t="s">
        <v>4</v>
      </c>
      <c r="AN96" s="1">
        <v>8</v>
      </c>
      <c r="AX96"/>
      <c r="AY96"/>
    </row>
    <row r="97" spans="1:51" x14ac:dyDescent="0.25">
      <c r="A97" t="s">
        <v>150</v>
      </c>
      <c r="B97" t="s">
        <v>85</v>
      </c>
      <c r="C97" t="s">
        <v>272</v>
      </c>
      <c r="D97" t="s">
        <v>182</v>
      </c>
      <c r="E97" s="4">
        <v>22.826086956521738</v>
      </c>
      <c r="F97" s="4">
        <v>65.606304347826097</v>
      </c>
      <c r="G97" s="4">
        <v>0</v>
      </c>
      <c r="H97" s="10">
        <v>0</v>
      </c>
      <c r="I97" s="4">
        <v>65.602499999999992</v>
      </c>
      <c r="J97" s="4">
        <v>0</v>
      </c>
      <c r="K97" s="10">
        <v>0</v>
      </c>
      <c r="L97" s="4">
        <v>9.1660869565217382</v>
      </c>
      <c r="M97" s="4">
        <v>0</v>
      </c>
      <c r="N97" s="10">
        <v>0</v>
      </c>
      <c r="O97" s="4">
        <v>9.1622826086956515</v>
      </c>
      <c r="P97" s="4">
        <v>0</v>
      </c>
      <c r="Q97" s="8">
        <v>0</v>
      </c>
      <c r="R97" s="4">
        <v>3.8043478260869562E-3</v>
      </c>
      <c r="S97" s="4">
        <v>0</v>
      </c>
      <c r="T97" s="10">
        <v>0</v>
      </c>
      <c r="U97" s="4">
        <v>0</v>
      </c>
      <c r="V97" s="4">
        <v>0</v>
      </c>
      <c r="W97" s="10" t="s">
        <v>334</v>
      </c>
      <c r="X97" s="4">
        <v>19.360869565217389</v>
      </c>
      <c r="Y97" s="4">
        <v>0</v>
      </c>
      <c r="Z97" s="10">
        <v>0</v>
      </c>
      <c r="AA97" s="4">
        <v>0</v>
      </c>
      <c r="AB97" s="4">
        <v>0</v>
      </c>
      <c r="AC97" s="10" t="s">
        <v>334</v>
      </c>
      <c r="AD97" s="4">
        <v>31.338913043478264</v>
      </c>
      <c r="AE97" s="4">
        <v>0</v>
      </c>
      <c r="AF97" s="10">
        <v>0</v>
      </c>
      <c r="AG97" s="4">
        <v>0</v>
      </c>
      <c r="AH97" s="4">
        <v>0</v>
      </c>
      <c r="AI97" s="10" t="s">
        <v>334</v>
      </c>
      <c r="AJ97" s="4">
        <v>5.7404347826086948</v>
      </c>
      <c r="AK97" s="4">
        <v>0</v>
      </c>
      <c r="AL97" s="10" t="s">
        <v>334</v>
      </c>
      <c r="AM97" s="1">
        <v>435119</v>
      </c>
      <c r="AN97" s="1">
        <v>8</v>
      </c>
      <c r="AX97"/>
      <c r="AY97"/>
    </row>
    <row r="98" spans="1:51" x14ac:dyDescent="0.25">
      <c r="A98" t="s">
        <v>150</v>
      </c>
      <c r="B98" t="s">
        <v>39</v>
      </c>
      <c r="C98" t="s">
        <v>246</v>
      </c>
      <c r="D98" t="s">
        <v>188</v>
      </c>
      <c r="E98" s="4">
        <v>36.141304347826086</v>
      </c>
      <c r="F98" s="4">
        <v>168.50586956521741</v>
      </c>
      <c r="G98" s="4">
        <v>73.550108695652185</v>
      </c>
      <c r="H98" s="10">
        <v>0.43648395682255942</v>
      </c>
      <c r="I98" s="4">
        <v>158.5279347826087</v>
      </c>
      <c r="J98" s="4">
        <v>73.550108695652185</v>
      </c>
      <c r="K98" s="10">
        <v>0.46395677075155461</v>
      </c>
      <c r="L98" s="4">
        <v>37.851630434782614</v>
      </c>
      <c r="M98" s="4">
        <v>26.963152173913045</v>
      </c>
      <c r="N98" s="10">
        <v>0.71233793271784851</v>
      </c>
      <c r="O98" s="4">
        <v>27.873695652173918</v>
      </c>
      <c r="P98" s="4">
        <v>26.963152173913045</v>
      </c>
      <c r="Q98" s="8">
        <v>0.9673332345440222</v>
      </c>
      <c r="R98" s="4">
        <v>5.1518478260869554</v>
      </c>
      <c r="S98" s="4">
        <v>0</v>
      </c>
      <c r="T98" s="10">
        <v>0</v>
      </c>
      <c r="U98" s="4">
        <v>4.8260869565217392</v>
      </c>
      <c r="V98" s="4">
        <v>0</v>
      </c>
      <c r="W98" s="10">
        <v>0</v>
      </c>
      <c r="X98" s="4">
        <v>7.4938043478260852</v>
      </c>
      <c r="Y98" s="4">
        <v>0.39913043478260868</v>
      </c>
      <c r="Z98" s="10">
        <v>5.3261389843784007E-2</v>
      </c>
      <c r="AA98" s="4">
        <v>0</v>
      </c>
      <c r="AB98" s="4">
        <v>0</v>
      </c>
      <c r="AC98" s="10" t="s">
        <v>334</v>
      </c>
      <c r="AD98" s="4">
        <v>106.66347826086958</v>
      </c>
      <c r="AE98" s="4">
        <v>46.187826086956527</v>
      </c>
      <c r="AF98" s="10">
        <v>0.43302381321180794</v>
      </c>
      <c r="AG98" s="4">
        <v>4.4407608695652181</v>
      </c>
      <c r="AH98" s="4">
        <v>0</v>
      </c>
      <c r="AI98" s="10">
        <v>0</v>
      </c>
      <c r="AJ98" s="4">
        <v>12.056195652173908</v>
      </c>
      <c r="AK98" s="4">
        <v>0</v>
      </c>
      <c r="AL98" s="10" t="s">
        <v>334</v>
      </c>
      <c r="AM98" s="1">
        <v>435056</v>
      </c>
      <c r="AN98" s="1">
        <v>8</v>
      </c>
      <c r="AX98"/>
      <c r="AY98"/>
    </row>
    <row r="99" spans="1:51" x14ac:dyDescent="0.25">
      <c r="AY99"/>
    </row>
    <row r="100" spans="1:51" x14ac:dyDescent="0.25">
      <c r="AY100"/>
    </row>
    <row r="101" spans="1:51" x14ac:dyDescent="0.25">
      <c r="F101" s="4"/>
      <c r="G101" s="4"/>
      <c r="AY101"/>
    </row>
    <row r="102" spans="1:51" x14ac:dyDescent="0.25">
      <c r="AY102"/>
    </row>
    <row r="103" spans="1:51" x14ac:dyDescent="0.25">
      <c r="AY103"/>
    </row>
    <row r="104" spans="1:51" x14ac:dyDescent="0.25">
      <c r="AY104"/>
    </row>
    <row r="105" spans="1:51" x14ac:dyDescent="0.25">
      <c r="AY105"/>
    </row>
    <row r="106" spans="1:51" x14ac:dyDescent="0.25">
      <c r="AY106"/>
    </row>
    <row r="107" spans="1:51" x14ac:dyDescent="0.25">
      <c r="AY107"/>
    </row>
    <row r="108" spans="1:51" x14ac:dyDescent="0.25">
      <c r="AY108"/>
    </row>
    <row r="109" spans="1:51" x14ac:dyDescent="0.25">
      <c r="AY109"/>
    </row>
    <row r="110" spans="1:51" x14ac:dyDescent="0.25">
      <c r="AY110"/>
    </row>
    <row r="111" spans="1:51" x14ac:dyDescent="0.25">
      <c r="AY111"/>
    </row>
    <row r="112" spans="1:51" x14ac:dyDescent="0.25">
      <c r="AY112"/>
    </row>
    <row r="113" spans="51:51" x14ac:dyDescent="0.25">
      <c r="AY113"/>
    </row>
    <row r="114" spans="51:51" x14ac:dyDescent="0.25">
      <c r="AY114"/>
    </row>
    <row r="115" spans="51:51" x14ac:dyDescent="0.25">
      <c r="AY115"/>
    </row>
    <row r="116" spans="51:51" x14ac:dyDescent="0.25">
      <c r="AY116"/>
    </row>
    <row r="117" spans="51:51" x14ac:dyDescent="0.25">
      <c r="AY117"/>
    </row>
    <row r="118" spans="51:51" x14ac:dyDescent="0.25">
      <c r="AY118"/>
    </row>
    <row r="119" spans="51:51" x14ac:dyDescent="0.25">
      <c r="AY119"/>
    </row>
    <row r="120" spans="51:51" x14ac:dyDescent="0.25">
      <c r="AY120"/>
    </row>
    <row r="121" spans="51:51" x14ac:dyDescent="0.25">
      <c r="AY121"/>
    </row>
    <row r="122" spans="51:51" x14ac:dyDescent="0.25">
      <c r="AY122"/>
    </row>
    <row r="123" spans="51:51" x14ac:dyDescent="0.25">
      <c r="AY123"/>
    </row>
    <row r="124" spans="51:51" x14ac:dyDescent="0.25">
      <c r="AY124"/>
    </row>
    <row r="125" spans="51:51" x14ac:dyDescent="0.25">
      <c r="AY125"/>
    </row>
    <row r="126" spans="51:51" x14ac:dyDescent="0.25">
      <c r="AY126"/>
    </row>
    <row r="127" spans="51:51" x14ac:dyDescent="0.25">
      <c r="AY127"/>
    </row>
    <row r="128" spans="51:51" x14ac:dyDescent="0.25">
      <c r="AY128"/>
    </row>
    <row r="129" spans="51:51" x14ac:dyDescent="0.25">
      <c r="AY129"/>
    </row>
    <row r="130" spans="51:51" x14ac:dyDescent="0.25">
      <c r="AY130"/>
    </row>
    <row r="131" spans="51:51" x14ac:dyDescent="0.25">
      <c r="AY131"/>
    </row>
    <row r="132" spans="51:51" x14ac:dyDescent="0.25">
      <c r="AY132"/>
    </row>
    <row r="133" spans="51:51" x14ac:dyDescent="0.25">
      <c r="AY133"/>
    </row>
    <row r="134" spans="51:51" x14ac:dyDescent="0.25">
      <c r="AY134"/>
    </row>
    <row r="135" spans="51:51" x14ac:dyDescent="0.25">
      <c r="AY135"/>
    </row>
    <row r="136" spans="51:51" x14ac:dyDescent="0.25">
      <c r="AY136"/>
    </row>
    <row r="137" spans="51:51" x14ac:dyDescent="0.25">
      <c r="AY137"/>
    </row>
    <row r="138" spans="51:51" x14ac:dyDescent="0.25">
      <c r="AY138"/>
    </row>
    <row r="139" spans="51:51" x14ac:dyDescent="0.25">
      <c r="AY139"/>
    </row>
    <row r="140" spans="51:51" x14ac:dyDescent="0.25">
      <c r="AY140"/>
    </row>
    <row r="141" spans="51:51" x14ac:dyDescent="0.25">
      <c r="AY141"/>
    </row>
    <row r="142" spans="51:51" x14ac:dyDescent="0.25">
      <c r="AY142"/>
    </row>
    <row r="143" spans="51:51" x14ac:dyDescent="0.25">
      <c r="AY143"/>
    </row>
    <row r="144" spans="51:51" x14ac:dyDescent="0.25">
      <c r="AY144"/>
    </row>
    <row r="145" spans="51:51" x14ac:dyDescent="0.25">
      <c r="AY145"/>
    </row>
    <row r="146" spans="51:51" x14ac:dyDescent="0.25">
      <c r="AY146"/>
    </row>
    <row r="147" spans="51:51" x14ac:dyDescent="0.25">
      <c r="AY147"/>
    </row>
    <row r="148" spans="51:51" x14ac:dyDescent="0.25">
      <c r="AY148"/>
    </row>
    <row r="149" spans="51:51" x14ac:dyDescent="0.25">
      <c r="AY149"/>
    </row>
    <row r="150" spans="51:51" x14ac:dyDescent="0.25">
      <c r="AY150"/>
    </row>
    <row r="151" spans="51:51" x14ac:dyDescent="0.25">
      <c r="AY151"/>
    </row>
    <row r="152" spans="51:51" x14ac:dyDescent="0.25">
      <c r="AY152"/>
    </row>
    <row r="153" spans="51:51" x14ac:dyDescent="0.25">
      <c r="AY153"/>
    </row>
    <row r="154" spans="51:51" x14ac:dyDescent="0.25">
      <c r="AY154"/>
    </row>
    <row r="155" spans="51:51" x14ac:dyDescent="0.25">
      <c r="AY155"/>
    </row>
    <row r="156" spans="51:51" x14ac:dyDescent="0.25">
      <c r="AY156"/>
    </row>
    <row r="157" spans="51:51" x14ac:dyDescent="0.25">
      <c r="AY157"/>
    </row>
    <row r="158" spans="51:51" x14ac:dyDescent="0.25">
      <c r="AY158"/>
    </row>
    <row r="159" spans="51:51" x14ac:dyDescent="0.25">
      <c r="AY159"/>
    </row>
    <row r="160" spans="51:51" x14ac:dyDescent="0.25">
      <c r="AY160"/>
    </row>
    <row r="161" spans="51:51" x14ac:dyDescent="0.25">
      <c r="AY161"/>
    </row>
    <row r="162" spans="51:51" x14ac:dyDescent="0.25">
      <c r="AY162"/>
    </row>
    <row r="163" spans="51:51" x14ac:dyDescent="0.25">
      <c r="AY163"/>
    </row>
    <row r="164" spans="51:51" x14ac:dyDescent="0.25">
      <c r="AY164"/>
    </row>
    <row r="165" spans="51:51" x14ac:dyDescent="0.25">
      <c r="AY165"/>
    </row>
    <row r="166" spans="51:51" x14ac:dyDescent="0.25">
      <c r="AY166"/>
    </row>
    <row r="167" spans="51:51" x14ac:dyDescent="0.25">
      <c r="AY167"/>
    </row>
    <row r="168" spans="51:51" x14ac:dyDescent="0.25">
      <c r="AY168"/>
    </row>
    <row r="169" spans="51:51" x14ac:dyDescent="0.25">
      <c r="AY169"/>
    </row>
    <row r="170" spans="51:51" x14ac:dyDescent="0.25">
      <c r="AY170"/>
    </row>
    <row r="171" spans="51:51" x14ac:dyDescent="0.25">
      <c r="AY171"/>
    </row>
    <row r="172" spans="51:51" x14ac:dyDescent="0.25">
      <c r="AY172"/>
    </row>
    <row r="173" spans="51:51" x14ac:dyDescent="0.25">
      <c r="AY173"/>
    </row>
    <row r="174" spans="51:51" x14ac:dyDescent="0.25">
      <c r="AY174"/>
    </row>
    <row r="175" spans="51:51" x14ac:dyDescent="0.25">
      <c r="AY175"/>
    </row>
    <row r="176" spans="51:51" x14ac:dyDescent="0.25">
      <c r="AY176"/>
    </row>
    <row r="177" spans="51:51" x14ac:dyDescent="0.25">
      <c r="AY177"/>
    </row>
    <row r="178" spans="51:51" x14ac:dyDescent="0.25">
      <c r="AY178"/>
    </row>
    <row r="179" spans="51:51" x14ac:dyDescent="0.25">
      <c r="AY179"/>
    </row>
    <row r="180" spans="51:51" x14ac:dyDescent="0.25">
      <c r="AY180"/>
    </row>
    <row r="181" spans="51:51" x14ac:dyDescent="0.25">
      <c r="AY181"/>
    </row>
    <row r="182" spans="51:51" x14ac:dyDescent="0.25">
      <c r="AY182"/>
    </row>
    <row r="183" spans="51:51" x14ac:dyDescent="0.25">
      <c r="AY183"/>
    </row>
    <row r="184" spans="51:51" x14ac:dyDescent="0.25">
      <c r="AY184"/>
    </row>
    <row r="185" spans="51:51" x14ac:dyDescent="0.25">
      <c r="AY185"/>
    </row>
    <row r="186" spans="51:51" x14ac:dyDescent="0.25">
      <c r="AY186"/>
    </row>
    <row r="187" spans="51:51" x14ac:dyDescent="0.25">
      <c r="AY187"/>
    </row>
    <row r="188" spans="51:51" x14ac:dyDescent="0.25">
      <c r="AY188"/>
    </row>
    <row r="189" spans="51:51" x14ac:dyDescent="0.25">
      <c r="AY189"/>
    </row>
    <row r="190" spans="51:51" x14ac:dyDescent="0.25">
      <c r="AY190"/>
    </row>
    <row r="191" spans="51:51" x14ac:dyDescent="0.25">
      <c r="AY191"/>
    </row>
    <row r="192" spans="51:51" x14ac:dyDescent="0.25">
      <c r="AY192"/>
    </row>
    <row r="193" spans="51:51" x14ac:dyDescent="0.25">
      <c r="AY193"/>
    </row>
    <row r="194" spans="51:51" x14ac:dyDescent="0.25">
      <c r="AY194"/>
    </row>
    <row r="195" spans="51:51" x14ac:dyDescent="0.25">
      <c r="AY195"/>
    </row>
    <row r="196" spans="51:51" x14ac:dyDescent="0.25">
      <c r="AY196"/>
    </row>
    <row r="197" spans="51:51" x14ac:dyDescent="0.25">
      <c r="AY197"/>
    </row>
    <row r="198" spans="51:51" x14ac:dyDescent="0.25">
      <c r="AY198"/>
    </row>
    <row r="199" spans="51:51" x14ac:dyDescent="0.25">
      <c r="AY199"/>
    </row>
    <row r="200" spans="51:51" x14ac:dyDescent="0.25">
      <c r="AY200"/>
    </row>
    <row r="201" spans="51:51" x14ac:dyDescent="0.25">
      <c r="AY201"/>
    </row>
    <row r="202" spans="51:51" x14ac:dyDescent="0.25">
      <c r="AY202"/>
    </row>
    <row r="203" spans="51:51" x14ac:dyDescent="0.25">
      <c r="AY203"/>
    </row>
    <row r="204" spans="51:51" x14ac:dyDescent="0.25">
      <c r="AY204"/>
    </row>
    <row r="205" spans="51:51" x14ac:dyDescent="0.25">
      <c r="AY205"/>
    </row>
    <row r="206" spans="51:51" x14ac:dyDescent="0.25">
      <c r="AY206"/>
    </row>
    <row r="207" spans="51:51" x14ac:dyDescent="0.25">
      <c r="AY207"/>
    </row>
    <row r="208" spans="51:51" x14ac:dyDescent="0.25">
      <c r="AY208"/>
    </row>
    <row r="209" spans="51:51" x14ac:dyDescent="0.25">
      <c r="AY209"/>
    </row>
    <row r="210" spans="51:51" x14ac:dyDescent="0.25">
      <c r="AY210"/>
    </row>
    <row r="211" spans="51:51" x14ac:dyDescent="0.25">
      <c r="AY211"/>
    </row>
    <row r="212" spans="51:51" x14ac:dyDescent="0.25">
      <c r="AY212"/>
    </row>
    <row r="213" spans="51:51" x14ac:dyDescent="0.25">
      <c r="AY213"/>
    </row>
    <row r="214" spans="51:51" x14ac:dyDescent="0.25">
      <c r="AY214"/>
    </row>
    <row r="215" spans="51:51" x14ac:dyDescent="0.25">
      <c r="AY215"/>
    </row>
    <row r="216" spans="51:51" x14ac:dyDescent="0.25">
      <c r="AY216"/>
    </row>
    <row r="217" spans="51:51" x14ac:dyDescent="0.25">
      <c r="AY217"/>
    </row>
    <row r="218" spans="51:51" x14ac:dyDescent="0.25">
      <c r="AY218"/>
    </row>
    <row r="219" spans="51:51" x14ac:dyDescent="0.25">
      <c r="AY219"/>
    </row>
    <row r="220" spans="51:51" x14ac:dyDescent="0.25">
      <c r="AY220"/>
    </row>
    <row r="221" spans="51:51" x14ac:dyDescent="0.25">
      <c r="AY221"/>
    </row>
    <row r="222" spans="51:51" x14ac:dyDescent="0.25">
      <c r="AY222"/>
    </row>
    <row r="223" spans="51:51" x14ac:dyDescent="0.25">
      <c r="AY223"/>
    </row>
    <row r="224" spans="51:51" x14ac:dyDescent="0.25">
      <c r="AY224"/>
    </row>
    <row r="225" spans="51:51" x14ac:dyDescent="0.25">
      <c r="AY225"/>
    </row>
    <row r="226" spans="51:51" x14ac:dyDescent="0.25">
      <c r="AY226"/>
    </row>
    <row r="227" spans="51:51" x14ac:dyDescent="0.25">
      <c r="AY227"/>
    </row>
    <row r="228" spans="51:51" x14ac:dyDescent="0.25">
      <c r="AY228"/>
    </row>
    <row r="229" spans="51:51" x14ac:dyDescent="0.25">
      <c r="AY229"/>
    </row>
    <row r="230" spans="51:51" x14ac:dyDescent="0.25">
      <c r="AY230"/>
    </row>
    <row r="231" spans="51:51" x14ac:dyDescent="0.25">
      <c r="AY231"/>
    </row>
    <row r="232" spans="51:51" x14ac:dyDescent="0.25">
      <c r="AY232"/>
    </row>
    <row r="233" spans="51:51" x14ac:dyDescent="0.25">
      <c r="AY233"/>
    </row>
    <row r="234" spans="51:51" x14ac:dyDescent="0.25">
      <c r="AY234"/>
    </row>
    <row r="235" spans="51:51" x14ac:dyDescent="0.25">
      <c r="AY235"/>
    </row>
    <row r="236" spans="51:51" x14ac:dyDescent="0.25">
      <c r="AY236"/>
    </row>
    <row r="237" spans="51:51" x14ac:dyDescent="0.25">
      <c r="AY237"/>
    </row>
    <row r="238" spans="51:51" x14ac:dyDescent="0.25">
      <c r="AY238"/>
    </row>
    <row r="239" spans="51:51" x14ac:dyDescent="0.25">
      <c r="AY239"/>
    </row>
    <row r="240" spans="51:51" x14ac:dyDescent="0.25">
      <c r="AY240"/>
    </row>
    <row r="241" spans="51:51" x14ac:dyDescent="0.25">
      <c r="AY241"/>
    </row>
    <row r="242" spans="51:51" x14ac:dyDescent="0.25">
      <c r="AY242"/>
    </row>
    <row r="243" spans="51:51" x14ac:dyDescent="0.25">
      <c r="AY243"/>
    </row>
    <row r="244" spans="51:51" x14ac:dyDescent="0.25">
      <c r="AY244"/>
    </row>
    <row r="245" spans="51:51" x14ac:dyDescent="0.25">
      <c r="AY245"/>
    </row>
    <row r="246" spans="51:51" x14ac:dyDescent="0.25">
      <c r="AY246"/>
    </row>
    <row r="247" spans="51:51" x14ac:dyDescent="0.25">
      <c r="AY247"/>
    </row>
    <row r="248" spans="51:51" x14ac:dyDescent="0.25">
      <c r="AY248"/>
    </row>
    <row r="249" spans="51:51" x14ac:dyDescent="0.25">
      <c r="AY249"/>
    </row>
    <row r="250" spans="51:51" x14ac:dyDescent="0.25">
      <c r="AY250"/>
    </row>
    <row r="251" spans="51:51" x14ac:dyDescent="0.25">
      <c r="AY251"/>
    </row>
    <row r="252" spans="51:51" x14ac:dyDescent="0.25">
      <c r="AY252"/>
    </row>
    <row r="253" spans="51:51" x14ac:dyDescent="0.25">
      <c r="AY253"/>
    </row>
    <row r="254" spans="51:51" x14ac:dyDescent="0.25">
      <c r="AY254"/>
    </row>
    <row r="255" spans="51:51" x14ac:dyDescent="0.25">
      <c r="AY255"/>
    </row>
    <row r="256" spans="51:51" x14ac:dyDescent="0.25">
      <c r="AY256"/>
    </row>
    <row r="257" spans="51:51" x14ac:dyDescent="0.25">
      <c r="AY257"/>
    </row>
    <row r="258" spans="51:51" x14ac:dyDescent="0.25">
      <c r="AY258"/>
    </row>
    <row r="259" spans="51:51" x14ac:dyDescent="0.25">
      <c r="AY259"/>
    </row>
    <row r="260" spans="51:51" x14ac:dyDescent="0.25">
      <c r="AY260"/>
    </row>
    <row r="261" spans="51:51" x14ac:dyDescent="0.25">
      <c r="AY261"/>
    </row>
    <row r="262" spans="51:51" x14ac:dyDescent="0.25">
      <c r="AY262"/>
    </row>
    <row r="263" spans="51:51" x14ac:dyDescent="0.25">
      <c r="AY263"/>
    </row>
    <row r="264" spans="51:51" x14ac:dyDescent="0.25">
      <c r="AY264"/>
    </row>
    <row r="265" spans="51:51" x14ac:dyDescent="0.25">
      <c r="AY265"/>
    </row>
    <row r="266" spans="51:51" x14ac:dyDescent="0.25">
      <c r="AY266"/>
    </row>
    <row r="267" spans="51:51" x14ac:dyDescent="0.25">
      <c r="AY267"/>
    </row>
    <row r="268" spans="51:51" x14ac:dyDescent="0.25">
      <c r="AY268"/>
    </row>
    <row r="269" spans="51:51" x14ac:dyDescent="0.25">
      <c r="AY269"/>
    </row>
    <row r="270" spans="51:51" x14ac:dyDescent="0.25">
      <c r="AY270"/>
    </row>
    <row r="271" spans="51:51" x14ac:dyDescent="0.25">
      <c r="AY271"/>
    </row>
    <row r="272" spans="51:51" x14ac:dyDescent="0.25">
      <c r="AY272"/>
    </row>
    <row r="273" spans="51:51" x14ac:dyDescent="0.25">
      <c r="AY273"/>
    </row>
    <row r="274" spans="51:51" x14ac:dyDescent="0.25">
      <c r="AY274"/>
    </row>
    <row r="275" spans="51:51" x14ac:dyDescent="0.25">
      <c r="AY275"/>
    </row>
    <row r="276" spans="51:51" x14ac:dyDescent="0.25">
      <c r="AY276"/>
    </row>
    <row r="277" spans="51:51" x14ac:dyDescent="0.25">
      <c r="AY277"/>
    </row>
    <row r="278" spans="51:51" x14ac:dyDescent="0.25">
      <c r="AY278"/>
    </row>
    <row r="279" spans="51:51" x14ac:dyDescent="0.25">
      <c r="AY279"/>
    </row>
    <row r="280" spans="51:51" x14ac:dyDescent="0.25">
      <c r="AY280"/>
    </row>
    <row r="281" spans="51:51" x14ac:dyDescent="0.25">
      <c r="AY281"/>
    </row>
    <row r="282" spans="51:51" x14ac:dyDescent="0.25">
      <c r="AY282"/>
    </row>
    <row r="289" spans="51:51" x14ac:dyDescent="0.25">
      <c r="AY289"/>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98"/>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286</v>
      </c>
      <c r="B1" s="2" t="s">
        <v>288</v>
      </c>
      <c r="C1" s="2" t="s">
        <v>289</v>
      </c>
      <c r="D1" s="2" t="s">
        <v>290</v>
      </c>
      <c r="E1" s="2" t="s">
        <v>291</v>
      </c>
      <c r="F1" s="2" t="s">
        <v>376</v>
      </c>
      <c r="G1" s="2" t="s">
        <v>377</v>
      </c>
      <c r="H1" s="2" t="s">
        <v>378</v>
      </c>
      <c r="I1" s="2" t="s">
        <v>379</v>
      </c>
      <c r="J1" s="2" t="s">
        <v>380</v>
      </c>
      <c r="K1" s="2" t="s">
        <v>381</v>
      </c>
      <c r="L1" s="2" t="s">
        <v>382</v>
      </c>
      <c r="M1" s="2" t="s">
        <v>383</v>
      </c>
      <c r="N1" s="2" t="s">
        <v>384</v>
      </c>
      <c r="O1" s="2" t="s">
        <v>385</v>
      </c>
      <c r="P1" s="2" t="s">
        <v>386</v>
      </c>
      <c r="Q1" s="2" t="s">
        <v>387</v>
      </c>
      <c r="R1" s="2" t="s">
        <v>388</v>
      </c>
      <c r="S1" s="2" t="s">
        <v>389</v>
      </c>
      <c r="T1" s="2" t="s">
        <v>390</v>
      </c>
      <c r="U1" s="2" t="s">
        <v>391</v>
      </c>
      <c r="V1" s="2" t="s">
        <v>392</v>
      </c>
      <c r="W1" s="2" t="s">
        <v>393</v>
      </c>
      <c r="X1" s="2" t="s">
        <v>394</v>
      </c>
      <c r="Y1" s="2" t="s">
        <v>395</v>
      </c>
      <c r="Z1" s="2" t="s">
        <v>396</v>
      </c>
      <c r="AA1" s="2" t="s">
        <v>397</v>
      </c>
      <c r="AB1" s="2" t="s">
        <v>398</v>
      </c>
      <c r="AC1" s="2" t="s">
        <v>399</v>
      </c>
      <c r="AD1" s="2" t="s">
        <v>400</v>
      </c>
      <c r="AE1" s="2" t="s">
        <v>401</v>
      </c>
      <c r="AF1" s="2" t="s">
        <v>402</v>
      </c>
      <c r="AG1" s="2" t="s">
        <v>403</v>
      </c>
      <c r="AH1" s="2" t="s">
        <v>318</v>
      </c>
      <c r="AI1" s="3" t="s">
        <v>404</v>
      </c>
    </row>
    <row r="2" spans="1:35" x14ac:dyDescent="0.25">
      <c r="A2" t="s">
        <v>150</v>
      </c>
      <c r="B2" t="s">
        <v>45</v>
      </c>
      <c r="C2" t="s">
        <v>249</v>
      </c>
      <c r="D2" t="s">
        <v>164</v>
      </c>
      <c r="E2" s="6">
        <v>34.25</v>
      </c>
      <c r="F2" s="6">
        <v>0</v>
      </c>
      <c r="G2" s="6">
        <v>2.1739130434782608E-2</v>
      </c>
      <c r="H2" s="6">
        <v>0</v>
      </c>
      <c r="I2" s="6">
        <v>0.35869565217391303</v>
      </c>
      <c r="J2" s="6">
        <v>0</v>
      </c>
      <c r="K2" s="6">
        <v>0</v>
      </c>
      <c r="L2" s="6">
        <v>0.66499999999999992</v>
      </c>
      <c r="M2" s="6">
        <v>2.717391304347826E-2</v>
      </c>
      <c r="N2" s="6">
        <v>0</v>
      </c>
      <c r="O2" s="6">
        <f>SUM(NonNurse[[#This Row],[Qualified Social Work Staff Hours]],NonNurse[[#This Row],[Other Social Work Staff Hours]])/NonNurse[[#This Row],[MDS Census]]</f>
        <v>7.9339892097746742E-4</v>
      </c>
      <c r="P2" s="6">
        <v>0</v>
      </c>
      <c r="Q2" s="6">
        <v>5.4266304347826084</v>
      </c>
      <c r="R2" s="6">
        <f>SUM(NonNurse[[#This Row],[Qualified Activities Professional Hours]],NonNurse[[#This Row],[Other Activities Professional Hours]])/NonNurse[[#This Row],[MDS Census]]</f>
        <v>0.15844176451920025</v>
      </c>
      <c r="S2" s="6">
        <v>1.2372826086956521</v>
      </c>
      <c r="T2" s="6">
        <v>2.0108695652173915E-2</v>
      </c>
      <c r="U2" s="6">
        <v>0</v>
      </c>
      <c r="V2" s="6">
        <f>SUM(NonNurse[[#This Row],[Occupational Therapist Hours]],NonNurse[[#This Row],[OT Assistant Hours]],NonNurse[[#This Row],[OT Aide Hours]])/NonNurse[[#This Row],[MDS Census]]</f>
        <v>3.6712154871469373E-2</v>
      </c>
      <c r="W2" s="6">
        <v>0.83173913043478254</v>
      </c>
      <c r="X2" s="6">
        <v>1.5979347826086951</v>
      </c>
      <c r="Y2" s="6">
        <v>0</v>
      </c>
      <c r="Z2" s="6">
        <f>SUM(NonNurse[[#This Row],[Physical Therapist (PT) Hours]],NonNurse[[#This Row],[PT Assistant Hours]],NonNurse[[#This Row],[PT Aide Hours]])/NonNurse[[#This Row],[MDS Census]]</f>
        <v>7.0939384322437293E-2</v>
      </c>
      <c r="AA2" s="6">
        <v>0</v>
      </c>
      <c r="AB2" s="6">
        <v>0</v>
      </c>
      <c r="AC2" s="6">
        <v>0</v>
      </c>
      <c r="AD2" s="6">
        <v>0</v>
      </c>
      <c r="AE2" s="6">
        <v>0</v>
      </c>
      <c r="AF2" s="6">
        <v>0</v>
      </c>
      <c r="AG2" s="6">
        <v>0.11413043478260869</v>
      </c>
      <c r="AH2" s="1">
        <v>435062</v>
      </c>
      <c r="AI2">
        <v>8</v>
      </c>
    </row>
    <row r="3" spans="1:35" x14ac:dyDescent="0.25">
      <c r="A3" t="s">
        <v>150</v>
      </c>
      <c r="B3" t="s">
        <v>93</v>
      </c>
      <c r="C3" t="s">
        <v>227</v>
      </c>
      <c r="D3" t="s">
        <v>206</v>
      </c>
      <c r="E3" s="6">
        <v>30.597826086956523</v>
      </c>
      <c r="F3" s="6">
        <v>3.2470652173913046</v>
      </c>
      <c r="G3" s="6">
        <v>0</v>
      </c>
      <c r="H3" s="6">
        <v>0</v>
      </c>
      <c r="I3" s="6">
        <v>0</v>
      </c>
      <c r="J3" s="6">
        <v>0</v>
      </c>
      <c r="K3" s="6">
        <v>0</v>
      </c>
      <c r="L3" s="6">
        <v>0</v>
      </c>
      <c r="M3" s="6">
        <v>0</v>
      </c>
      <c r="N3" s="6">
        <v>0.66967391304347823</v>
      </c>
      <c r="O3" s="6">
        <f>SUM(NonNurse[[#This Row],[Qualified Social Work Staff Hours]],NonNurse[[#This Row],[Other Social Work Staff Hours]])/NonNurse[[#This Row],[MDS Census]]</f>
        <v>2.1886323268206036E-2</v>
      </c>
      <c r="P3" s="6">
        <v>0</v>
      </c>
      <c r="Q3" s="6">
        <v>3.6301086956521735</v>
      </c>
      <c r="R3" s="6">
        <f>SUM(NonNurse[[#This Row],[Qualified Activities Professional Hours]],NonNurse[[#This Row],[Other Activities Professional Hours]])/NonNurse[[#This Row],[MDS Census]]</f>
        <v>0.11863943161634101</v>
      </c>
      <c r="S3" s="6">
        <v>0</v>
      </c>
      <c r="T3" s="6">
        <v>0</v>
      </c>
      <c r="U3" s="6">
        <v>0</v>
      </c>
      <c r="V3" s="6">
        <f>SUM(NonNurse[[#This Row],[Occupational Therapist Hours]],NonNurse[[#This Row],[OT Assistant Hours]],NonNurse[[#This Row],[OT Aide Hours]])/NonNurse[[#This Row],[MDS Census]]</f>
        <v>0</v>
      </c>
      <c r="W3" s="6">
        <v>0</v>
      </c>
      <c r="X3" s="6">
        <v>0</v>
      </c>
      <c r="Y3" s="6">
        <v>0</v>
      </c>
      <c r="Z3" s="6">
        <f>SUM(NonNurse[[#This Row],[Physical Therapist (PT) Hours]],NonNurse[[#This Row],[PT Assistant Hours]],NonNurse[[#This Row],[PT Aide Hours]])/NonNurse[[#This Row],[MDS Census]]</f>
        <v>0</v>
      </c>
      <c r="AA3" s="6">
        <v>0</v>
      </c>
      <c r="AB3" s="6">
        <v>0</v>
      </c>
      <c r="AC3" s="6">
        <v>0</v>
      </c>
      <c r="AD3" s="6">
        <v>0</v>
      </c>
      <c r="AE3" s="6">
        <v>0</v>
      </c>
      <c r="AF3" s="6">
        <v>0</v>
      </c>
      <c r="AG3" s="6">
        <v>0</v>
      </c>
      <c r="AH3" s="1">
        <v>435132</v>
      </c>
      <c r="AI3">
        <v>8</v>
      </c>
    </row>
    <row r="4" spans="1:35" x14ac:dyDescent="0.25">
      <c r="A4" t="s">
        <v>150</v>
      </c>
      <c r="B4" t="s">
        <v>35</v>
      </c>
      <c r="C4" t="s">
        <v>225</v>
      </c>
      <c r="D4" t="s">
        <v>185</v>
      </c>
      <c r="E4" s="6">
        <v>24.913043478260871</v>
      </c>
      <c r="F4" s="6">
        <v>10.391304347826088</v>
      </c>
      <c r="G4" s="6">
        <v>0</v>
      </c>
      <c r="H4" s="6">
        <v>0</v>
      </c>
      <c r="I4" s="6">
        <v>0</v>
      </c>
      <c r="J4" s="6">
        <v>0</v>
      </c>
      <c r="K4" s="6">
        <v>0</v>
      </c>
      <c r="L4" s="6">
        <v>0.16380434782608697</v>
      </c>
      <c r="M4" s="6">
        <v>0</v>
      </c>
      <c r="N4" s="6">
        <v>5.3913043478260869</v>
      </c>
      <c r="O4" s="6">
        <f>SUM(NonNurse[[#This Row],[Qualified Social Work Staff Hours]],NonNurse[[#This Row],[Other Social Work Staff Hours]])/NonNurse[[#This Row],[MDS Census]]</f>
        <v>0.21640488656195461</v>
      </c>
      <c r="P4" s="6">
        <v>4.0002173913043473</v>
      </c>
      <c r="Q4" s="6">
        <v>0.22804347826086957</v>
      </c>
      <c r="R4" s="6">
        <f>SUM(NonNurse[[#This Row],[Qualified Activities Professional Hours]],NonNurse[[#This Row],[Other Activities Professional Hours]])/NonNurse[[#This Row],[MDS Census]]</f>
        <v>0.16972076788830712</v>
      </c>
      <c r="S4" s="6">
        <v>2.0048913043478263</v>
      </c>
      <c r="T4" s="6">
        <v>0.80684782608695627</v>
      </c>
      <c r="U4" s="6">
        <v>0</v>
      </c>
      <c r="V4" s="6">
        <f>SUM(NonNurse[[#This Row],[Occupational Therapist Hours]],NonNurse[[#This Row],[OT Assistant Hours]],NonNurse[[#This Row],[OT Aide Hours]])/NonNurse[[#This Row],[MDS Census]]</f>
        <v>0.11286212914485164</v>
      </c>
      <c r="W4" s="6">
        <v>0.74673913043478268</v>
      </c>
      <c r="X4" s="6">
        <v>2.0692391304347821</v>
      </c>
      <c r="Y4" s="6">
        <v>0</v>
      </c>
      <c r="Z4" s="6">
        <f>SUM(NonNurse[[#This Row],[Physical Therapist (PT) Hours]],NonNurse[[#This Row],[PT Assistant Hours]],NonNurse[[#This Row],[PT Aide Hours]])/NonNurse[[#This Row],[MDS Census]]</f>
        <v>0.11303228621291447</v>
      </c>
      <c r="AA4" s="6">
        <v>0</v>
      </c>
      <c r="AB4" s="6">
        <v>0</v>
      </c>
      <c r="AC4" s="6">
        <v>0</v>
      </c>
      <c r="AD4" s="6">
        <v>0</v>
      </c>
      <c r="AE4" s="6">
        <v>0</v>
      </c>
      <c r="AF4" s="6">
        <v>0</v>
      </c>
      <c r="AG4" s="6">
        <v>0</v>
      </c>
      <c r="AH4" s="1">
        <v>435050</v>
      </c>
      <c r="AI4">
        <v>8</v>
      </c>
    </row>
    <row r="5" spans="1:35" x14ac:dyDescent="0.25">
      <c r="A5" t="s">
        <v>150</v>
      </c>
      <c r="B5" t="s">
        <v>40</v>
      </c>
      <c r="C5" t="s">
        <v>247</v>
      </c>
      <c r="D5" t="s">
        <v>170</v>
      </c>
      <c r="E5" s="6">
        <v>26.510869565217391</v>
      </c>
      <c r="F5" s="6">
        <v>5.4782608695652177</v>
      </c>
      <c r="G5" s="6">
        <v>0</v>
      </c>
      <c r="H5" s="6">
        <v>0</v>
      </c>
      <c r="I5" s="6">
        <v>0</v>
      </c>
      <c r="J5" s="6">
        <v>0</v>
      </c>
      <c r="K5" s="6">
        <v>0</v>
      </c>
      <c r="L5" s="6">
        <v>0.52597826086956534</v>
      </c>
      <c r="M5" s="6">
        <v>0</v>
      </c>
      <c r="N5" s="6">
        <v>5.3043478260869561</v>
      </c>
      <c r="O5" s="6">
        <f>SUM(NonNurse[[#This Row],[Qualified Social Work Staff Hours]],NonNurse[[#This Row],[Other Social Work Staff Hours]])/NonNurse[[#This Row],[MDS Census]]</f>
        <v>0.20008200082000818</v>
      </c>
      <c r="P5" s="6">
        <v>3.9293478260869565</v>
      </c>
      <c r="Q5" s="6">
        <v>0</v>
      </c>
      <c r="R5" s="6">
        <f>SUM(NonNurse[[#This Row],[Qualified Activities Professional Hours]],NonNurse[[#This Row],[Other Activities Professional Hours]])/NonNurse[[#This Row],[MDS Census]]</f>
        <v>0.14821648216482164</v>
      </c>
      <c r="S5" s="6">
        <v>0.26543478260869569</v>
      </c>
      <c r="T5" s="6">
        <v>0.48206521739130437</v>
      </c>
      <c r="U5" s="6">
        <v>0</v>
      </c>
      <c r="V5" s="6">
        <f>SUM(NonNurse[[#This Row],[Occupational Therapist Hours]],NonNurse[[#This Row],[OT Assistant Hours]],NonNurse[[#This Row],[OT Aide Hours]])/NonNurse[[#This Row],[MDS Census]]</f>
        <v>2.8195981959819601E-2</v>
      </c>
      <c r="W5" s="6">
        <v>0.45445652173913048</v>
      </c>
      <c r="X5" s="6">
        <v>2.8681521739130429</v>
      </c>
      <c r="Y5" s="6">
        <v>0</v>
      </c>
      <c r="Z5" s="6">
        <f>SUM(NonNurse[[#This Row],[Physical Therapist (PT) Hours]],NonNurse[[#This Row],[PT Assistant Hours]],NonNurse[[#This Row],[PT Aide Hours]])/NonNurse[[#This Row],[MDS Census]]</f>
        <v>0.12533005330053298</v>
      </c>
      <c r="AA5" s="6">
        <v>0</v>
      </c>
      <c r="AB5" s="6">
        <v>0</v>
      </c>
      <c r="AC5" s="6">
        <v>0</v>
      </c>
      <c r="AD5" s="6">
        <v>0</v>
      </c>
      <c r="AE5" s="6">
        <v>0</v>
      </c>
      <c r="AF5" s="6">
        <v>0</v>
      </c>
      <c r="AG5" s="6">
        <v>0</v>
      </c>
      <c r="AH5" s="1">
        <v>435057</v>
      </c>
      <c r="AI5">
        <v>8</v>
      </c>
    </row>
    <row r="6" spans="1:35" x14ac:dyDescent="0.25">
      <c r="A6" t="s">
        <v>150</v>
      </c>
      <c r="B6" t="s">
        <v>36</v>
      </c>
      <c r="C6" t="s">
        <v>238</v>
      </c>
      <c r="D6" t="s">
        <v>174</v>
      </c>
      <c r="E6" s="6">
        <v>51.945652173913047</v>
      </c>
      <c r="F6" s="6">
        <v>10.141304347826088</v>
      </c>
      <c r="G6" s="6">
        <v>0</v>
      </c>
      <c r="H6" s="6">
        <v>0</v>
      </c>
      <c r="I6" s="6">
        <v>0</v>
      </c>
      <c r="J6" s="6">
        <v>0</v>
      </c>
      <c r="K6" s="6">
        <v>0</v>
      </c>
      <c r="L6" s="6">
        <v>0.31728260869565217</v>
      </c>
      <c r="M6" s="6">
        <v>4.9410869565217386</v>
      </c>
      <c r="N6" s="6">
        <v>0</v>
      </c>
      <c r="O6" s="6">
        <f>SUM(NonNurse[[#This Row],[Qualified Social Work Staff Hours]],NonNurse[[#This Row],[Other Social Work Staff Hours]])/NonNurse[[#This Row],[MDS Census]]</f>
        <v>9.5120318058171144E-2</v>
      </c>
      <c r="P6" s="6">
        <v>3.5160869565217392</v>
      </c>
      <c r="Q6" s="6">
        <v>5.1494565217391308</v>
      </c>
      <c r="R6" s="6">
        <f>SUM(NonNurse[[#This Row],[Qualified Activities Professional Hours]],NonNurse[[#This Row],[Other Activities Professional Hours]])/NonNurse[[#This Row],[MDS Census]]</f>
        <v>0.16681941828834485</v>
      </c>
      <c r="S6" s="6">
        <v>4.68</v>
      </c>
      <c r="T6" s="6">
        <v>4.2427173913043479</v>
      </c>
      <c r="U6" s="6">
        <v>0</v>
      </c>
      <c r="V6" s="6">
        <f>SUM(NonNurse[[#This Row],[Occupational Therapist Hours]],NonNurse[[#This Row],[OT Assistant Hours]],NonNurse[[#This Row],[OT Aide Hours]])/NonNurse[[#This Row],[MDS Census]]</f>
        <v>0.17177024482109227</v>
      </c>
      <c r="W6" s="6">
        <v>3.8446739130434779</v>
      </c>
      <c r="X6" s="6">
        <v>9.3847826086956534</v>
      </c>
      <c r="Y6" s="6">
        <v>0</v>
      </c>
      <c r="Z6" s="6">
        <f>SUM(NonNurse[[#This Row],[Physical Therapist (PT) Hours]],NonNurse[[#This Row],[PT Assistant Hours]],NonNurse[[#This Row],[PT Aide Hours]])/NonNurse[[#This Row],[MDS Census]]</f>
        <v>0.25467880309688218</v>
      </c>
      <c r="AA6" s="6">
        <v>0</v>
      </c>
      <c r="AB6" s="6">
        <v>0</v>
      </c>
      <c r="AC6" s="6">
        <v>0</v>
      </c>
      <c r="AD6" s="6">
        <v>0</v>
      </c>
      <c r="AE6" s="6">
        <v>0</v>
      </c>
      <c r="AF6" s="6">
        <v>0</v>
      </c>
      <c r="AG6" s="6">
        <v>0</v>
      </c>
      <c r="AH6" s="1">
        <v>435051</v>
      </c>
      <c r="AI6">
        <v>8</v>
      </c>
    </row>
    <row r="7" spans="1:35" x14ac:dyDescent="0.25">
      <c r="A7" t="s">
        <v>150</v>
      </c>
      <c r="B7" t="s">
        <v>41</v>
      </c>
      <c r="C7" t="s">
        <v>229</v>
      </c>
      <c r="D7" t="s">
        <v>165</v>
      </c>
      <c r="E7" s="6">
        <v>28.695652173913043</v>
      </c>
      <c r="F7" s="6">
        <v>10.054347826086957</v>
      </c>
      <c r="G7" s="6">
        <v>0</v>
      </c>
      <c r="H7" s="6">
        <v>0</v>
      </c>
      <c r="I7" s="6">
        <v>0</v>
      </c>
      <c r="J7" s="6">
        <v>0</v>
      </c>
      <c r="K7" s="6">
        <v>0</v>
      </c>
      <c r="L7" s="6">
        <v>0.79239130434782634</v>
      </c>
      <c r="M7" s="6">
        <v>5.0434782608695654</v>
      </c>
      <c r="N7" s="6">
        <v>0</v>
      </c>
      <c r="O7" s="6">
        <f>SUM(NonNurse[[#This Row],[Qualified Social Work Staff Hours]],NonNurse[[#This Row],[Other Social Work Staff Hours]])/NonNurse[[#This Row],[MDS Census]]</f>
        <v>0.17575757575757578</v>
      </c>
      <c r="P7" s="6">
        <v>5.3913043478260869</v>
      </c>
      <c r="Q7" s="6">
        <v>0</v>
      </c>
      <c r="R7" s="6">
        <f>SUM(NonNurse[[#This Row],[Qualified Activities Professional Hours]],NonNurse[[#This Row],[Other Activities Professional Hours]])/NonNurse[[#This Row],[MDS Census]]</f>
        <v>0.18787878787878787</v>
      </c>
      <c r="S7" s="6">
        <v>0.35130434782608694</v>
      </c>
      <c r="T7" s="6">
        <v>3.9344565217391314</v>
      </c>
      <c r="U7" s="6">
        <v>0</v>
      </c>
      <c r="V7" s="6">
        <f>SUM(NonNurse[[#This Row],[Occupational Therapist Hours]],NonNurse[[#This Row],[OT Assistant Hours]],NonNurse[[#This Row],[OT Aide Hours]])/NonNurse[[#This Row],[MDS Census]]</f>
        <v>0.14935227272727278</v>
      </c>
      <c r="W7" s="6">
        <v>1.4351086956521739</v>
      </c>
      <c r="X7" s="6">
        <v>4.4103260869565215</v>
      </c>
      <c r="Y7" s="6">
        <v>0</v>
      </c>
      <c r="Z7" s="6">
        <f>SUM(NonNurse[[#This Row],[Physical Therapist (PT) Hours]],NonNurse[[#This Row],[PT Assistant Hours]],NonNurse[[#This Row],[PT Aide Hours]])/NonNurse[[#This Row],[MDS Census]]</f>
        <v>0.20370454545454544</v>
      </c>
      <c r="AA7" s="6">
        <v>0</v>
      </c>
      <c r="AB7" s="6">
        <v>0</v>
      </c>
      <c r="AC7" s="6">
        <v>0</v>
      </c>
      <c r="AD7" s="6">
        <v>0</v>
      </c>
      <c r="AE7" s="6">
        <v>0</v>
      </c>
      <c r="AF7" s="6">
        <v>0</v>
      </c>
      <c r="AG7" s="6">
        <v>0</v>
      </c>
      <c r="AH7" s="1">
        <v>435058</v>
      </c>
      <c r="AI7">
        <v>8</v>
      </c>
    </row>
    <row r="8" spans="1:35" x14ac:dyDescent="0.25">
      <c r="A8" t="s">
        <v>150</v>
      </c>
      <c r="B8" t="s">
        <v>33</v>
      </c>
      <c r="C8" t="s">
        <v>219</v>
      </c>
      <c r="D8" t="s">
        <v>172</v>
      </c>
      <c r="E8" s="6">
        <v>32.336956521739133</v>
      </c>
      <c r="F8" s="6">
        <v>9.0869565217391308</v>
      </c>
      <c r="G8" s="6">
        <v>0</v>
      </c>
      <c r="H8" s="6">
        <v>0</v>
      </c>
      <c r="I8" s="6">
        <v>0</v>
      </c>
      <c r="J8" s="6">
        <v>0</v>
      </c>
      <c r="K8" s="6">
        <v>0</v>
      </c>
      <c r="L8" s="6">
        <v>0.155</v>
      </c>
      <c r="M8" s="6">
        <v>0</v>
      </c>
      <c r="N8" s="6">
        <v>3.9891304347826089</v>
      </c>
      <c r="O8" s="6">
        <f>SUM(NonNurse[[#This Row],[Qualified Social Work Staff Hours]],NonNurse[[#This Row],[Other Social Work Staff Hours]])/NonNurse[[#This Row],[MDS Census]]</f>
        <v>0.12336134453781512</v>
      </c>
      <c r="P8" s="6">
        <v>4.8396739130434785</v>
      </c>
      <c r="Q8" s="6">
        <v>0</v>
      </c>
      <c r="R8" s="6">
        <f>SUM(NonNurse[[#This Row],[Qualified Activities Professional Hours]],NonNurse[[#This Row],[Other Activities Professional Hours]])/NonNurse[[#This Row],[MDS Census]]</f>
        <v>0.14966386554621849</v>
      </c>
      <c r="S8" s="6">
        <v>0.47597826086956513</v>
      </c>
      <c r="T8" s="6">
        <v>4.6683695652173904</v>
      </c>
      <c r="U8" s="6">
        <v>0</v>
      </c>
      <c r="V8" s="6">
        <f>SUM(NonNurse[[#This Row],[Occupational Therapist Hours]],NonNurse[[#This Row],[OT Assistant Hours]],NonNurse[[#This Row],[OT Aide Hours]])/NonNurse[[#This Row],[MDS Census]]</f>
        <v>0.15908571428571425</v>
      </c>
      <c r="W8" s="6">
        <v>2.5504347826086953</v>
      </c>
      <c r="X8" s="6">
        <v>0.34597826086956529</v>
      </c>
      <c r="Y8" s="6">
        <v>0</v>
      </c>
      <c r="Z8" s="6">
        <f>SUM(NonNurse[[#This Row],[Physical Therapist (PT) Hours]],NonNurse[[#This Row],[PT Assistant Hours]],NonNurse[[#This Row],[PT Aide Hours]])/NonNurse[[#This Row],[MDS Census]]</f>
        <v>8.9569747899159641E-2</v>
      </c>
      <c r="AA8" s="6">
        <v>0</v>
      </c>
      <c r="AB8" s="6">
        <v>0</v>
      </c>
      <c r="AC8" s="6">
        <v>0</v>
      </c>
      <c r="AD8" s="6">
        <v>0</v>
      </c>
      <c r="AE8" s="6">
        <v>0</v>
      </c>
      <c r="AF8" s="6">
        <v>0</v>
      </c>
      <c r="AG8" s="6">
        <v>0</v>
      </c>
      <c r="AH8" s="1">
        <v>435048</v>
      </c>
      <c r="AI8">
        <v>8</v>
      </c>
    </row>
    <row r="9" spans="1:35" x14ac:dyDescent="0.25">
      <c r="A9" t="s">
        <v>150</v>
      </c>
      <c r="B9" t="s">
        <v>16</v>
      </c>
      <c r="C9" t="s">
        <v>230</v>
      </c>
      <c r="D9" t="s">
        <v>179</v>
      </c>
      <c r="E9" s="6">
        <v>73.869565217391298</v>
      </c>
      <c r="F9" s="6">
        <v>10.369565217391305</v>
      </c>
      <c r="G9" s="6">
        <v>0</v>
      </c>
      <c r="H9" s="6">
        <v>0</v>
      </c>
      <c r="I9" s="6">
        <v>0</v>
      </c>
      <c r="J9" s="6">
        <v>0</v>
      </c>
      <c r="K9" s="6">
        <v>0</v>
      </c>
      <c r="L9" s="6">
        <v>1.0719565217391307</v>
      </c>
      <c r="M9" s="6">
        <v>0</v>
      </c>
      <c r="N9" s="6">
        <v>7.8369565217391308</v>
      </c>
      <c r="O9" s="6">
        <f>SUM(NonNurse[[#This Row],[Qualified Social Work Staff Hours]],NonNurse[[#This Row],[Other Social Work Staff Hours]])/NonNurse[[#This Row],[MDS Census]]</f>
        <v>0.1060918187168923</v>
      </c>
      <c r="P9" s="6">
        <v>6.6192391304347833</v>
      </c>
      <c r="Q9" s="6">
        <v>2.7459782608695651</v>
      </c>
      <c r="R9" s="6">
        <f>SUM(NonNurse[[#This Row],[Qualified Activities Professional Hours]],NonNurse[[#This Row],[Other Activities Professional Hours]])/NonNurse[[#This Row],[MDS Census]]</f>
        <v>0.12678045909358449</v>
      </c>
      <c r="S9" s="6">
        <v>1.2180434782608691</v>
      </c>
      <c r="T9" s="6">
        <v>9.625108695652175</v>
      </c>
      <c r="U9" s="6">
        <v>0</v>
      </c>
      <c r="V9" s="6">
        <f>SUM(NonNurse[[#This Row],[Occupational Therapist Hours]],NonNurse[[#This Row],[OT Assistant Hours]],NonNurse[[#This Row],[OT Aide Hours]])/NonNurse[[#This Row],[MDS Census]]</f>
        <v>0.14678781636256624</v>
      </c>
      <c r="W9" s="6">
        <v>3.3555434782608686</v>
      </c>
      <c r="X9" s="6">
        <v>6.8413043478260871</v>
      </c>
      <c r="Y9" s="6">
        <v>0</v>
      </c>
      <c r="Z9" s="6">
        <f>SUM(NonNurse[[#This Row],[Physical Therapist (PT) Hours]],NonNurse[[#This Row],[PT Assistant Hours]],NonNurse[[#This Row],[PT Aide Hours]])/NonNurse[[#This Row],[MDS Census]]</f>
        <v>0.13803855208946439</v>
      </c>
      <c r="AA9" s="6">
        <v>0</v>
      </c>
      <c r="AB9" s="6">
        <v>0</v>
      </c>
      <c r="AC9" s="6">
        <v>0</v>
      </c>
      <c r="AD9" s="6">
        <v>0</v>
      </c>
      <c r="AE9" s="6">
        <v>8.7826086956521738</v>
      </c>
      <c r="AF9" s="6">
        <v>0</v>
      </c>
      <c r="AG9" s="6">
        <v>0</v>
      </c>
      <c r="AH9" s="1">
        <v>435020</v>
      </c>
      <c r="AI9">
        <v>8</v>
      </c>
    </row>
    <row r="10" spans="1:35" x14ac:dyDescent="0.25">
      <c r="A10" t="s">
        <v>150</v>
      </c>
      <c r="B10" t="s">
        <v>38</v>
      </c>
      <c r="C10" t="s">
        <v>245</v>
      </c>
      <c r="D10" t="s">
        <v>187</v>
      </c>
      <c r="E10" s="6">
        <v>24.086956521739129</v>
      </c>
      <c r="F10" s="6">
        <v>4.6603260869565215</v>
      </c>
      <c r="G10" s="6">
        <v>0</v>
      </c>
      <c r="H10" s="6">
        <v>0</v>
      </c>
      <c r="I10" s="6">
        <v>0</v>
      </c>
      <c r="J10" s="6">
        <v>0</v>
      </c>
      <c r="K10" s="6">
        <v>0</v>
      </c>
      <c r="L10" s="6">
        <v>3.0434782608695653E-2</v>
      </c>
      <c r="M10" s="6">
        <v>4.2559782608695658</v>
      </c>
      <c r="N10" s="6">
        <v>0</v>
      </c>
      <c r="O10" s="6">
        <f>SUM(NonNurse[[#This Row],[Qualified Social Work Staff Hours]],NonNurse[[#This Row],[Other Social Work Staff Hours]])/NonNurse[[#This Row],[MDS Census]]</f>
        <v>0.17669223826714806</v>
      </c>
      <c r="P10" s="6">
        <v>5.1222826086956523</v>
      </c>
      <c r="Q10" s="6">
        <v>0</v>
      </c>
      <c r="R10" s="6">
        <f>SUM(NonNurse[[#This Row],[Qualified Activities Professional Hours]],NonNurse[[#This Row],[Other Activities Professional Hours]])/NonNurse[[#This Row],[MDS Census]]</f>
        <v>0.21265794223826717</v>
      </c>
      <c r="S10" s="6">
        <v>0.26043478260869563</v>
      </c>
      <c r="T10" s="6">
        <v>0.80739130434782591</v>
      </c>
      <c r="U10" s="6">
        <v>0</v>
      </c>
      <c r="V10" s="6">
        <f>SUM(NonNurse[[#This Row],[Occupational Therapist Hours]],NonNurse[[#This Row],[OT Assistant Hours]],NonNurse[[#This Row],[OT Aide Hours]])/NonNurse[[#This Row],[MDS Census]]</f>
        <v>4.433212996389891E-2</v>
      </c>
      <c r="W10" s="6">
        <v>0.49739130434782614</v>
      </c>
      <c r="X10" s="6">
        <v>3.8910869565217401</v>
      </c>
      <c r="Y10" s="6">
        <v>0</v>
      </c>
      <c r="Z10" s="6">
        <f>SUM(NonNurse[[#This Row],[Physical Therapist (PT) Hours]],NonNurse[[#This Row],[PT Assistant Hours]],NonNurse[[#This Row],[PT Aide Hours]])/NonNurse[[#This Row],[MDS Census]]</f>
        <v>0.18219314079422388</v>
      </c>
      <c r="AA10" s="6">
        <v>0</v>
      </c>
      <c r="AB10" s="6">
        <v>0</v>
      </c>
      <c r="AC10" s="6">
        <v>0</v>
      </c>
      <c r="AD10" s="6">
        <v>0</v>
      </c>
      <c r="AE10" s="6">
        <v>0</v>
      </c>
      <c r="AF10" s="6">
        <v>0</v>
      </c>
      <c r="AG10" s="6">
        <v>0</v>
      </c>
      <c r="AH10" s="1">
        <v>435055</v>
      </c>
      <c r="AI10">
        <v>8</v>
      </c>
    </row>
    <row r="11" spans="1:35" x14ac:dyDescent="0.25">
      <c r="A11" t="s">
        <v>150</v>
      </c>
      <c r="B11" t="s">
        <v>42</v>
      </c>
      <c r="C11" t="s">
        <v>248</v>
      </c>
      <c r="D11" t="s">
        <v>189</v>
      </c>
      <c r="E11" s="6">
        <v>42.239130434782609</v>
      </c>
      <c r="F11" s="6">
        <v>9.5286956521739139</v>
      </c>
      <c r="G11" s="6">
        <v>0</v>
      </c>
      <c r="H11" s="6">
        <v>0</v>
      </c>
      <c r="I11" s="6">
        <v>0</v>
      </c>
      <c r="J11" s="6">
        <v>0</v>
      </c>
      <c r="K11" s="6">
        <v>0</v>
      </c>
      <c r="L11" s="6">
        <v>0.37336956521739123</v>
      </c>
      <c r="M11" s="6">
        <v>4.9782608695652177</v>
      </c>
      <c r="N11" s="6">
        <v>0</v>
      </c>
      <c r="O11" s="6">
        <f>SUM(NonNurse[[#This Row],[Qualified Social Work Staff Hours]],NonNurse[[#This Row],[Other Social Work Staff Hours]])/NonNurse[[#This Row],[MDS Census]]</f>
        <v>0.11785898095728256</v>
      </c>
      <c r="P11" s="6">
        <v>10.432065217391305</v>
      </c>
      <c r="Q11" s="6">
        <v>0.38315217391304346</v>
      </c>
      <c r="R11" s="6">
        <f>SUM(NonNurse[[#This Row],[Qualified Activities Professional Hours]],NonNurse[[#This Row],[Other Activities Professional Hours]])/NonNurse[[#This Row],[MDS Census]]</f>
        <v>0.25604734945959856</v>
      </c>
      <c r="S11" s="6">
        <v>0.44076086956521743</v>
      </c>
      <c r="T11" s="6">
        <v>2.4182608695652177</v>
      </c>
      <c r="U11" s="6">
        <v>0</v>
      </c>
      <c r="V11" s="6">
        <f>SUM(NonNurse[[#This Row],[Occupational Therapist Hours]],NonNurse[[#This Row],[OT Assistant Hours]],NonNurse[[#This Row],[OT Aide Hours]])/NonNurse[[#This Row],[MDS Census]]</f>
        <v>6.7686567164179118E-2</v>
      </c>
      <c r="W11" s="6">
        <v>0.77565217391304331</v>
      </c>
      <c r="X11" s="6">
        <v>1.8519565217391303</v>
      </c>
      <c r="Y11" s="6">
        <v>0</v>
      </c>
      <c r="Z11" s="6">
        <f>SUM(NonNurse[[#This Row],[Physical Therapist (PT) Hours]],NonNurse[[#This Row],[PT Assistant Hours]],NonNurse[[#This Row],[PT Aide Hours]])/NonNurse[[#This Row],[MDS Census]]</f>
        <v>6.2207925887802357E-2</v>
      </c>
      <c r="AA11" s="6">
        <v>0</v>
      </c>
      <c r="AB11" s="6">
        <v>0</v>
      </c>
      <c r="AC11" s="6">
        <v>0</v>
      </c>
      <c r="AD11" s="6">
        <v>0</v>
      </c>
      <c r="AE11" s="6">
        <v>0</v>
      </c>
      <c r="AF11" s="6">
        <v>0</v>
      </c>
      <c r="AG11" s="6">
        <v>0</v>
      </c>
      <c r="AH11" s="1">
        <v>435059</v>
      </c>
      <c r="AI11">
        <v>8</v>
      </c>
    </row>
    <row r="12" spans="1:35" x14ac:dyDescent="0.25">
      <c r="A12" t="s">
        <v>150</v>
      </c>
      <c r="B12" t="s">
        <v>15</v>
      </c>
      <c r="C12" t="s">
        <v>235</v>
      </c>
      <c r="D12" t="s">
        <v>166</v>
      </c>
      <c r="E12" s="6">
        <v>42.369565217391305</v>
      </c>
      <c r="F12" s="6">
        <v>5.4782608695652177</v>
      </c>
      <c r="G12" s="6">
        <v>0</v>
      </c>
      <c r="H12" s="6">
        <v>0</v>
      </c>
      <c r="I12" s="6">
        <v>0</v>
      </c>
      <c r="J12" s="6">
        <v>0</v>
      </c>
      <c r="K12" s="6">
        <v>0</v>
      </c>
      <c r="L12" s="6">
        <v>0.41086956521739126</v>
      </c>
      <c r="M12" s="6">
        <v>3.4891304347826089</v>
      </c>
      <c r="N12" s="6">
        <v>0</v>
      </c>
      <c r="O12" s="6">
        <f>SUM(NonNurse[[#This Row],[Qualified Social Work Staff Hours]],NonNurse[[#This Row],[Other Social Work Staff Hours]])/NonNurse[[#This Row],[MDS Census]]</f>
        <v>8.2349923037455114E-2</v>
      </c>
      <c r="P12" s="6">
        <v>5.3777173913043477</v>
      </c>
      <c r="Q12" s="6">
        <v>4.2564130434782612</v>
      </c>
      <c r="R12" s="6">
        <f>SUM(NonNurse[[#This Row],[Qualified Activities Professional Hours]],NonNurse[[#This Row],[Other Activities Professional Hours]])/NonNurse[[#This Row],[MDS Census]]</f>
        <v>0.2273832734735762</v>
      </c>
      <c r="S12" s="6">
        <v>1.6447826086956518</v>
      </c>
      <c r="T12" s="6">
        <v>4.0519565217391298</v>
      </c>
      <c r="U12" s="6">
        <v>0</v>
      </c>
      <c r="V12" s="6">
        <f>SUM(NonNurse[[#This Row],[Occupational Therapist Hours]],NonNurse[[#This Row],[OT Assistant Hours]],NonNurse[[#This Row],[OT Aide Hours]])/NonNurse[[#This Row],[MDS Census]]</f>
        <v>0.13445356593124677</v>
      </c>
      <c r="W12" s="6">
        <v>1.4867391304347823</v>
      </c>
      <c r="X12" s="6">
        <v>2.350326086956521</v>
      </c>
      <c r="Y12" s="6">
        <v>0</v>
      </c>
      <c r="Z12" s="6">
        <f>SUM(NonNurse[[#This Row],[Physical Therapist (PT) Hours]],NonNurse[[#This Row],[PT Assistant Hours]],NonNurse[[#This Row],[PT Aide Hours]])/NonNurse[[#This Row],[MDS Census]]</f>
        <v>9.0561826577732138E-2</v>
      </c>
      <c r="AA12" s="6">
        <v>0</v>
      </c>
      <c r="AB12" s="6">
        <v>0</v>
      </c>
      <c r="AC12" s="6">
        <v>0</v>
      </c>
      <c r="AD12" s="6">
        <v>0</v>
      </c>
      <c r="AE12" s="6">
        <v>0</v>
      </c>
      <c r="AF12" s="6">
        <v>0</v>
      </c>
      <c r="AG12" s="6">
        <v>0</v>
      </c>
      <c r="AH12" s="1">
        <v>435009</v>
      </c>
      <c r="AI12">
        <v>8</v>
      </c>
    </row>
    <row r="13" spans="1:35" x14ac:dyDescent="0.25">
      <c r="A13" t="s">
        <v>150</v>
      </c>
      <c r="B13" t="s">
        <v>26</v>
      </c>
      <c r="C13" t="s">
        <v>238</v>
      </c>
      <c r="D13" t="s">
        <v>174</v>
      </c>
      <c r="E13" s="6">
        <v>70.782608695652172</v>
      </c>
      <c r="F13" s="6">
        <v>15.913043478260869</v>
      </c>
      <c r="G13" s="6">
        <v>0</v>
      </c>
      <c r="H13" s="6">
        <v>0</v>
      </c>
      <c r="I13" s="6">
        <v>1.8043478260869565</v>
      </c>
      <c r="J13" s="6">
        <v>0</v>
      </c>
      <c r="K13" s="6">
        <v>0</v>
      </c>
      <c r="L13" s="6">
        <v>5.0107608695652184</v>
      </c>
      <c r="M13" s="6">
        <v>4.5217391304347823</v>
      </c>
      <c r="N13" s="6">
        <v>5.4565217391304346</v>
      </c>
      <c r="O13" s="6">
        <f>SUM(NonNurse[[#This Row],[Qualified Social Work Staff Hours]],NonNurse[[#This Row],[Other Social Work Staff Hours]])/NonNurse[[#This Row],[MDS Census]]</f>
        <v>0.14097051597051596</v>
      </c>
      <c r="P13" s="6">
        <v>6.3614130434782608</v>
      </c>
      <c r="Q13" s="6">
        <v>0.64673913043478259</v>
      </c>
      <c r="R13" s="6">
        <f>SUM(NonNurse[[#This Row],[Qualified Activities Professional Hours]],NonNurse[[#This Row],[Other Activities Professional Hours]])/NonNurse[[#This Row],[MDS Census]]</f>
        <v>9.9009520884520877E-2</v>
      </c>
      <c r="S13" s="6">
        <v>3.320760869565218</v>
      </c>
      <c r="T13" s="6">
        <v>8.1223913043478237</v>
      </c>
      <c r="U13" s="6">
        <v>0</v>
      </c>
      <c r="V13" s="6">
        <f>SUM(NonNurse[[#This Row],[Occupational Therapist Hours]],NonNurse[[#This Row],[OT Assistant Hours]],NonNurse[[#This Row],[OT Aide Hours]])/NonNurse[[#This Row],[MDS Census]]</f>
        <v>0.16166615479115476</v>
      </c>
      <c r="W13" s="6">
        <v>5.0908695652173916</v>
      </c>
      <c r="X13" s="6">
        <v>4.3815217391304362</v>
      </c>
      <c r="Y13" s="6">
        <v>0</v>
      </c>
      <c r="Z13" s="6">
        <f>SUM(NonNurse[[#This Row],[Physical Therapist (PT) Hours]],NonNurse[[#This Row],[PT Assistant Hours]],NonNurse[[#This Row],[PT Aide Hours]])/NonNurse[[#This Row],[MDS Census]]</f>
        <v>0.13382371007371008</v>
      </c>
      <c r="AA13" s="6">
        <v>0</v>
      </c>
      <c r="AB13" s="6">
        <v>0</v>
      </c>
      <c r="AC13" s="6">
        <v>0</v>
      </c>
      <c r="AD13" s="6">
        <v>0</v>
      </c>
      <c r="AE13" s="6">
        <v>0</v>
      </c>
      <c r="AF13" s="6">
        <v>0</v>
      </c>
      <c r="AG13" s="6">
        <v>0</v>
      </c>
      <c r="AH13" s="1">
        <v>435040</v>
      </c>
      <c r="AI13">
        <v>8</v>
      </c>
    </row>
    <row r="14" spans="1:35" x14ac:dyDescent="0.25">
      <c r="A14" t="s">
        <v>150</v>
      </c>
      <c r="B14" t="s">
        <v>46</v>
      </c>
      <c r="C14" t="s">
        <v>238</v>
      </c>
      <c r="D14" t="s">
        <v>174</v>
      </c>
      <c r="E14" s="6">
        <v>54.173913043478258</v>
      </c>
      <c r="F14" s="6">
        <v>10.086956521739131</v>
      </c>
      <c r="G14" s="6">
        <v>0</v>
      </c>
      <c r="H14" s="6">
        <v>0</v>
      </c>
      <c r="I14" s="6">
        <v>0</v>
      </c>
      <c r="J14" s="6">
        <v>0</v>
      </c>
      <c r="K14" s="6">
        <v>0</v>
      </c>
      <c r="L14" s="6">
        <v>4.3536956521739123</v>
      </c>
      <c r="M14" s="6">
        <v>0</v>
      </c>
      <c r="N14" s="6">
        <v>5.4782608695652177</v>
      </c>
      <c r="O14" s="6">
        <f>SUM(NonNurse[[#This Row],[Qualified Social Work Staff Hours]],NonNurse[[#This Row],[Other Social Work Staff Hours]])/NonNurse[[#This Row],[MDS Census]]</f>
        <v>0.10112359550561799</v>
      </c>
      <c r="P14" s="6">
        <v>5.4782608695652177</v>
      </c>
      <c r="Q14" s="6">
        <v>3.2255434782608696</v>
      </c>
      <c r="R14" s="6">
        <f>SUM(NonNurse[[#This Row],[Qualified Activities Professional Hours]],NonNurse[[#This Row],[Other Activities Professional Hours]])/NonNurse[[#This Row],[MDS Census]]</f>
        <v>0.16066412520064208</v>
      </c>
      <c r="S14" s="6">
        <v>8.1422826086956555</v>
      </c>
      <c r="T14" s="6">
        <v>5.0617391304347814</v>
      </c>
      <c r="U14" s="6">
        <v>0</v>
      </c>
      <c r="V14" s="6">
        <f>SUM(NonNurse[[#This Row],[Occupational Therapist Hours]],NonNurse[[#This Row],[OT Assistant Hours]],NonNurse[[#This Row],[OT Aide Hours]])/NonNurse[[#This Row],[MDS Census]]</f>
        <v>0.24373394863563405</v>
      </c>
      <c r="W14" s="6">
        <v>4.6988043478260879</v>
      </c>
      <c r="X14" s="6">
        <v>4.4953260869565215</v>
      </c>
      <c r="Y14" s="6">
        <v>0</v>
      </c>
      <c r="Z14" s="6">
        <f>SUM(NonNurse[[#This Row],[Physical Therapist (PT) Hours]],NonNurse[[#This Row],[PT Assistant Hours]],NonNurse[[#This Row],[PT Aide Hours]])/NonNurse[[#This Row],[MDS Census]]</f>
        <v>0.16971508828250403</v>
      </c>
      <c r="AA14" s="6">
        <v>0</v>
      </c>
      <c r="AB14" s="6">
        <v>0</v>
      </c>
      <c r="AC14" s="6">
        <v>0</v>
      </c>
      <c r="AD14" s="6">
        <v>0</v>
      </c>
      <c r="AE14" s="6">
        <v>0</v>
      </c>
      <c r="AF14" s="6">
        <v>0</v>
      </c>
      <c r="AG14" s="6">
        <v>0</v>
      </c>
      <c r="AH14" s="1">
        <v>435064</v>
      </c>
      <c r="AI14">
        <v>8</v>
      </c>
    </row>
    <row r="15" spans="1:35" x14ac:dyDescent="0.25">
      <c r="A15" t="s">
        <v>150</v>
      </c>
      <c r="B15" t="s">
        <v>25</v>
      </c>
      <c r="C15" t="s">
        <v>242</v>
      </c>
      <c r="D15" t="s">
        <v>183</v>
      </c>
      <c r="E15" s="6">
        <v>54.826086956521742</v>
      </c>
      <c r="F15" s="6">
        <v>7.4673913043478262</v>
      </c>
      <c r="G15" s="6">
        <v>0</v>
      </c>
      <c r="H15" s="6">
        <v>0</v>
      </c>
      <c r="I15" s="6">
        <v>0</v>
      </c>
      <c r="J15" s="6">
        <v>0</v>
      </c>
      <c r="K15" s="6">
        <v>0</v>
      </c>
      <c r="L15" s="6">
        <v>0.39326086956521744</v>
      </c>
      <c r="M15" s="6">
        <v>0</v>
      </c>
      <c r="N15" s="6">
        <v>5.3342391304347823</v>
      </c>
      <c r="O15" s="6">
        <f>SUM(NonNurse[[#This Row],[Qualified Social Work Staff Hours]],NonNurse[[#This Row],[Other Social Work Staff Hours]])/NonNurse[[#This Row],[MDS Census]]</f>
        <v>9.7293814432989678E-2</v>
      </c>
      <c r="P15" s="6">
        <v>3.2989130434782608</v>
      </c>
      <c r="Q15" s="6">
        <v>6.8125</v>
      </c>
      <c r="R15" s="6">
        <f>SUM(NonNurse[[#This Row],[Qualified Activities Professional Hours]],NonNurse[[#This Row],[Other Activities Professional Hours]])/NonNurse[[#This Row],[MDS Census]]</f>
        <v>0.18442704203013482</v>
      </c>
      <c r="S15" s="6">
        <v>5.0126086956521734</v>
      </c>
      <c r="T15" s="6">
        <v>3.0521739130434784</v>
      </c>
      <c r="U15" s="6">
        <v>0</v>
      </c>
      <c r="V15" s="6">
        <f>SUM(NonNurse[[#This Row],[Occupational Therapist Hours]],NonNurse[[#This Row],[OT Assistant Hours]],NonNurse[[#This Row],[OT Aide Hours]])/NonNurse[[#This Row],[MDS Census]]</f>
        <v>0.1470975416336241</v>
      </c>
      <c r="W15" s="6">
        <v>2.1144565217391302</v>
      </c>
      <c r="X15" s="6">
        <v>4.8264130434782597</v>
      </c>
      <c r="Y15" s="6">
        <v>0</v>
      </c>
      <c r="Z15" s="6">
        <f>SUM(NonNurse[[#This Row],[Physical Therapist (PT) Hours]],NonNurse[[#This Row],[PT Assistant Hours]],NonNurse[[#This Row],[PT Aide Hours]])/NonNurse[[#This Row],[MDS Census]]</f>
        <v>0.12659793814432987</v>
      </c>
      <c r="AA15" s="6">
        <v>0</v>
      </c>
      <c r="AB15" s="6">
        <v>0</v>
      </c>
      <c r="AC15" s="6">
        <v>0</v>
      </c>
      <c r="AD15" s="6">
        <v>0</v>
      </c>
      <c r="AE15" s="6">
        <v>0</v>
      </c>
      <c r="AF15" s="6">
        <v>0</v>
      </c>
      <c r="AG15" s="6">
        <v>0</v>
      </c>
      <c r="AH15" s="1">
        <v>435039</v>
      </c>
      <c r="AI15">
        <v>8</v>
      </c>
    </row>
    <row r="16" spans="1:35" x14ac:dyDescent="0.25">
      <c r="A16" t="s">
        <v>150</v>
      </c>
      <c r="B16" t="s">
        <v>32</v>
      </c>
      <c r="C16" t="s">
        <v>239</v>
      </c>
      <c r="D16" t="s">
        <v>176</v>
      </c>
      <c r="E16" s="6">
        <v>48.652173913043477</v>
      </c>
      <c r="F16" s="6">
        <v>10.695652173913043</v>
      </c>
      <c r="G16" s="6">
        <v>0</v>
      </c>
      <c r="H16" s="6">
        <v>0</v>
      </c>
      <c r="I16" s="6">
        <v>0.41304347826086957</v>
      </c>
      <c r="J16" s="6">
        <v>0</v>
      </c>
      <c r="K16" s="6">
        <v>0</v>
      </c>
      <c r="L16" s="6">
        <v>3.4439130434782612</v>
      </c>
      <c r="M16" s="6">
        <v>5.0760869565217392</v>
      </c>
      <c r="N16" s="6">
        <v>0</v>
      </c>
      <c r="O16" s="6">
        <f>SUM(NonNurse[[#This Row],[Qualified Social Work Staff Hours]],NonNurse[[#This Row],[Other Social Work Staff Hours]])/NonNurse[[#This Row],[MDS Census]]</f>
        <v>0.10433422698838249</v>
      </c>
      <c r="P16" s="6">
        <v>5.4782608695652177</v>
      </c>
      <c r="Q16" s="6">
        <v>12.470108695652174</v>
      </c>
      <c r="R16" s="6">
        <f>SUM(NonNurse[[#This Row],[Qualified Activities Professional Hours]],NonNurse[[#This Row],[Other Activities Professional Hours]])/NonNurse[[#This Row],[MDS Census]]</f>
        <v>0.3689119749776586</v>
      </c>
      <c r="S16" s="6">
        <v>0.5929347826086957</v>
      </c>
      <c r="T16" s="6">
        <v>3.6098913043478249</v>
      </c>
      <c r="U16" s="6">
        <v>0</v>
      </c>
      <c r="V16" s="6">
        <f>SUM(NonNurse[[#This Row],[Occupational Therapist Hours]],NonNurse[[#This Row],[OT Assistant Hours]],NonNurse[[#This Row],[OT Aide Hours]])/NonNurse[[#This Row],[MDS Census]]</f>
        <v>8.6385165326184066E-2</v>
      </c>
      <c r="W16" s="6">
        <v>6.9723913043478252</v>
      </c>
      <c r="X16" s="6">
        <v>8.430978260869562</v>
      </c>
      <c r="Y16" s="6">
        <v>0</v>
      </c>
      <c r="Z16" s="6">
        <f>SUM(NonNurse[[#This Row],[Physical Therapist (PT) Hours]],NonNurse[[#This Row],[PT Assistant Hours]],NonNurse[[#This Row],[PT Aide Hours]])/NonNurse[[#This Row],[MDS Census]]</f>
        <v>0.31660187667560313</v>
      </c>
      <c r="AA16" s="6">
        <v>0</v>
      </c>
      <c r="AB16" s="6">
        <v>0</v>
      </c>
      <c r="AC16" s="6">
        <v>0</v>
      </c>
      <c r="AD16" s="6">
        <v>0</v>
      </c>
      <c r="AE16" s="6">
        <v>0</v>
      </c>
      <c r="AF16" s="6">
        <v>0</v>
      </c>
      <c r="AG16" s="6">
        <v>0</v>
      </c>
      <c r="AH16" s="1">
        <v>435047</v>
      </c>
      <c r="AI16">
        <v>8</v>
      </c>
    </row>
    <row r="17" spans="1:35" x14ac:dyDescent="0.25">
      <c r="A17" t="s">
        <v>150</v>
      </c>
      <c r="B17" t="s">
        <v>37</v>
      </c>
      <c r="C17" t="s">
        <v>244</v>
      </c>
      <c r="D17" t="s">
        <v>186</v>
      </c>
      <c r="E17" s="6">
        <v>44.206521739130437</v>
      </c>
      <c r="F17" s="6">
        <v>10.804347826086957</v>
      </c>
      <c r="G17" s="6">
        <v>0</v>
      </c>
      <c r="H17" s="6">
        <v>0</v>
      </c>
      <c r="I17" s="6">
        <v>0</v>
      </c>
      <c r="J17" s="6">
        <v>0</v>
      </c>
      <c r="K17" s="6">
        <v>0</v>
      </c>
      <c r="L17" s="6">
        <v>1.0210869565217391</v>
      </c>
      <c r="M17" s="6">
        <v>0</v>
      </c>
      <c r="N17" s="6">
        <v>4.7826086956521738</v>
      </c>
      <c r="O17" s="6">
        <f>SUM(NonNurse[[#This Row],[Qualified Social Work Staff Hours]],NonNurse[[#This Row],[Other Social Work Staff Hours]])/NonNurse[[#This Row],[MDS Census]]</f>
        <v>0.10818785345463486</v>
      </c>
      <c r="P17" s="6">
        <v>4.8695652173913047</v>
      </c>
      <c r="Q17" s="6">
        <v>0.28532608695652173</v>
      </c>
      <c r="R17" s="6">
        <f>SUM(NonNurse[[#This Row],[Qualified Activities Professional Hours]],NonNurse[[#This Row],[Other Activities Professional Hours]])/NonNurse[[#This Row],[MDS Census]]</f>
        <v>0.11660929432013768</v>
      </c>
      <c r="S17" s="6">
        <v>0.44076086956521743</v>
      </c>
      <c r="T17" s="6">
        <v>0.69108695652173924</v>
      </c>
      <c r="U17" s="6">
        <v>0</v>
      </c>
      <c r="V17" s="6">
        <f>SUM(NonNurse[[#This Row],[Occupational Therapist Hours]],NonNurse[[#This Row],[OT Assistant Hours]],NonNurse[[#This Row],[OT Aide Hours]])/NonNurse[[#This Row],[MDS Census]]</f>
        <v>2.5603639045979839E-2</v>
      </c>
      <c r="W17" s="6">
        <v>1.1893478260869559</v>
      </c>
      <c r="X17" s="6">
        <v>5.367826086956522</v>
      </c>
      <c r="Y17" s="6">
        <v>0</v>
      </c>
      <c r="Z17" s="6">
        <f>SUM(NonNurse[[#This Row],[Physical Therapist (PT) Hours]],NonNurse[[#This Row],[PT Assistant Hours]],NonNurse[[#This Row],[PT Aide Hours]])/NonNurse[[#This Row],[MDS Census]]</f>
        <v>0.14833046471600686</v>
      </c>
      <c r="AA17" s="6">
        <v>0</v>
      </c>
      <c r="AB17" s="6">
        <v>0</v>
      </c>
      <c r="AC17" s="6">
        <v>0</v>
      </c>
      <c r="AD17" s="6">
        <v>0</v>
      </c>
      <c r="AE17" s="6">
        <v>0</v>
      </c>
      <c r="AF17" s="6">
        <v>0</v>
      </c>
      <c r="AG17" s="6">
        <v>0</v>
      </c>
      <c r="AH17" s="1">
        <v>435054</v>
      </c>
      <c r="AI17">
        <v>8</v>
      </c>
    </row>
    <row r="18" spans="1:35" x14ac:dyDescent="0.25">
      <c r="A18" t="s">
        <v>150</v>
      </c>
      <c r="B18" t="s">
        <v>43</v>
      </c>
      <c r="C18" t="s">
        <v>238</v>
      </c>
      <c r="D18" t="s">
        <v>174</v>
      </c>
      <c r="E18" s="6">
        <v>61.402173913043477</v>
      </c>
      <c r="F18" s="6">
        <v>9.1983695652173907</v>
      </c>
      <c r="G18" s="6">
        <v>0</v>
      </c>
      <c r="H18" s="6">
        <v>0</v>
      </c>
      <c r="I18" s="6">
        <v>0</v>
      </c>
      <c r="J18" s="6">
        <v>0</v>
      </c>
      <c r="K18" s="6">
        <v>0</v>
      </c>
      <c r="L18" s="6">
        <v>2.9651086956521739</v>
      </c>
      <c r="M18" s="6">
        <v>4.9565217391304346</v>
      </c>
      <c r="N18" s="6">
        <v>0</v>
      </c>
      <c r="O18" s="6">
        <f>SUM(NonNurse[[#This Row],[Qualified Social Work Staff Hours]],NonNurse[[#This Row],[Other Social Work Staff Hours]])/NonNurse[[#This Row],[MDS Census]]</f>
        <v>8.0722251725969196E-2</v>
      </c>
      <c r="P18" s="6">
        <v>4.6086956521739131</v>
      </c>
      <c r="Q18" s="6">
        <v>10.423913043478262</v>
      </c>
      <c r="R18" s="6">
        <f>SUM(NonNurse[[#This Row],[Qualified Activities Professional Hours]],NonNurse[[#This Row],[Other Activities Professional Hours]])/NonNurse[[#This Row],[MDS Census]]</f>
        <v>0.24482209240573558</v>
      </c>
      <c r="S18" s="6">
        <v>4.7930434782608691</v>
      </c>
      <c r="T18" s="6">
        <v>5.1170652173913052</v>
      </c>
      <c r="U18" s="6">
        <v>0</v>
      </c>
      <c r="V18" s="6">
        <f>SUM(NonNurse[[#This Row],[Occupational Therapist Hours]],NonNurse[[#This Row],[OT Assistant Hours]],NonNurse[[#This Row],[OT Aide Hours]])/NonNurse[[#This Row],[MDS Census]]</f>
        <v>0.16139670738183748</v>
      </c>
      <c r="W18" s="6">
        <v>1.6441304347826087</v>
      </c>
      <c r="X18" s="6">
        <v>4.4741304347826087</v>
      </c>
      <c r="Y18" s="6">
        <v>0</v>
      </c>
      <c r="Z18" s="6">
        <f>SUM(NonNurse[[#This Row],[Physical Therapist (PT) Hours]],NonNurse[[#This Row],[PT Assistant Hours]],NonNurse[[#This Row],[PT Aide Hours]])/NonNurse[[#This Row],[MDS Census]]</f>
        <v>9.9642414586652503E-2</v>
      </c>
      <c r="AA18" s="6">
        <v>0</v>
      </c>
      <c r="AB18" s="6">
        <v>0</v>
      </c>
      <c r="AC18" s="6">
        <v>0</v>
      </c>
      <c r="AD18" s="6">
        <v>0</v>
      </c>
      <c r="AE18" s="6">
        <v>0</v>
      </c>
      <c r="AF18" s="6">
        <v>0</v>
      </c>
      <c r="AG18" s="6">
        <v>0</v>
      </c>
      <c r="AH18" s="1">
        <v>435060</v>
      </c>
      <c r="AI18">
        <v>8</v>
      </c>
    </row>
    <row r="19" spans="1:35" x14ac:dyDescent="0.25">
      <c r="A19" t="s">
        <v>150</v>
      </c>
      <c r="B19" t="s">
        <v>34</v>
      </c>
      <c r="C19" t="s">
        <v>215</v>
      </c>
      <c r="D19" t="s">
        <v>184</v>
      </c>
      <c r="E19" s="6">
        <v>36.260869565217391</v>
      </c>
      <c r="F19" s="6">
        <v>10.385869565217391</v>
      </c>
      <c r="G19" s="6">
        <v>0</v>
      </c>
      <c r="H19" s="6">
        <v>0</v>
      </c>
      <c r="I19" s="6">
        <v>0</v>
      </c>
      <c r="J19" s="6">
        <v>0</v>
      </c>
      <c r="K19" s="6">
        <v>0</v>
      </c>
      <c r="L19" s="6">
        <v>1.1069565217391304</v>
      </c>
      <c r="M19" s="6">
        <v>0</v>
      </c>
      <c r="N19" s="6">
        <v>4.8695652173913047</v>
      </c>
      <c r="O19" s="6">
        <f>SUM(NonNurse[[#This Row],[Qualified Social Work Staff Hours]],NonNurse[[#This Row],[Other Social Work Staff Hours]])/NonNurse[[#This Row],[MDS Census]]</f>
        <v>0.1342925659472422</v>
      </c>
      <c r="P19" s="6">
        <v>2.4782608695652173</v>
      </c>
      <c r="Q19" s="6">
        <v>0.38858695652173914</v>
      </c>
      <c r="R19" s="6">
        <f>SUM(NonNurse[[#This Row],[Qualified Activities Professional Hours]],NonNurse[[#This Row],[Other Activities Professional Hours]])/NonNurse[[#This Row],[MDS Census]]</f>
        <v>7.9061750599520392E-2</v>
      </c>
      <c r="S19" s="6">
        <v>0.41956521739130437</v>
      </c>
      <c r="T19" s="6">
        <v>2.3778260869565222</v>
      </c>
      <c r="U19" s="6">
        <v>0</v>
      </c>
      <c r="V19" s="6">
        <f>SUM(NonNurse[[#This Row],[Occupational Therapist Hours]],NonNurse[[#This Row],[OT Assistant Hours]],NonNurse[[#This Row],[OT Aide Hours]])/NonNurse[[#This Row],[MDS Census]]</f>
        <v>7.7146282973621125E-2</v>
      </c>
      <c r="W19" s="6">
        <v>0.92554347826086991</v>
      </c>
      <c r="X19" s="6">
        <v>2.8828260869565212</v>
      </c>
      <c r="Y19" s="6">
        <v>0</v>
      </c>
      <c r="Z19" s="6">
        <f>SUM(NonNurse[[#This Row],[Physical Therapist (PT) Hours]],NonNurse[[#This Row],[PT Assistant Hours]],NonNurse[[#This Row],[PT Aide Hours]])/NonNurse[[#This Row],[MDS Census]]</f>
        <v>0.10502697841726619</v>
      </c>
      <c r="AA19" s="6">
        <v>0</v>
      </c>
      <c r="AB19" s="6">
        <v>0</v>
      </c>
      <c r="AC19" s="6">
        <v>0</v>
      </c>
      <c r="AD19" s="6">
        <v>0</v>
      </c>
      <c r="AE19" s="6">
        <v>0</v>
      </c>
      <c r="AF19" s="6">
        <v>0</v>
      </c>
      <c r="AG19" s="6">
        <v>0</v>
      </c>
      <c r="AH19" s="1">
        <v>435049</v>
      </c>
      <c r="AI19">
        <v>8</v>
      </c>
    </row>
    <row r="20" spans="1:35" x14ac:dyDescent="0.25">
      <c r="A20" t="s">
        <v>150</v>
      </c>
      <c r="B20" t="s">
        <v>49</v>
      </c>
      <c r="C20" t="s">
        <v>217</v>
      </c>
      <c r="D20" t="s">
        <v>181</v>
      </c>
      <c r="E20" s="6">
        <v>40.934782608695649</v>
      </c>
      <c r="F20" s="6">
        <v>4.3396739130434785</v>
      </c>
      <c r="G20" s="6">
        <v>0</v>
      </c>
      <c r="H20" s="6">
        <v>0</v>
      </c>
      <c r="I20" s="6">
        <v>0</v>
      </c>
      <c r="J20" s="6">
        <v>0</v>
      </c>
      <c r="K20" s="6">
        <v>0</v>
      </c>
      <c r="L20" s="6">
        <v>1.1842391304347823</v>
      </c>
      <c r="M20" s="6">
        <v>4.8369565217391308</v>
      </c>
      <c r="N20" s="6">
        <v>0</v>
      </c>
      <c r="O20" s="6">
        <f>SUM(NonNurse[[#This Row],[Qualified Social Work Staff Hours]],NonNurse[[#This Row],[Other Social Work Staff Hours]])/NonNurse[[#This Row],[MDS Census]]</f>
        <v>0.11816250663834309</v>
      </c>
      <c r="P20" s="6">
        <v>4.2173913043478262</v>
      </c>
      <c r="Q20" s="6">
        <v>6.3260869565217392</v>
      </c>
      <c r="R20" s="6">
        <f>SUM(NonNurse[[#This Row],[Qualified Activities Professional Hours]],NonNurse[[#This Row],[Other Activities Professional Hours]])/NonNurse[[#This Row],[MDS Census]]</f>
        <v>0.25756771109930965</v>
      </c>
      <c r="S20" s="6">
        <v>1.2901086956521737</v>
      </c>
      <c r="T20" s="6">
        <v>4.4922826086956524</v>
      </c>
      <c r="U20" s="6">
        <v>0</v>
      </c>
      <c r="V20" s="6">
        <f>SUM(NonNurse[[#This Row],[Occupational Therapist Hours]],NonNurse[[#This Row],[OT Assistant Hours]],NonNurse[[#This Row],[OT Aide Hours]])/NonNurse[[#This Row],[MDS Census]]</f>
        <v>0.14125862984599044</v>
      </c>
      <c r="W20" s="6">
        <v>2.0894565217391308</v>
      </c>
      <c r="X20" s="6">
        <v>2.4972826086956519</v>
      </c>
      <c r="Y20" s="6">
        <v>0</v>
      </c>
      <c r="Z20" s="6">
        <f>SUM(NonNurse[[#This Row],[Physical Therapist (PT) Hours]],NonNurse[[#This Row],[PT Assistant Hours]],NonNurse[[#This Row],[PT Aide Hours]])/NonNurse[[#This Row],[MDS Census]]</f>
        <v>0.11204992033988317</v>
      </c>
      <c r="AA20" s="6">
        <v>0</v>
      </c>
      <c r="AB20" s="6">
        <v>0</v>
      </c>
      <c r="AC20" s="6">
        <v>0</v>
      </c>
      <c r="AD20" s="6">
        <v>0</v>
      </c>
      <c r="AE20" s="6">
        <v>0</v>
      </c>
      <c r="AF20" s="6">
        <v>0</v>
      </c>
      <c r="AG20" s="6">
        <v>0</v>
      </c>
      <c r="AH20" s="1">
        <v>435068</v>
      </c>
      <c r="AI20">
        <v>8</v>
      </c>
    </row>
    <row r="21" spans="1:35" x14ac:dyDescent="0.25">
      <c r="A21" t="s">
        <v>150</v>
      </c>
      <c r="B21" t="s">
        <v>107</v>
      </c>
      <c r="C21" t="s">
        <v>284</v>
      </c>
      <c r="D21" t="s">
        <v>201</v>
      </c>
      <c r="E21" s="6">
        <v>46.130434782608695</v>
      </c>
      <c r="F21" s="6">
        <v>0</v>
      </c>
      <c r="G21" s="6">
        <v>0</v>
      </c>
      <c r="H21" s="6">
        <v>0</v>
      </c>
      <c r="I21" s="6">
        <v>0</v>
      </c>
      <c r="J21" s="6">
        <v>0</v>
      </c>
      <c r="K21" s="6">
        <v>0</v>
      </c>
      <c r="L21" s="6">
        <v>0</v>
      </c>
      <c r="M21" s="6">
        <v>0</v>
      </c>
      <c r="N21" s="6">
        <v>0</v>
      </c>
      <c r="O21" s="6">
        <f>SUM(NonNurse[[#This Row],[Qualified Social Work Staff Hours]],NonNurse[[#This Row],[Other Social Work Staff Hours]])/NonNurse[[#This Row],[MDS Census]]</f>
        <v>0</v>
      </c>
      <c r="P21" s="6">
        <v>1.2217391304347824</v>
      </c>
      <c r="Q21" s="6">
        <v>6.9239130434782625</v>
      </c>
      <c r="R21" s="6">
        <f>SUM(NonNurse[[#This Row],[Qualified Activities Professional Hours]],NonNurse[[#This Row],[Other Activities Professional Hours]])/NonNurse[[#This Row],[MDS Census]]</f>
        <v>0.17657869934024512</v>
      </c>
      <c r="S21" s="6">
        <v>0</v>
      </c>
      <c r="T21" s="6">
        <v>0</v>
      </c>
      <c r="U21" s="6">
        <v>0</v>
      </c>
      <c r="V21" s="6">
        <f>SUM(NonNurse[[#This Row],[Occupational Therapist Hours]],NonNurse[[#This Row],[OT Assistant Hours]],NonNurse[[#This Row],[OT Aide Hours]])/NonNurse[[#This Row],[MDS Census]]</f>
        <v>0</v>
      </c>
      <c r="W21" s="6">
        <v>0</v>
      </c>
      <c r="X21" s="6">
        <v>0</v>
      </c>
      <c r="Y21" s="6">
        <v>0</v>
      </c>
      <c r="Z21" s="6">
        <f>SUM(NonNurse[[#This Row],[Physical Therapist (PT) Hours]],NonNurse[[#This Row],[PT Assistant Hours]],NonNurse[[#This Row],[PT Aide Hours]])/NonNurse[[#This Row],[MDS Census]]</f>
        <v>0</v>
      </c>
      <c r="AA21" s="6">
        <v>0</v>
      </c>
      <c r="AB21" s="6">
        <v>0</v>
      </c>
      <c r="AC21" s="6">
        <v>0</v>
      </c>
      <c r="AD21" s="6">
        <v>0</v>
      </c>
      <c r="AE21" s="6">
        <v>0</v>
      </c>
      <c r="AF21" s="6">
        <v>0</v>
      </c>
      <c r="AG21" s="6">
        <v>0</v>
      </c>
      <c r="AH21" t="s">
        <v>10</v>
      </c>
      <c r="AI21">
        <v>8</v>
      </c>
    </row>
    <row r="22" spans="1:35" x14ac:dyDescent="0.25">
      <c r="A22" t="s">
        <v>150</v>
      </c>
      <c r="B22" t="s">
        <v>44</v>
      </c>
      <c r="C22" t="s">
        <v>223</v>
      </c>
      <c r="D22" t="s">
        <v>190</v>
      </c>
      <c r="E22" s="6">
        <v>59.489130434782609</v>
      </c>
      <c r="F22" s="6">
        <v>8.7793478260869566</v>
      </c>
      <c r="G22" s="6">
        <v>0.3233695652173913</v>
      </c>
      <c r="H22" s="6">
        <v>0.98913043478260865</v>
      </c>
      <c r="I22" s="6">
        <v>0.41304347826086957</v>
      </c>
      <c r="J22" s="6">
        <v>0</v>
      </c>
      <c r="K22" s="6">
        <v>0</v>
      </c>
      <c r="L22" s="6">
        <v>1.5384782608695644</v>
      </c>
      <c r="M22" s="6">
        <v>4.6880434782608686</v>
      </c>
      <c r="N22" s="6">
        <v>3.8369565217391313</v>
      </c>
      <c r="O22" s="6">
        <f>SUM(NonNurse[[#This Row],[Qualified Social Work Staff Hours]],NonNurse[[#This Row],[Other Social Work Staff Hours]])/NonNurse[[#This Row],[MDS Census]]</f>
        <v>0.14330348985930935</v>
      </c>
      <c r="P22" s="6">
        <v>0</v>
      </c>
      <c r="Q22" s="6">
        <v>13.057608695652176</v>
      </c>
      <c r="R22" s="6">
        <f>SUM(NonNurse[[#This Row],[Qualified Activities Professional Hours]],NonNurse[[#This Row],[Other Activities Professional Hours]])/NonNurse[[#This Row],[MDS Census]]</f>
        <v>0.21949570619404352</v>
      </c>
      <c r="S22" s="6">
        <v>5.7164130434782621</v>
      </c>
      <c r="T22" s="6">
        <v>0</v>
      </c>
      <c r="U22" s="6">
        <v>0</v>
      </c>
      <c r="V22" s="6">
        <f>SUM(NonNurse[[#This Row],[Occupational Therapist Hours]],NonNurse[[#This Row],[OT Assistant Hours]],NonNurse[[#This Row],[OT Aide Hours]])/NonNurse[[#This Row],[MDS Census]]</f>
        <v>9.6091723003837032E-2</v>
      </c>
      <c r="W22" s="6">
        <v>6.2641304347826097</v>
      </c>
      <c r="X22" s="6">
        <v>0.7235869565217391</v>
      </c>
      <c r="Y22" s="6">
        <v>0</v>
      </c>
      <c r="Z22" s="6">
        <f>SUM(NonNurse[[#This Row],[Physical Therapist (PT) Hours]],NonNurse[[#This Row],[PT Assistant Hours]],NonNurse[[#This Row],[PT Aide Hours]])/NonNurse[[#This Row],[MDS Census]]</f>
        <v>0.11746208660697974</v>
      </c>
      <c r="AA22" s="6">
        <v>0</v>
      </c>
      <c r="AB22" s="6">
        <v>0</v>
      </c>
      <c r="AC22" s="6">
        <v>0</v>
      </c>
      <c r="AD22" s="6">
        <v>0</v>
      </c>
      <c r="AE22" s="6">
        <v>0</v>
      </c>
      <c r="AF22" s="6">
        <v>0</v>
      </c>
      <c r="AG22" s="6">
        <v>0</v>
      </c>
      <c r="AH22" s="1">
        <v>435061</v>
      </c>
      <c r="AI22">
        <v>8</v>
      </c>
    </row>
    <row r="23" spans="1:35" x14ac:dyDescent="0.25">
      <c r="A23" t="s">
        <v>150</v>
      </c>
      <c r="B23" t="s">
        <v>56</v>
      </c>
      <c r="C23" t="s">
        <v>216</v>
      </c>
      <c r="D23" t="s">
        <v>195</v>
      </c>
      <c r="E23" s="6">
        <v>48.239130434782609</v>
      </c>
      <c r="F23" s="6">
        <v>2.6086956521739131</v>
      </c>
      <c r="G23" s="6">
        <v>6.41304347826087E-2</v>
      </c>
      <c r="H23" s="6">
        <v>0.19999999999999998</v>
      </c>
      <c r="I23" s="6">
        <v>0.53260869565217395</v>
      </c>
      <c r="J23" s="6">
        <v>0</v>
      </c>
      <c r="K23" s="6">
        <v>0</v>
      </c>
      <c r="L23" s="6">
        <v>2.717391304347826E-2</v>
      </c>
      <c r="M23" s="6">
        <v>4.7336956521739131</v>
      </c>
      <c r="N23" s="6">
        <v>0</v>
      </c>
      <c r="O23" s="6">
        <f>SUM(NonNurse[[#This Row],[Qualified Social Work Staff Hours]],NonNurse[[#This Row],[Other Social Work Staff Hours]])/NonNurse[[#This Row],[MDS Census]]</f>
        <v>9.812978819287968E-2</v>
      </c>
      <c r="P23" s="6">
        <v>2.3043478260869565</v>
      </c>
      <c r="Q23" s="6">
        <v>10.22826086956522</v>
      </c>
      <c r="R23" s="6">
        <f>SUM(NonNurse[[#This Row],[Qualified Activities Professional Hours]],NonNurse[[#This Row],[Other Activities Professional Hours]])/NonNurse[[#This Row],[MDS Census]]</f>
        <v>0.25980171248310058</v>
      </c>
      <c r="S23" s="6">
        <v>5.434782608695652E-2</v>
      </c>
      <c r="T23" s="6">
        <v>0</v>
      </c>
      <c r="U23" s="6">
        <v>0</v>
      </c>
      <c r="V23" s="6">
        <f>SUM(NonNurse[[#This Row],[Occupational Therapist Hours]],NonNurse[[#This Row],[OT Assistant Hours]],NonNurse[[#This Row],[OT Aide Hours]])/NonNurse[[#This Row],[MDS Census]]</f>
        <v>1.1266336187471834E-3</v>
      </c>
      <c r="W23" s="6">
        <v>0.81684782608695661</v>
      </c>
      <c r="X23" s="6">
        <v>0.1744565217391304</v>
      </c>
      <c r="Y23" s="6">
        <v>0</v>
      </c>
      <c r="Z23" s="6">
        <f>SUM(NonNurse[[#This Row],[Physical Therapist (PT) Hours]],NonNurse[[#This Row],[PT Assistant Hours]],NonNurse[[#This Row],[PT Aide Hours]])/NonNurse[[#This Row],[MDS Census]]</f>
        <v>2.0549797205948628E-2</v>
      </c>
      <c r="AA23" s="6">
        <v>0</v>
      </c>
      <c r="AB23" s="6">
        <v>0</v>
      </c>
      <c r="AC23" s="6">
        <v>0</v>
      </c>
      <c r="AD23" s="6">
        <v>0.14130434782608695</v>
      </c>
      <c r="AE23" s="6">
        <v>0</v>
      </c>
      <c r="AF23" s="6">
        <v>0</v>
      </c>
      <c r="AG23" s="6">
        <v>0</v>
      </c>
      <c r="AH23" s="1">
        <v>435078</v>
      </c>
      <c r="AI23">
        <v>8</v>
      </c>
    </row>
    <row r="24" spans="1:35" x14ac:dyDescent="0.25">
      <c r="A24" t="s">
        <v>150</v>
      </c>
      <c r="B24" t="s">
        <v>20</v>
      </c>
      <c r="C24" t="s">
        <v>239</v>
      </c>
      <c r="D24" t="s">
        <v>176</v>
      </c>
      <c r="E24" s="6">
        <v>43.326086956521742</v>
      </c>
      <c r="F24" s="6">
        <v>10.819565217391309</v>
      </c>
      <c r="G24" s="6">
        <v>1.0869565217391304E-2</v>
      </c>
      <c r="H24" s="6">
        <v>0.13043478260869565</v>
      </c>
      <c r="I24" s="6">
        <v>0</v>
      </c>
      <c r="J24" s="6">
        <v>0</v>
      </c>
      <c r="K24" s="6">
        <v>0</v>
      </c>
      <c r="L24" s="6">
        <v>0</v>
      </c>
      <c r="M24" s="6">
        <v>0</v>
      </c>
      <c r="N24" s="6">
        <v>4.8978260869565213</v>
      </c>
      <c r="O24" s="6">
        <f>SUM(NonNurse[[#This Row],[Qualified Social Work Staff Hours]],NonNurse[[#This Row],[Other Social Work Staff Hours]])/NonNurse[[#This Row],[MDS Census]]</f>
        <v>0.11304565980933265</v>
      </c>
      <c r="P24" s="6">
        <v>0</v>
      </c>
      <c r="Q24" s="6">
        <v>0</v>
      </c>
      <c r="R24" s="6">
        <f>SUM(NonNurse[[#This Row],[Qualified Activities Professional Hours]],NonNurse[[#This Row],[Other Activities Professional Hours]])/NonNurse[[#This Row],[MDS Census]]</f>
        <v>0</v>
      </c>
      <c r="S24" s="6">
        <v>0</v>
      </c>
      <c r="T24" s="6">
        <v>0</v>
      </c>
      <c r="U24" s="6">
        <v>0</v>
      </c>
      <c r="V24" s="6">
        <f>SUM(NonNurse[[#This Row],[Occupational Therapist Hours]],NonNurse[[#This Row],[OT Assistant Hours]],NonNurse[[#This Row],[OT Aide Hours]])/NonNurse[[#This Row],[MDS Census]]</f>
        <v>0</v>
      </c>
      <c r="W24" s="6">
        <v>0</v>
      </c>
      <c r="X24" s="6">
        <v>0</v>
      </c>
      <c r="Y24" s="6">
        <v>0</v>
      </c>
      <c r="Z24" s="6">
        <f>SUM(NonNurse[[#This Row],[Physical Therapist (PT) Hours]],NonNurse[[#This Row],[PT Assistant Hours]],NonNurse[[#This Row],[PT Aide Hours]])/NonNurse[[#This Row],[MDS Census]]</f>
        <v>0</v>
      </c>
      <c r="AA24" s="6">
        <v>0</v>
      </c>
      <c r="AB24" s="6">
        <v>0</v>
      </c>
      <c r="AC24" s="6">
        <v>0</v>
      </c>
      <c r="AD24" s="6">
        <v>0</v>
      </c>
      <c r="AE24" s="6">
        <v>0</v>
      </c>
      <c r="AF24" s="6">
        <v>0</v>
      </c>
      <c r="AG24" s="6">
        <v>0</v>
      </c>
      <c r="AH24" s="1">
        <v>435034</v>
      </c>
      <c r="AI24">
        <v>8</v>
      </c>
    </row>
    <row r="25" spans="1:35" x14ac:dyDescent="0.25">
      <c r="A25" t="s">
        <v>150</v>
      </c>
      <c r="B25" t="s">
        <v>27</v>
      </c>
      <c r="C25" t="s">
        <v>228</v>
      </c>
      <c r="D25" t="s">
        <v>172</v>
      </c>
      <c r="E25" s="6">
        <v>72.021739130434781</v>
      </c>
      <c r="F25" s="6">
        <v>5.2173913043478262</v>
      </c>
      <c r="G25" s="6">
        <v>1.0869565217391304E-2</v>
      </c>
      <c r="H25" s="6">
        <v>0.34663043478260869</v>
      </c>
      <c r="I25" s="6">
        <v>3.0760869565217392</v>
      </c>
      <c r="J25" s="6">
        <v>0</v>
      </c>
      <c r="K25" s="6">
        <v>0</v>
      </c>
      <c r="L25" s="6">
        <v>0.32260869565217398</v>
      </c>
      <c r="M25" s="6">
        <v>4.8821739130434789</v>
      </c>
      <c r="N25" s="6">
        <v>0</v>
      </c>
      <c r="O25" s="6">
        <f>SUM(NonNurse[[#This Row],[Qualified Social Work Staff Hours]],NonNurse[[#This Row],[Other Social Work Staff Hours]])/NonNurse[[#This Row],[MDS Census]]</f>
        <v>6.7787503773015401E-2</v>
      </c>
      <c r="P25" s="6">
        <v>3.7997826086956512</v>
      </c>
      <c r="Q25" s="6">
        <v>6.64380434782609</v>
      </c>
      <c r="R25" s="6">
        <f>SUM(NonNurse[[#This Row],[Qualified Activities Professional Hours]],NonNurse[[#This Row],[Other Activities Professional Hours]])/NonNurse[[#This Row],[MDS Census]]</f>
        <v>0.14500603682463029</v>
      </c>
      <c r="S25" s="6">
        <v>5.1186956521739146</v>
      </c>
      <c r="T25" s="6">
        <v>11.443478260869563</v>
      </c>
      <c r="U25" s="6">
        <v>0</v>
      </c>
      <c r="V25" s="6">
        <f>SUM(NonNurse[[#This Row],[Occupational Therapist Hours]],NonNurse[[#This Row],[OT Assistant Hours]],NonNurse[[#This Row],[OT Aide Hours]])/NonNurse[[#This Row],[MDS Census]]</f>
        <v>0.22996076063990339</v>
      </c>
      <c r="W25" s="6">
        <v>3.4071739130434775</v>
      </c>
      <c r="X25" s="6">
        <v>2.5298913043478266</v>
      </c>
      <c r="Y25" s="6">
        <v>0</v>
      </c>
      <c r="Z25" s="6">
        <f>SUM(NonNurse[[#This Row],[Physical Therapist (PT) Hours]],NonNurse[[#This Row],[PT Assistant Hours]],NonNurse[[#This Row],[PT Aide Hours]])/NonNurse[[#This Row],[MDS Census]]</f>
        <v>8.2434349532146081E-2</v>
      </c>
      <c r="AA25" s="6">
        <v>0</v>
      </c>
      <c r="AB25" s="6">
        <v>0</v>
      </c>
      <c r="AC25" s="6">
        <v>0</v>
      </c>
      <c r="AD25" s="6">
        <v>2.7358695652173921</v>
      </c>
      <c r="AE25" s="6">
        <v>0</v>
      </c>
      <c r="AF25" s="6">
        <v>0</v>
      </c>
      <c r="AG25" s="6">
        <v>0</v>
      </c>
      <c r="AH25" s="1">
        <v>435042</v>
      </c>
      <c r="AI25">
        <v>8</v>
      </c>
    </row>
    <row r="26" spans="1:35" x14ac:dyDescent="0.25">
      <c r="A26" t="s">
        <v>150</v>
      </c>
      <c r="B26" t="s">
        <v>104</v>
      </c>
      <c r="C26" t="s">
        <v>233</v>
      </c>
      <c r="D26" t="s">
        <v>178</v>
      </c>
      <c r="E26" s="6">
        <v>30.771739130434781</v>
      </c>
      <c r="F26" s="6">
        <v>6.4891304347826075</v>
      </c>
      <c r="G26" s="6">
        <v>0.35326086956521741</v>
      </c>
      <c r="H26" s="6">
        <v>0.28804347826086957</v>
      </c>
      <c r="I26" s="6">
        <v>0.33695652173913043</v>
      </c>
      <c r="J26" s="6">
        <v>0</v>
      </c>
      <c r="K26" s="6">
        <v>0</v>
      </c>
      <c r="L26" s="6">
        <v>0</v>
      </c>
      <c r="M26" s="6">
        <v>3.2608695652173912E-2</v>
      </c>
      <c r="N26" s="6">
        <v>0</v>
      </c>
      <c r="O26" s="6">
        <f>SUM(NonNurse[[#This Row],[Qualified Social Work Staff Hours]],NonNurse[[#This Row],[Other Social Work Staff Hours]])/NonNurse[[#This Row],[MDS Census]]</f>
        <v>1.0596962204168139E-3</v>
      </c>
      <c r="P26" s="6">
        <v>0</v>
      </c>
      <c r="Q26" s="6">
        <v>3.2608695652173912E-2</v>
      </c>
      <c r="R26" s="6">
        <f>SUM(NonNurse[[#This Row],[Qualified Activities Professional Hours]],NonNurse[[#This Row],[Other Activities Professional Hours]])/NonNurse[[#This Row],[MDS Census]]</f>
        <v>1.0596962204168139E-3</v>
      </c>
      <c r="S26" s="6">
        <v>0</v>
      </c>
      <c r="T26" s="6">
        <v>0</v>
      </c>
      <c r="U26" s="6">
        <v>0</v>
      </c>
      <c r="V26" s="6">
        <f>SUM(NonNurse[[#This Row],[Occupational Therapist Hours]],NonNurse[[#This Row],[OT Assistant Hours]],NonNurse[[#This Row],[OT Aide Hours]])/NonNurse[[#This Row],[MDS Census]]</f>
        <v>0</v>
      </c>
      <c r="W26" s="6">
        <v>0</v>
      </c>
      <c r="X26" s="6">
        <v>0</v>
      </c>
      <c r="Y26" s="6">
        <v>0</v>
      </c>
      <c r="Z26" s="6">
        <f>SUM(NonNurse[[#This Row],[Physical Therapist (PT) Hours]],NonNurse[[#This Row],[PT Assistant Hours]],NonNurse[[#This Row],[PT Aide Hours]])/NonNurse[[#This Row],[MDS Census]]</f>
        <v>0</v>
      </c>
      <c r="AA26" s="6">
        <v>0</v>
      </c>
      <c r="AB26" s="6">
        <v>0</v>
      </c>
      <c r="AC26" s="6">
        <v>0</v>
      </c>
      <c r="AD26" s="6">
        <v>3.8880434782608706</v>
      </c>
      <c r="AE26" s="6">
        <v>0</v>
      </c>
      <c r="AF26" s="6">
        <v>0</v>
      </c>
      <c r="AG26" s="6">
        <v>0</v>
      </c>
      <c r="AH26" t="s">
        <v>7</v>
      </c>
      <c r="AI26">
        <v>8</v>
      </c>
    </row>
    <row r="27" spans="1:35" x14ac:dyDescent="0.25">
      <c r="A27" t="s">
        <v>150</v>
      </c>
      <c r="B27" t="s">
        <v>48</v>
      </c>
      <c r="C27" t="s">
        <v>242</v>
      </c>
      <c r="D27" t="s">
        <v>183</v>
      </c>
      <c r="E27" s="6">
        <v>93.347826086956516</v>
      </c>
      <c r="F27" s="6">
        <v>20.196739130434779</v>
      </c>
      <c r="G27" s="6">
        <v>0</v>
      </c>
      <c r="H27" s="6">
        <v>0</v>
      </c>
      <c r="I27" s="6">
        <v>0</v>
      </c>
      <c r="J27" s="6">
        <v>0</v>
      </c>
      <c r="K27" s="6">
        <v>0</v>
      </c>
      <c r="L27" s="6">
        <v>0</v>
      </c>
      <c r="M27" s="6">
        <v>0</v>
      </c>
      <c r="N27" s="6">
        <v>0</v>
      </c>
      <c r="O27" s="6">
        <f>SUM(NonNurse[[#This Row],[Qualified Social Work Staff Hours]],NonNurse[[#This Row],[Other Social Work Staff Hours]])/NonNurse[[#This Row],[MDS Census]]</f>
        <v>0</v>
      </c>
      <c r="P27" s="6">
        <v>0</v>
      </c>
      <c r="Q27" s="6">
        <v>26.558695652173899</v>
      </c>
      <c r="R27" s="6">
        <f>SUM(NonNurse[[#This Row],[Qualified Activities Professional Hours]],NonNurse[[#This Row],[Other Activities Professional Hours]])/NonNurse[[#This Row],[MDS Census]]</f>
        <v>0.28451327433628304</v>
      </c>
      <c r="S27" s="6">
        <v>0</v>
      </c>
      <c r="T27" s="6">
        <v>0</v>
      </c>
      <c r="U27" s="6">
        <v>0</v>
      </c>
      <c r="V27" s="6">
        <f>SUM(NonNurse[[#This Row],[Occupational Therapist Hours]],NonNurse[[#This Row],[OT Assistant Hours]],NonNurse[[#This Row],[OT Aide Hours]])/NonNurse[[#This Row],[MDS Census]]</f>
        <v>0</v>
      </c>
      <c r="W27" s="6">
        <v>0</v>
      </c>
      <c r="X27" s="6">
        <v>4.0836956521739136</v>
      </c>
      <c r="Y27" s="6">
        <v>0</v>
      </c>
      <c r="Z27" s="6">
        <f>SUM(NonNurse[[#This Row],[Physical Therapist (PT) Hours]],NonNurse[[#This Row],[PT Assistant Hours]],NonNurse[[#This Row],[PT Aide Hours]])/NonNurse[[#This Row],[MDS Census]]</f>
        <v>4.3747088961341413E-2</v>
      </c>
      <c r="AA27" s="6">
        <v>0</v>
      </c>
      <c r="AB27" s="6">
        <v>0</v>
      </c>
      <c r="AC27" s="6">
        <v>0</v>
      </c>
      <c r="AD27" s="6">
        <v>0</v>
      </c>
      <c r="AE27" s="6">
        <v>0</v>
      </c>
      <c r="AF27" s="6">
        <v>0</v>
      </c>
      <c r="AG27" s="6">
        <v>0</v>
      </c>
      <c r="AH27" s="1">
        <v>435066</v>
      </c>
      <c r="AI27">
        <v>8</v>
      </c>
    </row>
    <row r="28" spans="1:35" x14ac:dyDescent="0.25">
      <c r="A28" t="s">
        <v>150</v>
      </c>
      <c r="B28" t="s">
        <v>17</v>
      </c>
      <c r="C28" t="s">
        <v>236</v>
      </c>
      <c r="D28" t="s">
        <v>180</v>
      </c>
      <c r="E28" s="6">
        <v>26.413043478260871</v>
      </c>
      <c r="F28" s="6">
        <v>0</v>
      </c>
      <c r="G28" s="6">
        <v>0</v>
      </c>
      <c r="H28" s="6">
        <v>0</v>
      </c>
      <c r="I28" s="6">
        <v>0</v>
      </c>
      <c r="J28" s="6">
        <v>0</v>
      </c>
      <c r="K28" s="6">
        <v>0</v>
      </c>
      <c r="L28" s="6">
        <v>0.28532608695652173</v>
      </c>
      <c r="M28" s="6">
        <v>0</v>
      </c>
      <c r="N28" s="6">
        <v>0</v>
      </c>
      <c r="O28" s="6">
        <f>SUM(NonNurse[[#This Row],[Qualified Social Work Staff Hours]],NonNurse[[#This Row],[Other Social Work Staff Hours]])/NonNurse[[#This Row],[MDS Census]]</f>
        <v>0</v>
      </c>
      <c r="P28" s="6">
        <v>5.114673913043478</v>
      </c>
      <c r="Q28" s="6">
        <v>5.4720652173913047</v>
      </c>
      <c r="R28" s="6">
        <f>SUM(NonNurse[[#This Row],[Qualified Activities Professional Hours]],NonNurse[[#This Row],[Other Activities Professional Hours]])/NonNurse[[#This Row],[MDS Census]]</f>
        <v>0.40081481481481479</v>
      </c>
      <c r="S28" s="6">
        <v>0.7252173913043477</v>
      </c>
      <c r="T28" s="6">
        <v>0</v>
      </c>
      <c r="U28" s="6">
        <v>0</v>
      </c>
      <c r="V28" s="6">
        <f>SUM(NonNurse[[#This Row],[Occupational Therapist Hours]],NonNurse[[#This Row],[OT Assistant Hours]],NonNurse[[#This Row],[OT Aide Hours]])/NonNurse[[#This Row],[MDS Census]]</f>
        <v>2.7456790123456785E-2</v>
      </c>
      <c r="W28" s="6">
        <v>1.1918478260869565</v>
      </c>
      <c r="X28" s="6">
        <v>0.11326086956521739</v>
      </c>
      <c r="Y28" s="6">
        <v>0</v>
      </c>
      <c r="Z28" s="6">
        <f>SUM(NonNurse[[#This Row],[Physical Therapist (PT) Hours]],NonNurse[[#This Row],[PT Assistant Hours]],NonNurse[[#This Row],[PT Aide Hours]])/NonNurse[[#This Row],[MDS Census]]</f>
        <v>4.9411522633744848E-2</v>
      </c>
      <c r="AA28" s="6">
        <v>0</v>
      </c>
      <c r="AB28" s="6">
        <v>0</v>
      </c>
      <c r="AC28" s="6">
        <v>0</v>
      </c>
      <c r="AD28" s="6">
        <v>7.9826086956521722</v>
      </c>
      <c r="AE28" s="6">
        <v>0</v>
      </c>
      <c r="AF28" s="6">
        <v>0</v>
      </c>
      <c r="AG28" s="6">
        <v>0</v>
      </c>
      <c r="AH28" s="1">
        <v>435029</v>
      </c>
      <c r="AI28">
        <v>8</v>
      </c>
    </row>
    <row r="29" spans="1:35" x14ac:dyDescent="0.25">
      <c r="A29" t="s">
        <v>150</v>
      </c>
      <c r="B29" t="s">
        <v>51</v>
      </c>
      <c r="C29" t="s">
        <v>251</v>
      </c>
      <c r="D29" t="s">
        <v>191</v>
      </c>
      <c r="E29" s="6">
        <v>169.16304347826087</v>
      </c>
      <c r="F29" s="6">
        <v>5.3913043478260869</v>
      </c>
      <c r="G29" s="6">
        <v>0.24858695652173909</v>
      </c>
      <c r="H29" s="6">
        <v>0.93478260869565222</v>
      </c>
      <c r="I29" s="6">
        <v>1.5652173913043479</v>
      </c>
      <c r="J29" s="6">
        <v>0</v>
      </c>
      <c r="K29" s="6">
        <v>0</v>
      </c>
      <c r="L29" s="6">
        <v>12.71673913043478</v>
      </c>
      <c r="M29" s="6">
        <v>5.2326086956521749</v>
      </c>
      <c r="N29" s="6">
        <v>23.728260869565222</v>
      </c>
      <c r="O29" s="6">
        <f>SUM(NonNurse[[#This Row],[Qualified Social Work Staff Hours]],NonNurse[[#This Row],[Other Social Work Staff Hours]])/NonNurse[[#This Row],[MDS Census]]</f>
        <v>0.17120092527147726</v>
      </c>
      <c r="P29" s="6">
        <v>0</v>
      </c>
      <c r="Q29" s="6">
        <v>20.142282608695663</v>
      </c>
      <c r="R29" s="6">
        <f>SUM(NonNurse[[#This Row],[Qualified Activities Professional Hours]],NonNurse[[#This Row],[Other Activities Professional Hours]])/NonNurse[[#This Row],[MDS Census]]</f>
        <v>0.11907023067531973</v>
      </c>
      <c r="S29" s="6">
        <v>22.853043478260876</v>
      </c>
      <c r="T29" s="6">
        <v>15.071086956521734</v>
      </c>
      <c r="U29" s="6">
        <v>0</v>
      </c>
      <c r="V29" s="6">
        <f>SUM(NonNurse[[#This Row],[Occupational Therapist Hours]],NonNurse[[#This Row],[OT Assistant Hours]],NonNurse[[#This Row],[OT Aide Hours]])/NonNurse[[#This Row],[MDS Census]]</f>
        <v>0.22418685343442782</v>
      </c>
      <c r="W29" s="6">
        <v>10.34391304347826</v>
      </c>
      <c r="X29" s="6">
        <v>20.699565217391303</v>
      </c>
      <c r="Y29" s="6">
        <v>0</v>
      </c>
      <c r="Z29" s="6">
        <f>SUM(NonNurse[[#This Row],[Physical Therapist (PT) Hours]],NonNurse[[#This Row],[PT Assistant Hours]],NonNurse[[#This Row],[PT Aide Hours]])/NonNurse[[#This Row],[MDS Census]]</f>
        <v>0.18351217631562036</v>
      </c>
      <c r="AA29" s="6">
        <v>0</v>
      </c>
      <c r="AB29" s="6">
        <v>0</v>
      </c>
      <c r="AC29" s="6">
        <v>0</v>
      </c>
      <c r="AD29" s="6">
        <v>0</v>
      </c>
      <c r="AE29" s="6">
        <v>0</v>
      </c>
      <c r="AF29" s="6">
        <v>0</v>
      </c>
      <c r="AG29" s="6">
        <v>0</v>
      </c>
      <c r="AH29" s="1">
        <v>435070</v>
      </c>
      <c r="AI29">
        <v>8</v>
      </c>
    </row>
    <row r="30" spans="1:35" x14ac:dyDescent="0.25">
      <c r="A30" t="s">
        <v>150</v>
      </c>
      <c r="B30" t="s">
        <v>96</v>
      </c>
      <c r="C30" t="s">
        <v>277</v>
      </c>
      <c r="D30" t="s">
        <v>208</v>
      </c>
      <c r="E30" s="6">
        <v>33.184782608695649</v>
      </c>
      <c r="F30" s="6">
        <v>2.1304347826086958</v>
      </c>
      <c r="G30" s="6">
        <v>0</v>
      </c>
      <c r="H30" s="6">
        <v>0</v>
      </c>
      <c r="I30" s="6">
        <v>0</v>
      </c>
      <c r="J30" s="6">
        <v>0</v>
      </c>
      <c r="K30" s="6">
        <v>0</v>
      </c>
      <c r="L30" s="6">
        <v>0</v>
      </c>
      <c r="M30" s="6">
        <v>0</v>
      </c>
      <c r="N30" s="6">
        <v>2.0164130434782614</v>
      </c>
      <c r="O30" s="6">
        <f>SUM(NonNurse[[#This Row],[Qualified Social Work Staff Hours]],NonNurse[[#This Row],[Other Social Work Staff Hours]])/NonNurse[[#This Row],[MDS Census]]</f>
        <v>6.0763183753684925E-2</v>
      </c>
      <c r="P30" s="6">
        <v>0</v>
      </c>
      <c r="Q30" s="6">
        <v>8.680760869565221</v>
      </c>
      <c r="R30" s="6">
        <f>SUM(NonNurse[[#This Row],[Qualified Activities Professional Hours]],NonNurse[[#This Row],[Other Activities Professional Hours]])/NonNurse[[#This Row],[MDS Census]]</f>
        <v>0.26158860137569617</v>
      </c>
      <c r="S30" s="6">
        <v>0</v>
      </c>
      <c r="T30" s="6">
        <v>0</v>
      </c>
      <c r="U30" s="6">
        <v>0</v>
      </c>
      <c r="V30" s="6">
        <f>SUM(NonNurse[[#This Row],[Occupational Therapist Hours]],NonNurse[[#This Row],[OT Assistant Hours]],NonNurse[[#This Row],[OT Aide Hours]])/NonNurse[[#This Row],[MDS Census]]</f>
        <v>0</v>
      </c>
      <c r="W30" s="6">
        <v>0</v>
      </c>
      <c r="X30" s="6">
        <v>0</v>
      </c>
      <c r="Y30" s="6">
        <v>0</v>
      </c>
      <c r="Z30" s="6">
        <f>SUM(NonNurse[[#This Row],[Physical Therapist (PT) Hours]],NonNurse[[#This Row],[PT Assistant Hours]],NonNurse[[#This Row],[PT Aide Hours]])/NonNurse[[#This Row],[MDS Census]]</f>
        <v>0</v>
      </c>
      <c r="AA30" s="6">
        <v>0</v>
      </c>
      <c r="AB30" s="6">
        <v>0</v>
      </c>
      <c r="AC30" s="6">
        <v>0</v>
      </c>
      <c r="AD30" s="6">
        <v>0</v>
      </c>
      <c r="AE30" s="6">
        <v>0</v>
      </c>
      <c r="AF30" s="6">
        <v>0</v>
      </c>
      <c r="AG30" s="6">
        <v>0</v>
      </c>
      <c r="AH30" s="1">
        <v>435135</v>
      </c>
      <c r="AI30">
        <v>8</v>
      </c>
    </row>
    <row r="31" spans="1:35" x14ac:dyDescent="0.25">
      <c r="A31" t="s">
        <v>150</v>
      </c>
      <c r="B31" t="s">
        <v>92</v>
      </c>
      <c r="C31" t="s">
        <v>220</v>
      </c>
      <c r="D31" t="s">
        <v>183</v>
      </c>
      <c r="E31" s="6">
        <v>57.282608695652172</v>
      </c>
      <c r="F31" s="6">
        <v>5.0163043478260869</v>
      </c>
      <c r="G31" s="6">
        <v>2.1739130434782608E-2</v>
      </c>
      <c r="H31" s="6">
        <v>0.28260869565217389</v>
      </c>
      <c r="I31" s="6">
        <v>1.4347826086956521</v>
      </c>
      <c r="J31" s="6">
        <v>0</v>
      </c>
      <c r="K31" s="6">
        <v>0</v>
      </c>
      <c r="L31" s="6">
        <v>0.84108695652173904</v>
      </c>
      <c r="M31" s="6">
        <v>4.9728260869565215</v>
      </c>
      <c r="N31" s="6">
        <v>0</v>
      </c>
      <c r="O31" s="6">
        <f>SUM(NonNurse[[#This Row],[Qualified Social Work Staff Hours]],NonNurse[[#This Row],[Other Social Work Staff Hours]])/NonNurse[[#This Row],[MDS Census]]</f>
        <v>8.6812144212523715E-2</v>
      </c>
      <c r="P31" s="6">
        <v>0</v>
      </c>
      <c r="Q31" s="6">
        <v>2.8130434782608686</v>
      </c>
      <c r="R31" s="6">
        <f>SUM(NonNurse[[#This Row],[Qualified Activities Professional Hours]],NonNurse[[#This Row],[Other Activities Professional Hours]])/NonNurse[[#This Row],[MDS Census]]</f>
        <v>4.9108159392789362E-2</v>
      </c>
      <c r="S31" s="6">
        <v>2.7502173913043482</v>
      </c>
      <c r="T31" s="6">
        <v>2.2651086956521742</v>
      </c>
      <c r="U31" s="6">
        <v>0</v>
      </c>
      <c r="V31" s="6">
        <f>SUM(NonNurse[[#This Row],[Occupational Therapist Hours]],NonNurse[[#This Row],[OT Assistant Hours]],NonNurse[[#This Row],[OT Aide Hours]])/NonNurse[[#This Row],[MDS Census]]</f>
        <v>8.7554079696394699E-2</v>
      </c>
      <c r="W31" s="6">
        <v>2.9528260869565215</v>
      </c>
      <c r="X31" s="6">
        <v>2.0674999999999999</v>
      </c>
      <c r="Y31" s="6">
        <v>0</v>
      </c>
      <c r="Z31" s="6">
        <f>SUM(NonNurse[[#This Row],[Physical Therapist (PT) Hours]],NonNurse[[#This Row],[PT Assistant Hours]],NonNurse[[#This Row],[PT Aide Hours]])/NonNurse[[#This Row],[MDS Census]]</f>
        <v>8.7641366223908904E-2</v>
      </c>
      <c r="AA31" s="6">
        <v>0</v>
      </c>
      <c r="AB31" s="6">
        <v>0</v>
      </c>
      <c r="AC31" s="6">
        <v>0</v>
      </c>
      <c r="AD31" s="6">
        <v>0</v>
      </c>
      <c r="AE31" s="6">
        <v>0</v>
      </c>
      <c r="AF31" s="6">
        <v>0</v>
      </c>
      <c r="AG31" s="6">
        <v>0</v>
      </c>
      <c r="AH31" s="1">
        <v>435130</v>
      </c>
      <c r="AI31">
        <v>8</v>
      </c>
    </row>
    <row r="32" spans="1:35" x14ac:dyDescent="0.25">
      <c r="A32" t="s">
        <v>150</v>
      </c>
      <c r="B32" t="s">
        <v>68</v>
      </c>
      <c r="C32" t="s">
        <v>242</v>
      </c>
      <c r="D32" t="s">
        <v>183</v>
      </c>
      <c r="E32" s="6">
        <v>37.119565217391305</v>
      </c>
      <c r="F32" s="6">
        <v>9.1739130434782616</v>
      </c>
      <c r="G32" s="6">
        <v>2.1739130434782608E-2</v>
      </c>
      <c r="H32" s="6">
        <v>0.47826086956521741</v>
      </c>
      <c r="I32" s="6">
        <v>0.89130434782608692</v>
      </c>
      <c r="J32" s="6">
        <v>0</v>
      </c>
      <c r="K32" s="6">
        <v>0</v>
      </c>
      <c r="L32" s="6">
        <v>3.7757608695652181</v>
      </c>
      <c r="M32" s="6">
        <v>0</v>
      </c>
      <c r="N32" s="6">
        <v>0</v>
      </c>
      <c r="O32" s="6">
        <f>SUM(NonNurse[[#This Row],[Qualified Social Work Staff Hours]],NonNurse[[#This Row],[Other Social Work Staff Hours]])/NonNurse[[#This Row],[MDS Census]]</f>
        <v>0</v>
      </c>
      <c r="P32" s="6">
        <v>4.9293478260869561</v>
      </c>
      <c r="Q32" s="6">
        <v>0</v>
      </c>
      <c r="R32" s="6">
        <f>SUM(NonNurse[[#This Row],[Qualified Activities Professional Hours]],NonNurse[[#This Row],[Other Activities Professional Hours]])/NonNurse[[#This Row],[MDS Census]]</f>
        <v>0.13279648609077599</v>
      </c>
      <c r="S32" s="6">
        <v>3.0958695652173907</v>
      </c>
      <c r="T32" s="6">
        <v>3.1856521739130446</v>
      </c>
      <c r="U32" s="6">
        <v>0</v>
      </c>
      <c r="V32" s="6">
        <f>SUM(NonNurse[[#This Row],[Occupational Therapist Hours]],NonNurse[[#This Row],[OT Assistant Hours]],NonNurse[[#This Row],[OT Aide Hours]])/NonNurse[[#This Row],[MDS Census]]</f>
        <v>0.16922401171303075</v>
      </c>
      <c r="W32" s="6">
        <v>5.0555434782608684</v>
      </c>
      <c r="X32" s="6">
        <v>2.2718478260869563</v>
      </c>
      <c r="Y32" s="6">
        <v>0</v>
      </c>
      <c r="Z32" s="6">
        <f>SUM(NonNurse[[#This Row],[Physical Therapist (PT) Hours]],NonNurse[[#This Row],[PT Assistant Hours]],NonNurse[[#This Row],[PT Aide Hours]])/NonNurse[[#This Row],[MDS Census]]</f>
        <v>0.1973997071742313</v>
      </c>
      <c r="AA32" s="6">
        <v>0</v>
      </c>
      <c r="AB32" s="6">
        <v>0</v>
      </c>
      <c r="AC32" s="6">
        <v>0</v>
      </c>
      <c r="AD32" s="6">
        <v>0</v>
      </c>
      <c r="AE32" s="6">
        <v>0</v>
      </c>
      <c r="AF32" s="6">
        <v>0</v>
      </c>
      <c r="AG32" s="6">
        <v>0</v>
      </c>
      <c r="AH32" s="1">
        <v>435096</v>
      </c>
      <c r="AI32">
        <v>8</v>
      </c>
    </row>
    <row r="33" spans="1:35" x14ac:dyDescent="0.25">
      <c r="A33" t="s">
        <v>150</v>
      </c>
      <c r="B33" t="s">
        <v>13</v>
      </c>
      <c r="C33" t="s">
        <v>213</v>
      </c>
      <c r="D33" t="s">
        <v>168</v>
      </c>
      <c r="E33" s="6">
        <v>48.967391304347828</v>
      </c>
      <c r="F33" s="6">
        <v>4.6413043478260869</v>
      </c>
      <c r="G33" s="6">
        <v>6.5217391304347824E-2</v>
      </c>
      <c r="H33" s="6">
        <v>0.21695652173913044</v>
      </c>
      <c r="I33" s="6">
        <v>1.0217391304347827</v>
      </c>
      <c r="J33" s="6">
        <v>0</v>
      </c>
      <c r="K33" s="6">
        <v>0</v>
      </c>
      <c r="L33" s="6">
        <v>0.15119565217391304</v>
      </c>
      <c r="M33" s="6">
        <v>2.7156521739130439</v>
      </c>
      <c r="N33" s="6">
        <v>0</v>
      </c>
      <c r="O33" s="6">
        <f>SUM(NonNurse[[#This Row],[Qualified Social Work Staff Hours]],NonNurse[[#This Row],[Other Social Work Staff Hours]])/NonNurse[[#This Row],[MDS Census]]</f>
        <v>5.5458379578246397E-2</v>
      </c>
      <c r="P33" s="6">
        <v>3.2959782608695654</v>
      </c>
      <c r="Q33" s="6">
        <v>12.694565217391299</v>
      </c>
      <c r="R33" s="6">
        <f>SUM(NonNurse[[#This Row],[Qualified Activities Professional Hours]],NonNurse[[#This Row],[Other Activities Professional Hours]])/NonNurse[[#This Row],[MDS Census]]</f>
        <v>0.32655493895671467</v>
      </c>
      <c r="S33" s="6">
        <v>6.7065217391304346E-2</v>
      </c>
      <c r="T33" s="6">
        <v>0.74847826086956526</v>
      </c>
      <c r="U33" s="6">
        <v>0</v>
      </c>
      <c r="V33" s="6">
        <f>SUM(NonNurse[[#This Row],[Occupational Therapist Hours]],NonNurse[[#This Row],[OT Assistant Hours]],NonNurse[[#This Row],[OT Aide Hours]])/NonNurse[[#This Row],[MDS Census]]</f>
        <v>1.6654827968923418E-2</v>
      </c>
      <c r="W33" s="6">
        <v>0.30717391304347824</v>
      </c>
      <c r="X33" s="6">
        <v>0.72608695652173905</v>
      </c>
      <c r="Y33" s="6">
        <v>0</v>
      </c>
      <c r="Z33" s="6">
        <f>SUM(NonNurse[[#This Row],[Physical Therapist (PT) Hours]],NonNurse[[#This Row],[PT Assistant Hours]],NonNurse[[#This Row],[PT Aide Hours]])/NonNurse[[#This Row],[MDS Census]]</f>
        <v>2.1100998890122083E-2</v>
      </c>
      <c r="AA33" s="6">
        <v>6.5217391304347824E-2</v>
      </c>
      <c r="AB33" s="6">
        <v>0</v>
      </c>
      <c r="AC33" s="6">
        <v>0</v>
      </c>
      <c r="AD33" s="6">
        <v>13.916739130434777</v>
      </c>
      <c r="AE33" s="6">
        <v>0</v>
      </c>
      <c r="AF33" s="6">
        <v>0</v>
      </c>
      <c r="AG33" s="6">
        <v>0</v>
      </c>
      <c r="AH33" s="1">
        <v>435076</v>
      </c>
      <c r="AI33">
        <v>8</v>
      </c>
    </row>
    <row r="34" spans="1:35" x14ac:dyDescent="0.25">
      <c r="A34" t="s">
        <v>150</v>
      </c>
      <c r="B34" t="s">
        <v>12</v>
      </c>
      <c r="C34" t="s">
        <v>224</v>
      </c>
      <c r="D34" t="s">
        <v>192</v>
      </c>
      <c r="E34" s="6">
        <v>46.076086956521742</v>
      </c>
      <c r="F34" s="6">
        <v>9.8041304347826106</v>
      </c>
      <c r="G34" s="6">
        <v>0.52173913043478259</v>
      </c>
      <c r="H34" s="6">
        <v>0.2608695652173913</v>
      </c>
      <c r="I34" s="6">
        <v>0.2608695652173913</v>
      </c>
      <c r="J34" s="6">
        <v>0</v>
      </c>
      <c r="K34" s="6">
        <v>0</v>
      </c>
      <c r="L34" s="6">
        <v>0.60869565217391308</v>
      </c>
      <c r="M34" s="6">
        <v>5.0434782608695654</v>
      </c>
      <c r="N34" s="6">
        <v>0</v>
      </c>
      <c r="O34" s="6">
        <f>SUM(NonNurse[[#This Row],[Qualified Social Work Staff Hours]],NonNurse[[#This Row],[Other Social Work Staff Hours]])/NonNurse[[#This Row],[MDS Census]]</f>
        <v>0.10945977824958716</v>
      </c>
      <c r="P34" s="6">
        <v>5.1007608695652173</v>
      </c>
      <c r="Q34" s="6">
        <v>4.8879347826086965</v>
      </c>
      <c r="R34" s="6">
        <f>SUM(NonNurse[[#This Row],[Qualified Activities Professional Hours]],NonNurse[[#This Row],[Other Activities Professional Hours]])/NonNurse[[#This Row],[MDS Census]]</f>
        <v>0.21678697806086339</v>
      </c>
      <c r="S34" s="6">
        <v>1.2173913043478262</v>
      </c>
      <c r="T34" s="6">
        <v>0</v>
      </c>
      <c r="U34" s="6">
        <v>0</v>
      </c>
      <c r="V34" s="6">
        <f>SUM(NonNurse[[#This Row],[Occupational Therapist Hours]],NonNurse[[#This Row],[OT Assistant Hours]],NonNurse[[#This Row],[OT Aide Hours]])/NonNurse[[#This Row],[MDS Census]]</f>
        <v>2.642132578438311E-2</v>
      </c>
      <c r="W34" s="6">
        <v>1.3043478260869565</v>
      </c>
      <c r="X34" s="6">
        <v>0</v>
      </c>
      <c r="Y34" s="6">
        <v>0</v>
      </c>
      <c r="Z34" s="6">
        <f>SUM(NonNurse[[#This Row],[Physical Therapist (PT) Hours]],NonNurse[[#This Row],[PT Assistant Hours]],NonNurse[[#This Row],[PT Aide Hours]])/NonNurse[[#This Row],[MDS Census]]</f>
        <v>2.8308563340410473E-2</v>
      </c>
      <c r="AA34" s="6">
        <v>0</v>
      </c>
      <c r="AB34" s="6">
        <v>0</v>
      </c>
      <c r="AC34" s="6">
        <v>0</v>
      </c>
      <c r="AD34" s="6">
        <v>8.3695652173913046E-2</v>
      </c>
      <c r="AE34" s="6">
        <v>0</v>
      </c>
      <c r="AF34" s="6">
        <v>0</v>
      </c>
      <c r="AG34" s="6">
        <v>0</v>
      </c>
      <c r="AH34" s="1">
        <v>435071</v>
      </c>
      <c r="AI34">
        <v>8</v>
      </c>
    </row>
    <row r="35" spans="1:35" x14ac:dyDescent="0.25">
      <c r="A35" t="s">
        <v>150</v>
      </c>
      <c r="B35" t="s">
        <v>53</v>
      </c>
      <c r="C35" t="s">
        <v>228</v>
      </c>
      <c r="D35" t="s">
        <v>172</v>
      </c>
      <c r="E35" s="6">
        <v>80.565217391304344</v>
      </c>
      <c r="F35" s="6">
        <v>27.506521739130427</v>
      </c>
      <c r="G35" s="6">
        <v>2.1739130434782608E-2</v>
      </c>
      <c r="H35" s="6">
        <v>0.29347826086956524</v>
      </c>
      <c r="I35" s="6">
        <v>0.61956521739130432</v>
      </c>
      <c r="J35" s="6">
        <v>0</v>
      </c>
      <c r="K35" s="6">
        <v>0</v>
      </c>
      <c r="L35" s="6">
        <v>2.1298913043478271</v>
      </c>
      <c r="M35" s="6">
        <v>4.927173913043478</v>
      </c>
      <c r="N35" s="6">
        <v>4.4391304347826077</v>
      </c>
      <c r="O35" s="6">
        <f>SUM(NonNurse[[#This Row],[Qualified Social Work Staff Hours]],NonNurse[[#This Row],[Other Social Work Staff Hours]])/NonNurse[[#This Row],[MDS Census]]</f>
        <v>0.11625742039935238</v>
      </c>
      <c r="P35" s="6">
        <v>9.8217391304347839</v>
      </c>
      <c r="Q35" s="6">
        <v>8.1956521739130466</v>
      </c>
      <c r="R35" s="6">
        <f>SUM(NonNurse[[#This Row],[Qualified Activities Professional Hours]],NonNurse[[#This Row],[Other Activities Professional Hours]])/NonNurse[[#This Row],[MDS Census]]</f>
        <v>0.22363734484619543</v>
      </c>
      <c r="S35" s="6">
        <v>1.9281521739130434</v>
      </c>
      <c r="T35" s="6">
        <v>2.9152173913043469</v>
      </c>
      <c r="U35" s="6">
        <v>0</v>
      </c>
      <c r="V35" s="6">
        <f>SUM(NonNurse[[#This Row],[Occupational Therapist Hours]],NonNurse[[#This Row],[OT Assistant Hours]],NonNurse[[#This Row],[OT Aide Hours]])/NonNurse[[#This Row],[MDS Census]]</f>
        <v>6.0117377226119796E-2</v>
      </c>
      <c r="W35" s="6">
        <v>2.4376086956521732</v>
      </c>
      <c r="X35" s="6">
        <v>4.760434782608697</v>
      </c>
      <c r="Y35" s="6">
        <v>0</v>
      </c>
      <c r="Z35" s="6">
        <f>SUM(NonNurse[[#This Row],[Physical Therapist (PT) Hours]],NonNurse[[#This Row],[PT Assistant Hours]],NonNurse[[#This Row],[PT Aide Hours]])/NonNurse[[#This Row],[MDS Census]]</f>
        <v>8.9344306529951442E-2</v>
      </c>
      <c r="AA35" s="6">
        <v>0</v>
      </c>
      <c r="AB35" s="6">
        <v>0</v>
      </c>
      <c r="AC35" s="6">
        <v>0</v>
      </c>
      <c r="AD35" s="6">
        <v>79.340217391304336</v>
      </c>
      <c r="AE35" s="6">
        <v>0</v>
      </c>
      <c r="AF35" s="6">
        <v>0</v>
      </c>
      <c r="AG35" s="6">
        <v>0</v>
      </c>
      <c r="AH35" s="1">
        <v>435073</v>
      </c>
      <c r="AI35">
        <v>8</v>
      </c>
    </row>
    <row r="36" spans="1:35" x14ac:dyDescent="0.25">
      <c r="A36" t="s">
        <v>150</v>
      </c>
      <c r="B36" t="s">
        <v>58</v>
      </c>
      <c r="C36" t="s">
        <v>254</v>
      </c>
      <c r="D36" t="s">
        <v>164</v>
      </c>
      <c r="E36" s="6">
        <v>33.347826086956523</v>
      </c>
      <c r="F36" s="6">
        <v>5.7506521739130454</v>
      </c>
      <c r="G36" s="6">
        <v>0.32608695652173914</v>
      </c>
      <c r="H36" s="6">
        <v>0.13043478260869565</v>
      </c>
      <c r="I36" s="6">
        <v>4.5434782608695654</v>
      </c>
      <c r="J36" s="6">
        <v>0</v>
      </c>
      <c r="K36" s="6">
        <v>0</v>
      </c>
      <c r="L36" s="6">
        <v>0.2354347826086956</v>
      </c>
      <c r="M36" s="6">
        <v>0</v>
      </c>
      <c r="N36" s="6">
        <v>3.4874999999999998</v>
      </c>
      <c r="O36" s="6">
        <f>SUM(NonNurse[[#This Row],[Qualified Social Work Staff Hours]],NonNurse[[#This Row],[Other Social Work Staff Hours]])/NonNurse[[#This Row],[MDS Census]]</f>
        <v>0.10457953063885267</v>
      </c>
      <c r="P36" s="6">
        <v>4.779673913043478</v>
      </c>
      <c r="Q36" s="6">
        <v>4.3959782608695663</v>
      </c>
      <c r="R36" s="6">
        <f>SUM(NonNurse[[#This Row],[Qualified Activities Professional Hours]],NonNurse[[#This Row],[Other Activities Professional Hours]])/NonNurse[[#This Row],[MDS Census]]</f>
        <v>0.27514993481095174</v>
      </c>
      <c r="S36" s="6">
        <v>1.0782608695652172</v>
      </c>
      <c r="T36" s="6">
        <v>3.0326086956521739E-2</v>
      </c>
      <c r="U36" s="6">
        <v>0</v>
      </c>
      <c r="V36" s="6">
        <f>SUM(NonNurse[[#This Row],[Occupational Therapist Hours]],NonNurse[[#This Row],[OT Assistant Hours]],NonNurse[[#This Row],[OT Aide Hours]])/NonNurse[[#This Row],[MDS Census]]</f>
        <v>3.3243155149934804E-2</v>
      </c>
      <c r="W36" s="6">
        <v>0.57413043478260861</v>
      </c>
      <c r="X36" s="6">
        <v>1.3683695652173911</v>
      </c>
      <c r="Y36" s="6">
        <v>0</v>
      </c>
      <c r="Z36" s="6">
        <f>SUM(NonNurse[[#This Row],[Physical Therapist (PT) Hours]],NonNurse[[#This Row],[PT Assistant Hours]],NonNurse[[#This Row],[PT Aide Hours]])/NonNurse[[#This Row],[MDS Census]]</f>
        <v>5.8249674054758789E-2</v>
      </c>
      <c r="AA36" s="6">
        <v>0</v>
      </c>
      <c r="AB36" s="6">
        <v>0</v>
      </c>
      <c r="AC36" s="6">
        <v>0</v>
      </c>
      <c r="AD36" s="6">
        <v>0</v>
      </c>
      <c r="AE36" s="6">
        <v>0</v>
      </c>
      <c r="AF36" s="6">
        <v>0</v>
      </c>
      <c r="AG36" s="6">
        <v>0.18478260869565216</v>
      </c>
      <c r="AH36" s="1">
        <v>435080</v>
      </c>
      <c r="AI36">
        <v>8</v>
      </c>
    </row>
    <row r="37" spans="1:35" x14ac:dyDescent="0.25">
      <c r="A37" t="s">
        <v>150</v>
      </c>
      <c r="B37" t="s">
        <v>77</v>
      </c>
      <c r="C37" t="s">
        <v>268</v>
      </c>
      <c r="D37" t="s">
        <v>187</v>
      </c>
      <c r="E37" s="6">
        <v>31.641304347826086</v>
      </c>
      <c r="F37" s="6">
        <v>0</v>
      </c>
      <c r="G37" s="6">
        <v>0</v>
      </c>
      <c r="H37" s="6">
        <v>0.32608695652173914</v>
      </c>
      <c r="I37" s="6">
        <v>0</v>
      </c>
      <c r="J37" s="6">
        <v>0</v>
      </c>
      <c r="K37" s="6">
        <v>0</v>
      </c>
      <c r="L37" s="6">
        <v>0</v>
      </c>
      <c r="M37" s="6">
        <v>0</v>
      </c>
      <c r="N37" s="6">
        <v>4.4923913043478265</v>
      </c>
      <c r="O37" s="6">
        <f>SUM(NonNurse[[#This Row],[Qualified Social Work Staff Hours]],NonNurse[[#This Row],[Other Social Work Staff Hours]])/NonNurse[[#This Row],[MDS Census]]</f>
        <v>0.14197870147715563</v>
      </c>
      <c r="P37" s="6">
        <v>5.247826086956521</v>
      </c>
      <c r="Q37" s="6">
        <v>0</v>
      </c>
      <c r="R37" s="6">
        <f>SUM(NonNurse[[#This Row],[Qualified Activities Professional Hours]],NonNurse[[#This Row],[Other Activities Professional Hours]])/NonNurse[[#This Row],[MDS Census]]</f>
        <v>0.16585365853658535</v>
      </c>
      <c r="S37" s="6">
        <v>0.26902173913043476</v>
      </c>
      <c r="T37" s="6">
        <v>0</v>
      </c>
      <c r="U37" s="6">
        <v>0</v>
      </c>
      <c r="V37" s="6">
        <f>SUM(NonNurse[[#This Row],[Occupational Therapist Hours]],NonNurse[[#This Row],[OT Assistant Hours]],NonNurse[[#This Row],[OT Aide Hours]])/NonNurse[[#This Row],[MDS Census]]</f>
        <v>8.5022329096530389E-3</v>
      </c>
      <c r="W37" s="6">
        <v>0.81521739130434778</v>
      </c>
      <c r="X37" s="6">
        <v>0.79076086956521741</v>
      </c>
      <c r="Y37" s="6">
        <v>0</v>
      </c>
      <c r="Z37" s="6">
        <f>SUM(NonNurse[[#This Row],[Physical Therapist (PT) Hours]],NonNurse[[#This Row],[PT Assistant Hours]],NonNurse[[#This Row],[PT Aide Hours]])/NonNurse[[#This Row],[MDS Census]]</f>
        <v>5.0755754036413601E-2</v>
      </c>
      <c r="AA37" s="6">
        <v>0</v>
      </c>
      <c r="AB37" s="6">
        <v>0</v>
      </c>
      <c r="AC37" s="6">
        <v>0</v>
      </c>
      <c r="AD37" s="6">
        <v>5.8353260869565249</v>
      </c>
      <c r="AE37" s="6">
        <v>0</v>
      </c>
      <c r="AF37" s="6">
        <v>0</v>
      </c>
      <c r="AG37" s="6">
        <v>0</v>
      </c>
      <c r="AH37" s="1">
        <v>435107</v>
      </c>
      <c r="AI37">
        <v>8</v>
      </c>
    </row>
    <row r="38" spans="1:35" x14ac:dyDescent="0.25">
      <c r="A38" t="s">
        <v>150</v>
      </c>
      <c r="B38" t="s">
        <v>23</v>
      </c>
      <c r="C38" t="s">
        <v>238</v>
      </c>
      <c r="D38" t="s">
        <v>174</v>
      </c>
      <c r="E38" s="6">
        <v>50.554347826086953</v>
      </c>
      <c r="F38" s="6">
        <v>5.3043478260869561</v>
      </c>
      <c r="G38" s="6">
        <v>0</v>
      </c>
      <c r="H38" s="6">
        <v>0</v>
      </c>
      <c r="I38" s="6">
        <v>0</v>
      </c>
      <c r="J38" s="6">
        <v>0</v>
      </c>
      <c r="K38" s="6">
        <v>0</v>
      </c>
      <c r="L38" s="6">
        <v>3.3724999999999996</v>
      </c>
      <c r="M38" s="6">
        <v>5.2934782608695654</v>
      </c>
      <c r="N38" s="6">
        <v>0</v>
      </c>
      <c r="O38" s="6">
        <f>SUM(NonNurse[[#This Row],[Qualified Social Work Staff Hours]],NonNurse[[#This Row],[Other Social Work Staff Hours]])/NonNurse[[#This Row],[MDS Census]]</f>
        <v>0.10470866480326813</v>
      </c>
      <c r="P38" s="6">
        <v>4.7418478260869561</v>
      </c>
      <c r="Q38" s="6">
        <v>0</v>
      </c>
      <c r="R38" s="6">
        <f>SUM(NonNurse[[#This Row],[Qualified Activities Professional Hours]],NonNurse[[#This Row],[Other Activities Professional Hours]])/NonNurse[[#This Row],[MDS Census]]</f>
        <v>9.3797032896151364E-2</v>
      </c>
      <c r="S38" s="6">
        <v>1.7171739130434784</v>
      </c>
      <c r="T38" s="6">
        <v>4.9116304347826079</v>
      </c>
      <c r="U38" s="6">
        <v>0</v>
      </c>
      <c r="V38" s="6">
        <f>SUM(NonNurse[[#This Row],[Occupational Therapist Hours]],NonNurse[[#This Row],[OT Assistant Hours]],NonNurse[[#This Row],[OT Aide Hours]])/NonNurse[[#This Row],[MDS Census]]</f>
        <v>0.13112233928187486</v>
      </c>
      <c r="W38" s="6">
        <v>3.4559782608695668</v>
      </c>
      <c r="X38" s="6">
        <v>1.2633695652173915</v>
      </c>
      <c r="Y38" s="6">
        <v>0</v>
      </c>
      <c r="Z38" s="6">
        <f>SUM(NonNurse[[#This Row],[Physical Therapist (PT) Hours]],NonNurse[[#This Row],[PT Assistant Hours]],NonNurse[[#This Row],[PT Aide Hours]])/NonNurse[[#This Row],[MDS Census]]</f>
        <v>9.3351967318856199E-2</v>
      </c>
      <c r="AA38" s="6">
        <v>0</v>
      </c>
      <c r="AB38" s="6">
        <v>0</v>
      </c>
      <c r="AC38" s="6">
        <v>0</v>
      </c>
      <c r="AD38" s="6">
        <v>0</v>
      </c>
      <c r="AE38" s="6">
        <v>0</v>
      </c>
      <c r="AF38" s="6">
        <v>0</v>
      </c>
      <c r="AG38" s="6">
        <v>0</v>
      </c>
      <c r="AH38" s="1">
        <v>435037</v>
      </c>
      <c r="AI38">
        <v>8</v>
      </c>
    </row>
    <row r="39" spans="1:35" x14ac:dyDescent="0.25">
      <c r="A39" t="s">
        <v>150</v>
      </c>
      <c r="B39" t="s">
        <v>91</v>
      </c>
      <c r="C39" t="s">
        <v>242</v>
      </c>
      <c r="D39" t="s">
        <v>183</v>
      </c>
      <c r="E39" s="6">
        <v>45.5</v>
      </c>
      <c r="F39" s="6">
        <v>5.7391304347826084</v>
      </c>
      <c r="G39" s="6">
        <v>7.0434782608695654</v>
      </c>
      <c r="H39" s="6">
        <v>0.32608695652173914</v>
      </c>
      <c r="I39" s="6">
        <v>1.4021739130434783</v>
      </c>
      <c r="J39" s="6">
        <v>0</v>
      </c>
      <c r="K39" s="6">
        <v>0</v>
      </c>
      <c r="L39" s="6">
        <v>2.7428260869565215</v>
      </c>
      <c r="M39" s="6">
        <v>5.7391304347826084</v>
      </c>
      <c r="N39" s="6">
        <v>6.2833695652173907</v>
      </c>
      <c r="O39" s="6">
        <f>SUM(NonNurse[[#This Row],[Qualified Social Work Staff Hours]],NonNurse[[#This Row],[Other Social Work Staff Hours]])/NonNurse[[#This Row],[MDS Census]]</f>
        <v>0.26423076923076921</v>
      </c>
      <c r="P39" s="6">
        <v>5.7391304347826084</v>
      </c>
      <c r="Q39" s="6">
        <v>19.441521739130437</v>
      </c>
      <c r="R39" s="6">
        <f>SUM(NonNurse[[#This Row],[Qualified Activities Professional Hours]],NonNurse[[#This Row],[Other Activities Professional Hours]])/NonNurse[[#This Row],[MDS Census]]</f>
        <v>0.55342092689918787</v>
      </c>
      <c r="S39" s="6">
        <v>2.4228260869565212</v>
      </c>
      <c r="T39" s="6">
        <v>2.9654347826086966</v>
      </c>
      <c r="U39" s="6">
        <v>0</v>
      </c>
      <c r="V39" s="6">
        <f>SUM(NonNurse[[#This Row],[Occupational Therapist Hours]],NonNurse[[#This Row],[OT Assistant Hours]],NonNurse[[#This Row],[OT Aide Hours]])/NonNurse[[#This Row],[MDS Census]]</f>
        <v>0.11842331581462018</v>
      </c>
      <c r="W39" s="6">
        <v>4.620869565217391</v>
      </c>
      <c r="X39" s="6">
        <v>3.281739130434782</v>
      </c>
      <c r="Y39" s="6">
        <v>0</v>
      </c>
      <c r="Z39" s="6">
        <f>SUM(NonNurse[[#This Row],[Physical Therapist (PT) Hours]],NonNurse[[#This Row],[PT Assistant Hours]],NonNurse[[#This Row],[PT Aide Hours]])/NonNurse[[#This Row],[MDS Census]]</f>
        <v>0.17368370759675106</v>
      </c>
      <c r="AA39" s="6">
        <v>0</v>
      </c>
      <c r="AB39" s="6">
        <v>0</v>
      </c>
      <c r="AC39" s="6">
        <v>0</v>
      </c>
      <c r="AD39" s="6">
        <v>0</v>
      </c>
      <c r="AE39" s="6">
        <v>0</v>
      </c>
      <c r="AF39" s="6">
        <v>0</v>
      </c>
      <c r="AG39" s="6">
        <v>0</v>
      </c>
      <c r="AH39" s="1">
        <v>435127</v>
      </c>
      <c r="AI39">
        <v>8</v>
      </c>
    </row>
    <row r="40" spans="1:35" x14ac:dyDescent="0.25">
      <c r="A40" t="s">
        <v>150</v>
      </c>
      <c r="B40" t="s">
        <v>105</v>
      </c>
      <c r="C40" t="s">
        <v>244</v>
      </c>
      <c r="D40" t="s">
        <v>186</v>
      </c>
      <c r="E40" s="6">
        <v>27.652173913043477</v>
      </c>
      <c r="F40" s="6">
        <v>5.4673913043478262</v>
      </c>
      <c r="G40" s="6">
        <v>9.0217391304347833E-2</v>
      </c>
      <c r="H40" s="6">
        <v>0.11413043478260869</v>
      </c>
      <c r="I40" s="6">
        <v>0.30434782608695654</v>
      </c>
      <c r="J40" s="6">
        <v>0</v>
      </c>
      <c r="K40" s="6">
        <v>0</v>
      </c>
      <c r="L40" s="6">
        <v>0</v>
      </c>
      <c r="M40" s="6">
        <v>1.3597826086956522</v>
      </c>
      <c r="N40" s="6">
        <v>0</v>
      </c>
      <c r="O40" s="6">
        <f>SUM(NonNurse[[#This Row],[Qualified Social Work Staff Hours]],NonNurse[[#This Row],[Other Social Work Staff Hours]])/NonNurse[[#This Row],[MDS Census]]</f>
        <v>4.9174528301886795E-2</v>
      </c>
      <c r="P40" s="6">
        <v>5.8826086956521753</v>
      </c>
      <c r="Q40" s="6">
        <v>3.6250000000000013</v>
      </c>
      <c r="R40" s="6">
        <f>SUM(NonNurse[[#This Row],[Qualified Activities Professional Hours]],NonNurse[[#This Row],[Other Activities Professional Hours]])/NonNurse[[#This Row],[MDS Census]]</f>
        <v>0.34382861635220141</v>
      </c>
      <c r="S40" s="6">
        <v>0</v>
      </c>
      <c r="T40" s="6">
        <v>0</v>
      </c>
      <c r="U40" s="6">
        <v>0</v>
      </c>
      <c r="V40" s="6">
        <f>SUM(NonNurse[[#This Row],[Occupational Therapist Hours]],NonNurse[[#This Row],[OT Assistant Hours]],NonNurse[[#This Row],[OT Aide Hours]])/NonNurse[[#This Row],[MDS Census]]</f>
        <v>0</v>
      </c>
      <c r="W40" s="6">
        <v>0.1597826086956522</v>
      </c>
      <c r="X40" s="6">
        <v>0</v>
      </c>
      <c r="Y40" s="6">
        <v>0</v>
      </c>
      <c r="Z40" s="6">
        <f>SUM(NonNurse[[#This Row],[Physical Therapist (PT) Hours]],NonNurse[[#This Row],[PT Assistant Hours]],NonNurse[[#This Row],[PT Aide Hours]])/NonNurse[[#This Row],[MDS Census]]</f>
        <v>5.7783018867924541E-3</v>
      </c>
      <c r="AA40" s="6">
        <v>0</v>
      </c>
      <c r="AB40" s="6">
        <v>0</v>
      </c>
      <c r="AC40" s="6">
        <v>0</v>
      </c>
      <c r="AD40" s="6">
        <v>0</v>
      </c>
      <c r="AE40" s="6">
        <v>0</v>
      </c>
      <c r="AF40" s="6">
        <v>0</v>
      </c>
      <c r="AG40" s="6">
        <v>0</v>
      </c>
      <c r="AH40" t="s">
        <v>8</v>
      </c>
      <c r="AI40">
        <v>8</v>
      </c>
    </row>
    <row r="41" spans="1:35" x14ac:dyDescent="0.25">
      <c r="A41" t="s">
        <v>150</v>
      </c>
      <c r="B41" t="s">
        <v>70</v>
      </c>
      <c r="C41" t="s">
        <v>263</v>
      </c>
      <c r="D41" t="s">
        <v>189</v>
      </c>
      <c r="E41" s="6">
        <v>49.728260869565219</v>
      </c>
      <c r="F41" s="6">
        <v>4.7391304347826084</v>
      </c>
      <c r="G41" s="6">
        <v>3.2608695652173912E-2</v>
      </c>
      <c r="H41" s="6">
        <v>0.17391304347826086</v>
      </c>
      <c r="I41" s="6">
        <v>9.7826086956521743E-2</v>
      </c>
      <c r="J41" s="6">
        <v>0</v>
      </c>
      <c r="K41" s="6">
        <v>0</v>
      </c>
      <c r="L41" s="6">
        <v>0.25978260869565217</v>
      </c>
      <c r="M41" s="6">
        <v>4.7173913043478262</v>
      </c>
      <c r="N41" s="6">
        <v>0</v>
      </c>
      <c r="O41" s="6">
        <f>SUM(NonNurse[[#This Row],[Qualified Social Work Staff Hours]],NonNurse[[#This Row],[Other Social Work Staff Hours]])/NonNurse[[#This Row],[MDS Census]]</f>
        <v>9.4863387978142075E-2</v>
      </c>
      <c r="P41" s="6">
        <v>4.9239130434782608</v>
      </c>
      <c r="Q41" s="6">
        <v>4.9538043478260869</v>
      </c>
      <c r="R41" s="6">
        <f>SUM(NonNurse[[#This Row],[Qualified Activities Professional Hours]],NonNurse[[#This Row],[Other Activities Professional Hours]])/NonNurse[[#This Row],[MDS Census]]</f>
        <v>0.19863387978142075</v>
      </c>
      <c r="S41" s="6">
        <v>0.32619565217391305</v>
      </c>
      <c r="T41" s="6">
        <v>0.80630434782608706</v>
      </c>
      <c r="U41" s="6">
        <v>0</v>
      </c>
      <c r="V41" s="6">
        <f>SUM(NonNurse[[#This Row],[Occupational Therapist Hours]],NonNurse[[#This Row],[OT Assistant Hours]],NonNurse[[#This Row],[OT Aide Hours]])/NonNurse[[#This Row],[MDS Census]]</f>
        <v>2.2773770491803281E-2</v>
      </c>
      <c r="W41" s="6">
        <v>0.22086956521739134</v>
      </c>
      <c r="X41" s="6">
        <v>4.5815217391304346</v>
      </c>
      <c r="Y41" s="6">
        <v>0</v>
      </c>
      <c r="Z41" s="6">
        <f>SUM(NonNurse[[#This Row],[Physical Therapist (PT) Hours]],NonNurse[[#This Row],[PT Assistant Hours]],NonNurse[[#This Row],[PT Aide Hours]])/NonNurse[[#This Row],[MDS Census]]</f>
        <v>9.6572677595628417E-2</v>
      </c>
      <c r="AA41" s="6">
        <v>3.2608695652173912E-2</v>
      </c>
      <c r="AB41" s="6">
        <v>0</v>
      </c>
      <c r="AC41" s="6">
        <v>0</v>
      </c>
      <c r="AD41" s="6">
        <v>0</v>
      </c>
      <c r="AE41" s="6">
        <v>0</v>
      </c>
      <c r="AF41" s="6">
        <v>0</v>
      </c>
      <c r="AG41" s="6">
        <v>0</v>
      </c>
      <c r="AH41" s="1">
        <v>435099</v>
      </c>
      <c r="AI41">
        <v>8</v>
      </c>
    </row>
    <row r="42" spans="1:35" x14ac:dyDescent="0.25">
      <c r="A42" t="s">
        <v>150</v>
      </c>
      <c r="B42" t="s">
        <v>78</v>
      </c>
      <c r="C42" t="s">
        <v>223</v>
      </c>
      <c r="D42" t="s">
        <v>190</v>
      </c>
      <c r="E42" s="6">
        <v>75.228260869565219</v>
      </c>
      <c r="F42" s="6">
        <v>5.4782608695652177</v>
      </c>
      <c r="G42" s="6">
        <v>0</v>
      </c>
      <c r="H42" s="6">
        <v>0</v>
      </c>
      <c r="I42" s="6">
        <v>0</v>
      </c>
      <c r="J42" s="6">
        <v>0</v>
      </c>
      <c r="K42" s="6">
        <v>0</v>
      </c>
      <c r="L42" s="6">
        <v>2.8689130434782597</v>
      </c>
      <c r="M42" s="6">
        <v>5.3586956521739131</v>
      </c>
      <c r="N42" s="6">
        <v>0</v>
      </c>
      <c r="O42" s="6">
        <f>SUM(NonNurse[[#This Row],[Qualified Social Work Staff Hours]],NonNurse[[#This Row],[Other Social Work Staff Hours]])/NonNurse[[#This Row],[MDS Census]]</f>
        <v>7.1232480855367722E-2</v>
      </c>
      <c r="P42" s="6">
        <v>5.2880434782608692</v>
      </c>
      <c r="Q42" s="6">
        <v>5.9891304347826084</v>
      </c>
      <c r="R42" s="6">
        <f>SUM(NonNurse[[#This Row],[Qualified Activities Professional Hours]],NonNurse[[#This Row],[Other Activities Professional Hours]])/NonNurse[[#This Row],[MDS Census]]</f>
        <v>0.14990608293599189</v>
      </c>
      <c r="S42" s="6">
        <v>6.2407608695652188</v>
      </c>
      <c r="T42" s="6">
        <v>9.4919565217391266</v>
      </c>
      <c r="U42" s="6">
        <v>0</v>
      </c>
      <c r="V42" s="6">
        <f>SUM(NonNurse[[#This Row],[Occupational Therapist Hours]],NonNurse[[#This Row],[OT Assistant Hours]],NonNurse[[#This Row],[OT Aide Hours]])/NonNurse[[#This Row],[MDS Census]]</f>
        <v>0.20913307325530989</v>
      </c>
      <c r="W42" s="6">
        <v>5.3430434782608707</v>
      </c>
      <c r="X42" s="6">
        <v>6.8877173913043475</v>
      </c>
      <c r="Y42" s="6">
        <v>0</v>
      </c>
      <c r="Z42" s="6">
        <f>SUM(NonNurse[[#This Row],[Physical Therapist (PT) Hours]],NonNurse[[#This Row],[PT Assistant Hours]],NonNurse[[#This Row],[PT Aide Hours]])/NonNurse[[#This Row],[MDS Census]]</f>
        <v>0.16258199682126862</v>
      </c>
      <c r="AA42" s="6">
        <v>0</v>
      </c>
      <c r="AB42" s="6">
        <v>0</v>
      </c>
      <c r="AC42" s="6">
        <v>0</v>
      </c>
      <c r="AD42" s="6">
        <v>0</v>
      </c>
      <c r="AE42" s="6">
        <v>0</v>
      </c>
      <c r="AF42" s="6">
        <v>0</v>
      </c>
      <c r="AG42" s="6">
        <v>0</v>
      </c>
      <c r="AH42" s="1">
        <v>435109</v>
      </c>
      <c r="AI42">
        <v>8</v>
      </c>
    </row>
    <row r="43" spans="1:35" x14ac:dyDescent="0.25">
      <c r="A43" t="s">
        <v>150</v>
      </c>
      <c r="B43" t="s">
        <v>64</v>
      </c>
      <c r="C43" t="s">
        <v>259</v>
      </c>
      <c r="D43" t="s">
        <v>198</v>
      </c>
      <c r="E43" s="6">
        <v>31.989130434782609</v>
      </c>
      <c r="F43" s="6">
        <v>0</v>
      </c>
      <c r="G43" s="6">
        <v>0</v>
      </c>
      <c r="H43" s="6">
        <v>0</v>
      </c>
      <c r="I43" s="6">
        <v>0</v>
      </c>
      <c r="J43" s="6">
        <v>0</v>
      </c>
      <c r="K43" s="6">
        <v>0</v>
      </c>
      <c r="L43" s="6">
        <v>0</v>
      </c>
      <c r="M43" s="6">
        <v>0</v>
      </c>
      <c r="N43" s="6">
        <v>3.9127173913043483</v>
      </c>
      <c r="O43" s="6">
        <f>SUM(NonNurse[[#This Row],[Qualified Social Work Staff Hours]],NonNurse[[#This Row],[Other Social Work Staff Hours]])/NonNurse[[#This Row],[MDS Census]]</f>
        <v>0.12231396534148829</v>
      </c>
      <c r="P43" s="6">
        <v>0</v>
      </c>
      <c r="Q43" s="6">
        <v>4.8321739130434782</v>
      </c>
      <c r="R43" s="6">
        <f>SUM(NonNurse[[#This Row],[Qualified Activities Professional Hours]],NonNurse[[#This Row],[Other Activities Professional Hours]])/NonNurse[[#This Row],[MDS Census]]</f>
        <v>0.15105674481821271</v>
      </c>
      <c r="S43" s="6">
        <v>0.41576086956521741</v>
      </c>
      <c r="T43" s="6">
        <v>0</v>
      </c>
      <c r="U43" s="6">
        <v>0</v>
      </c>
      <c r="V43" s="6">
        <f>SUM(NonNurse[[#This Row],[Occupational Therapist Hours]],NonNurse[[#This Row],[OT Assistant Hours]],NonNurse[[#This Row],[OT Aide Hours]])/NonNurse[[#This Row],[MDS Census]]</f>
        <v>1.2996941896024464E-2</v>
      </c>
      <c r="W43" s="6">
        <v>0.33228260869565218</v>
      </c>
      <c r="X43" s="6">
        <v>1.7440217391304353</v>
      </c>
      <c r="Y43" s="6">
        <v>0</v>
      </c>
      <c r="Z43" s="6">
        <f>SUM(NonNurse[[#This Row],[Physical Therapist (PT) Hours]],NonNurse[[#This Row],[PT Assistant Hours]],NonNurse[[#This Row],[PT Aide Hours]])/NonNurse[[#This Row],[MDS Census]]</f>
        <v>6.4906557934080886E-2</v>
      </c>
      <c r="AA43" s="6">
        <v>5.434782608695652E-2</v>
      </c>
      <c r="AB43" s="6">
        <v>0</v>
      </c>
      <c r="AC43" s="6">
        <v>0</v>
      </c>
      <c r="AD43" s="6">
        <v>0</v>
      </c>
      <c r="AE43" s="6">
        <v>0</v>
      </c>
      <c r="AF43" s="6">
        <v>0</v>
      </c>
      <c r="AG43" s="6">
        <v>9.1413043478260875E-2</v>
      </c>
      <c r="AH43" s="1">
        <v>435090</v>
      </c>
      <c r="AI43">
        <v>8</v>
      </c>
    </row>
    <row r="44" spans="1:35" x14ac:dyDescent="0.25">
      <c r="A44" t="s">
        <v>150</v>
      </c>
      <c r="B44" t="s">
        <v>79</v>
      </c>
      <c r="C44" t="s">
        <v>238</v>
      </c>
      <c r="D44" t="s">
        <v>174</v>
      </c>
      <c r="E44" s="6">
        <v>75.913043478260875</v>
      </c>
      <c r="F44" s="6">
        <v>5.0434782608695654</v>
      </c>
      <c r="G44" s="6">
        <v>0</v>
      </c>
      <c r="H44" s="6">
        <v>0</v>
      </c>
      <c r="I44" s="6">
        <v>0</v>
      </c>
      <c r="J44" s="6">
        <v>0</v>
      </c>
      <c r="K44" s="6">
        <v>0</v>
      </c>
      <c r="L44" s="6">
        <v>5.5245652173913031</v>
      </c>
      <c r="M44" s="6">
        <v>10.967391304347826</v>
      </c>
      <c r="N44" s="6">
        <v>0</v>
      </c>
      <c r="O44" s="6">
        <f>SUM(NonNurse[[#This Row],[Qualified Social Work Staff Hours]],NonNurse[[#This Row],[Other Social Work Staff Hours]])/NonNurse[[#This Row],[MDS Census]]</f>
        <v>0.14447308132875142</v>
      </c>
      <c r="P44" s="6">
        <v>3.464673913043478</v>
      </c>
      <c r="Q44" s="6">
        <v>13.375</v>
      </c>
      <c r="R44" s="6">
        <f>SUM(NonNurse[[#This Row],[Qualified Activities Professional Hours]],NonNurse[[#This Row],[Other Activities Professional Hours]])/NonNurse[[#This Row],[MDS Census]]</f>
        <v>0.22182846506300111</v>
      </c>
      <c r="S44" s="6">
        <v>6.475217391304346</v>
      </c>
      <c r="T44" s="6">
        <v>12.609347826086958</v>
      </c>
      <c r="U44" s="6">
        <v>0</v>
      </c>
      <c r="V44" s="6">
        <f>SUM(NonNurse[[#This Row],[Occupational Therapist Hours]],NonNurse[[#This Row],[OT Assistant Hours]],NonNurse[[#This Row],[OT Aide Hours]])/NonNurse[[#This Row],[MDS Census]]</f>
        <v>0.25140034364261166</v>
      </c>
      <c r="W44" s="6">
        <v>10.757499999999999</v>
      </c>
      <c r="X44" s="6">
        <v>12.669891304347827</v>
      </c>
      <c r="Y44" s="6">
        <v>0</v>
      </c>
      <c r="Z44" s="6">
        <f>SUM(NonNurse[[#This Row],[Physical Therapist (PT) Hours]],NonNurse[[#This Row],[PT Assistant Hours]],NonNurse[[#This Row],[PT Aide Hours]])/NonNurse[[#This Row],[MDS Census]]</f>
        <v>0.30860824742268039</v>
      </c>
      <c r="AA44" s="6">
        <v>0</v>
      </c>
      <c r="AB44" s="6">
        <v>0</v>
      </c>
      <c r="AC44" s="6">
        <v>0</v>
      </c>
      <c r="AD44" s="6">
        <v>0</v>
      </c>
      <c r="AE44" s="6">
        <v>0</v>
      </c>
      <c r="AF44" s="6">
        <v>0</v>
      </c>
      <c r="AG44" s="6">
        <v>0</v>
      </c>
      <c r="AH44" s="1">
        <v>435110</v>
      </c>
      <c r="AI44">
        <v>8</v>
      </c>
    </row>
    <row r="45" spans="1:35" x14ac:dyDescent="0.25">
      <c r="A45" t="s">
        <v>150</v>
      </c>
      <c r="B45" t="s">
        <v>95</v>
      </c>
      <c r="C45" t="s">
        <v>238</v>
      </c>
      <c r="D45" t="s">
        <v>174</v>
      </c>
      <c r="E45" s="6">
        <v>57.195652173913047</v>
      </c>
      <c r="F45" s="6">
        <v>0</v>
      </c>
      <c r="G45" s="6">
        <v>0.1152173913043478</v>
      </c>
      <c r="H45" s="6">
        <v>1.0434782608695652</v>
      </c>
      <c r="I45" s="6">
        <v>1.0434782608695652</v>
      </c>
      <c r="J45" s="6">
        <v>0</v>
      </c>
      <c r="K45" s="6">
        <v>0</v>
      </c>
      <c r="L45" s="6">
        <v>1.5869565217391304</v>
      </c>
      <c r="M45" s="6">
        <v>6.0914130434782603</v>
      </c>
      <c r="N45" s="6">
        <v>0</v>
      </c>
      <c r="O45" s="6">
        <f>SUM(NonNurse[[#This Row],[Qualified Social Work Staff Hours]],NonNurse[[#This Row],[Other Social Work Staff Hours]])/NonNurse[[#This Row],[MDS Census]]</f>
        <v>0.10650133029266437</v>
      </c>
      <c r="P45" s="6">
        <v>5.4052173913043484</v>
      </c>
      <c r="Q45" s="6">
        <v>2.9030434782608694</v>
      </c>
      <c r="R45" s="6">
        <f>SUM(NonNurse[[#This Row],[Qualified Activities Professional Hours]],NonNurse[[#This Row],[Other Activities Professional Hours]])/NonNurse[[#This Row],[MDS Census]]</f>
        <v>0.14526035727860129</v>
      </c>
      <c r="S45" s="6">
        <v>5.0220652173913019</v>
      </c>
      <c r="T45" s="6">
        <v>3.3152173913043474E-2</v>
      </c>
      <c r="U45" s="6">
        <v>0</v>
      </c>
      <c r="V45" s="6">
        <f>SUM(NonNurse[[#This Row],[Occupational Therapist Hours]],NonNurse[[#This Row],[OT Assistant Hours]],NonNurse[[#This Row],[OT Aide Hours]])/NonNurse[[#This Row],[MDS Census]]</f>
        <v>8.8384644621816749E-2</v>
      </c>
      <c r="W45" s="6">
        <v>4.5758695652173911</v>
      </c>
      <c r="X45" s="6">
        <v>4.1929347826086953</v>
      </c>
      <c r="Y45" s="6">
        <v>0</v>
      </c>
      <c r="Z45" s="6">
        <f>SUM(NonNurse[[#This Row],[Physical Therapist (PT) Hours]],NonNurse[[#This Row],[PT Assistant Hours]],NonNurse[[#This Row],[PT Aide Hours]])/NonNurse[[#This Row],[MDS Census]]</f>
        <v>0.15331242873432155</v>
      </c>
      <c r="AA45" s="6">
        <v>0</v>
      </c>
      <c r="AB45" s="6">
        <v>0</v>
      </c>
      <c r="AC45" s="6">
        <v>0</v>
      </c>
      <c r="AD45" s="6">
        <v>0</v>
      </c>
      <c r="AE45" s="6">
        <v>0</v>
      </c>
      <c r="AF45" s="6">
        <v>0</v>
      </c>
      <c r="AG45" s="6">
        <v>0</v>
      </c>
      <c r="AH45" s="1">
        <v>435134</v>
      </c>
      <c r="AI45">
        <v>8</v>
      </c>
    </row>
    <row r="46" spans="1:35" x14ac:dyDescent="0.25">
      <c r="A46" t="s">
        <v>150</v>
      </c>
      <c r="B46" t="s">
        <v>62</v>
      </c>
      <c r="C46" t="s">
        <v>257</v>
      </c>
      <c r="D46" t="s">
        <v>184</v>
      </c>
      <c r="E46" s="6">
        <v>47.130434782608695</v>
      </c>
      <c r="F46" s="6">
        <v>5.2173913043478262</v>
      </c>
      <c r="G46" s="6">
        <v>0</v>
      </c>
      <c r="H46" s="6">
        <v>0.30434782608695654</v>
      </c>
      <c r="I46" s="6">
        <v>0</v>
      </c>
      <c r="J46" s="6">
        <v>0</v>
      </c>
      <c r="K46" s="6">
        <v>0</v>
      </c>
      <c r="L46" s="6">
        <v>8.3043478260869566E-2</v>
      </c>
      <c r="M46" s="6">
        <v>0.10956521739130434</v>
      </c>
      <c r="N46" s="6">
        <v>2.9289130434782611</v>
      </c>
      <c r="O46" s="6">
        <f>SUM(NonNurse[[#This Row],[Qualified Social Work Staff Hours]],NonNurse[[#This Row],[Other Social Work Staff Hours]])/NonNurse[[#This Row],[MDS Census]]</f>
        <v>6.4469557195571958E-2</v>
      </c>
      <c r="P46" s="6">
        <v>3.9110869565217392</v>
      </c>
      <c r="Q46" s="6">
        <v>13.890978260869563</v>
      </c>
      <c r="R46" s="6">
        <f>SUM(NonNurse[[#This Row],[Qualified Activities Professional Hours]],NonNurse[[#This Row],[Other Activities Professional Hours]])/NonNurse[[#This Row],[MDS Census]]</f>
        <v>0.37771909594095937</v>
      </c>
      <c r="S46" s="6">
        <v>1.0598913043478262</v>
      </c>
      <c r="T46" s="6">
        <v>0.55869565217391315</v>
      </c>
      <c r="U46" s="6">
        <v>0</v>
      </c>
      <c r="V46" s="6">
        <f>SUM(NonNurse[[#This Row],[Occupational Therapist Hours]],NonNurse[[#This Row],[OT Assistant Hours]],NonNurse[[#This Row],[OT Aide Hours]])/NonNurse[[#This Row],[MDS Census]]</f>
        <v>3.4342712177121773E-2</v>
      </c>
      <c r="W46" s="6">
        <v>0.72119565217391313</v>
      </c>
      <c r="X46" s="6">
        <v>1.4721739130434783</v>
      </c>
      <c r="Y46" s="6">
        <v>0</v>
      </c>
      <c r="Z46" s="6">
        <f>SUM(NonNurse[[#This Row],[Physical Therapist (PT) Hours]],NonNurse[[#This Row],[PT Assistant Hours]],NonNurse[[#This Row],[PT Aide Hours]])/NonNurse[[#This Row],[MDS Census]]</f>
        <v>4.6538284132841334E-2</v>
      </c>
      <c r="AA46" s="6">
        <v>0</v>
      </c>
      <c r="AB46" s="6">
        <v>0</v>
      </c>
      <c r="AC46" s="6">
        <v>0</v>
      </c>
      <c r="AD46" s="6">
        <v>0</v>
      </c>
      <c r="AE46" s="6">
        <v>0</v>
      </c>
      <c r="AF46" s="6">
        <v>0</v>
      </c>
      <c r="AG46" s="6">
        <v>0</v>
      </c>
      <c r="AH46" s="1">
        <v>435087</v>
      </c>
      <c r="AI46">
        <v>8</v>
      </c>
    </row>
    <row r="47" spans="1:35" x14ac:dyDescent="0.25">
      <c r="A47" t="s">
        <v>150</v>
      </c>
      <c r="B47" t="s">
        <v>72</v>
      </c>
      <c r="C47" t="s">
        <v>221</v>
      </c>
      <c r="D47" t="s">
        <v>167</v>
      </c>
      <c r="E47" s="6">
        <v>49.141304347826086</v>
      </c>
      <c r="F47" s="6">
        <v>5.4782608695652177</v>
      </c>
      <c r="G47" s="6">
        <v>0</v>
      </c>
      <c r="H47" s="6">
        <v>1.0869565217391304E-2</v>
      </c>
      <c r="I47" s="6">
        <v>4.3478260869565216E-2</v>
      </c>
      <c r="J47" s="6">
        <v>0</v>
      </c>
      <c r="K47" s="6">
        <v>0</v>
      </c>
      <c r="L47" s="6">
        <v>0.88086956521739135</v>
      </c>
      <c r="M47" s="6">
        <v>8.2608695652173908E-2</v>
      </c>
      <c r="N47" s="6">
        <v>4.8819565217391307</v>
      </c>
      <c r="O47" s="6">
        <f>SUM(NonNurse[[#This Row],[Qualified Social Work Staff Hours]],NonNurse[[#This Row],[Other Social Work Staff Hours]])/NonNurse[[#This Row],[MDS Census]]</f>
        <v>0.10102632161026322</v>
      </c>
      <c r="P47" s="6">
        <v>4.795108695652174</v>
      </c>
      <c r="Q47" s="6">
        <v>4.2647826086956524</v>
      </c>
      <c r="R47" s="6">
        <f>SUM(NonNurse[[#This Row],[Qualified Activities Professional Hours]],NonNurse[[#This Row],[Other Activities Professional Hours]])/NonNurse[[#This Row],[MDS Census]]</f>
        <v>0.18436407874364077</v>
      </c>
      <c r="S47" s="6">
        <v>0.57902173913043486</v>
      </c>
      <c r="T47" s="6">
        <v>2.107499999999999</v>
      </c>
      <c r="U47" s="6">
        <v>0</v>
      </c>
      <c r="V47" s="6">
        <f>SUM(NonNurse[[#This Row],[Occupational Therapist Hours]],NonNurse[[#This Row],[OT Assistant Hours]],NonNurse[[#This Row],[OT Aide Hours]])/NonNurse[[#This Row],[MDS Census]]</f>
        <v>5.4669320946693196E-2</v>
      </c>
      <c r="W47" s="6">
        <v>1.368586956521739</v>
      </c>
      <c r="X47" s="6">
        <v>1.7302173913043479</v>
      </c>
      <c r="Y47" s="6">
        <v>0</v>
      </c>
      <c r="Z47" s="6">
        <f>SUM(NonNurse[[#This Row],[Physical Therapist (PT) Hours]],NonNurse[[#This Row],[PT Assistant Hours]],NonNurse[[#This Row],[PT Aide Hours]])/NonNurse[[#This Row],[MDS Census]]</f>
        <v>6.3059057730590576E-2</v>
      </c>
      <c r="AA47" s="6">
        <v>0</v>
      </c>
      <c r="AB47" s="6">
        <v>0</v>
      </c>
      <c r="AC47" s="6">
        <v>0</v>
      </c>
      <c r="AD47" s="6">
        <v>0</v>
      </c>
      <c r="AE47" s="6">
        <v>0</v>
      </c>
      <c r="AF47" s="6">
        <v>0</v>
      </c>
      <c r="AG47" s="6">
        <v>0</v>
      </c>
      <c r="AH47" s="1">
        <v>435101</v>
      </c>
      <c r="AI47">
        <v>8</v>
      </c>
    </row>
    <row r="48" spans="1:35" x14ac:dyDescent="0.25">
      <c r="A48" t="s">
        <v>150</v>
      </c>
      <c r="B48" t="s">
        <v>63</v>
      </c>
      <c r="C48" t="s">
        <v>258</v>
      </c>
      <c r="D48" t="s">
        <v>170</v>
      </c>
      <c r="E48" s="6">
        <v>35.684782608695649</v>
      </c>
      <c r="F48" s="6">
        <v>5.7391304347826084</v>
      </c>
      <c r="G48" s="6">
        <v>0.10597826086956522</v>
      </c>
      <c r="H48" s="6">
        <v>0.32608695652173914</v>
      </c>
      <c r="I48" s="6">
        <v>0.34782608695652173</v>
      </c>
      <c r="J48" s="6">
        <v>0</v>
      </c>
      <c r="K48" s="6">
        <v>0</v>
      </c>
      <c r="L48" s="6">
        <v>0.29695652173913045</v>
      </c>
      <c r="M48" s="6">
        <v>0.19923913043478259</v>
      </c>
      <c r="N48" s="6">
        <v>1.0252173913043479</v>
      </c>
      <c r="O48" s="6">
        <f>SUM(NonNurse[[#This Row],[Qualified Social Work Staff Hours]],NonNurse[[#This Row],[Other Social Work Staff Hours]])/NonNurse[[#This Row],[MDS Census]]</f>
        <v>3.4313128236369179E-2</v>
      </c>
      <c r="P48" s="6">
        <v>3.7085869565217391</v>
      </c>
      <c r="Q48" s="6">
        <v>2.9355434782608696</v>
      </c>
      <c r="R48" s="6">
        <f>SUM(NonNurse[[#This Row],[Qualified Activities Professional Hours]],NonNurse[[#This Row],[Other Activities Professional Hours]])/NonNurse[[#This Row],[MDS Census]]</f>
        <v>0.18618946085897048</v>
      </c>
      <c r="S48" s="6">
        <v>1.8056521739130438</v>
      </c>
      <c r="T48" s="6">
        <v>0.97836956521739138</v>
      </c>
      <c r="U48" s="6">
        <v>0</v>
      </c>
      <c r="V48" s="6">
        <f>SUM(NonNurse[[#This Row],[Occupational Therapist Hours]],NonNurse[[#This Row],[OT Assistant Hours]],NonNurse[[#This Row],[OT Aide Hours]])/NonNurse[[#This Row],[MDS Census]]</f>
        <v>7.8017057569296389E-2</v>
      </c>
      <c r="W48" s="6">
        <v>0.74565217391304339</v>
      </c>
      <c r="X48" s="6">
        <v>2.6547826086956521</v>
      </c>
      <c r="Y48" s="6">
        <v>0</v>
      </c>
      <c r="Z48" s="6">
        <f>SUM(NonNurse[[#This Row],[Physical Therapist (PT) Hours]],NonNurse[[#This Row],[PT Assistant Hours]],NonNurse[[#This Row],[PT Aide Hours]])/NonNurse[[#This Row],[MDS Census]]</f>
        <v>9.5290892476393538E-2</v>
      </c>
      <c r="AA48" s="6">
        <v>0</v>
      </c>
      <c r="AB48" s="6">
        <v>0</v>
      </c>
      <c r="AC48" s="6">
        <v>0</v>
      </c>
      <c r="AD48" s="6">
        <v>0</v>
      </c>
      <c r="AE48" s="6">
        <v>0</v>
      </c>
      <c r="AF48" s="6">
        <v>0</v>
      </c>
      <c r="AG48" s="6">
        <v>0</v>
      </c>
      <c r="AH48" s="1">
        <v>435089</v>
      </c>
      <c r="AI48">
        <v>8</v>
      </c>
    </row>
    <row r="49" spans="1:35" x14ac:dyDescent="0.25">
      <c r="A49" t="s">
        <v>150</v>
      </c>
      <c r="B49" t="s">
        <v>54</v>
      </c>
      <c r="C49" t="s">
        <v>252</v>
      </c>
      <c r="D49" t="s">
        <v>185</v>
      </c>
      <c r="E49" s="6">
        <v>38.684782608695649</v>
      </c>
      <c r="F49" s="6">
        <v>5.4782608695652177</v>
      </c>
      <c r="G49" s="6">
        <v>0</v>
      </c>
      <c r="H49" s="6">
        <v>0</v>
      </c>
      <c r="I49" s="6">
        <v>0.5</v>
      </c>
      <c r="J49" s="6">
        <v>0</v>
      </c>
      <c r="K49" s="6">
        <v>0</v>
      </c>
      <c r="L49" s="6">
        <v>0.14793478260869566</v>
      </c>
      <c r="M49" s="6">
        <v>0</v>
      </c>
      <c r="N49" s="6">
        <v>4.5316304347826071</v>
      </c>
      <c r="O49" s="6">
        <f>SUM(NonNurse[[#This Row],[Qualified Social Work Staff Hours]],NonNurse[[#This Row],[Other Social Work Staff Hours]])/NonNurse[[#This Row],[MDS Census]]</f>
        <v>0.11714245574599604</v>
      </c>
      <c r="P49" s="6">
        <v>5.9792391304347827</v>
      </c>
      <c r="Q49" s="6">
        <v>0.74402173913043479</v>
      </c>
      <c r="R49" s="6">
        <f>SUM(NonNurse[[#This Row],[Qualified Activities Professional Hours]],NonNurse[[#This Row],[Other Activities Professional Hours]])/NonNurse[[#This Row],[MDS Census]]</f>
        <v>0.17379601011520093</v>
      </c>
      <c r="S49" s="6">
        <v>1.0945652173913045</v>
      </c>
      <c r="T49" s="6">
        <v>0.68923913043478258</v>
      </c>
      <c r="U49" s="6">
        <v>0</v>
      </c>
      <c r="V49" s="6">
        <f>SUM(NonNurse[[#This Row],[Occupational Therapist Hours]],NonNurse[[#This Row],[OT Assistant Hours]],NonNurse[[#This Row],[OT Aide Hours]])/NonNurse[[#This Row],[MDS Census]]</f>
        <v>4.6111267209890422E-2</v>
      </c>
      <c r="W49" s="6">
        <v>0.74760869565217392</v>
      </c>
      <c r="X49" s="6">
        <v>0.9040217391304346</v>
      </c>
      <c r="Y49" s="6">
        <v>0</v>
      </c>
      <c r="Z49" s="6">
        <f>SUM(NonNurse[[#This Row],[Physical Therapist (PT) Hours]],NonNurse[[#This Row],[PT Assistant Hours]],NonNurse[[#This Row],[PT Aide Hours]])/NonNurse[[#This Row],[MDS Census]]</f>
        <v>4.2694577128406852E-2</v>
      </c>
      <c r="AA49" s="6">
        <v>0</v>
      </c>
      <c r="AB49" s="6">
        <v>0</v>
      </c>
      <c r="AC49" s="6">
        <v>0</v>
      </c>
      <c r="AD49" s="6">
        <v>0</v>
      </c>
      <c r="AE49" s="6">
        <v>0</v>
      </c>
      <c r="AF49" s="6">
        <v>0</v>
      </c>
      <c r="AG49" s="6">
        <v>0</v>
      </c>
      <c r="AH49" s="1">
        <v>435074</v>
      </c>
      <c r="AI49">
        <v>8</v>
      </c>
    </row>
    <row r="50" spans="1:35" x14ac:dyDescent="0.25">
      <c r="A50" t="s">
        <v>150</v>
      </c>
      <c r="B50" t="s">
        <v>83</v>
      </c>
      <c r="C50" t="s">
        <v>222</v>
      </c>
      <c r="D50" t="s">
        <v>202</v>
      </c>
      <c r="E50" s="6">
        <v>34.239130434782609</v>
      </c>
      <c r="F50" s="6">
        <v>5.7391304347826084</v>
      </c>
      <c r="G50" s="6">
        <v>1.0869565217391304E-2</v>
      </c>
      <c r="H50" s="6">
        <v>0.38043478260869568</v>
      </c>
      <c r="I50" s="6">
        <v>0.30434782608695654</v>
      </c>
      <c r="J50" s="6">
        <v>0</v>
      </c>
      <c r="K50" s="6">
        <v>0</v>
      </c>
      <c r="L50" s="6">
        <v>0.21249999999999997</v>
      </c>
      <c r="M50" s="6">
        <v>3.0763043478260874</v>
      </c>
      <c r="N50" s="6">
        <v>1.527934782608696</v>
      </c>
      <c r="O50" s="6">
        <f>SUM(NonNurse[[#This Row],[Qualified Social Work Staff Hours]],NonNurse[[#This Row],[Other Social Work Staff Hours]])/NonNurse[[#This Row],[MDS Census]]</f>
        <v>0.13447301587301591</v>
      </c>
      <c r="P50" s="6">
        <v>4.4377173913043473</v>
      </c>
      <c r="Q50" s="6">
        <v>3.8271739130434783</v>
      </c>
      <c r="R50" s="6">
        <f>SUM(NonNurse[[#This Row],[Qualified Activities Professional Hours]],NonNurse[[#This Row],[Other Activities Professional Hours]])/NonNurse[[#This Row],[MDS Census]]</f>
        <v>0.24138730158730157</v>
      </c>
      <c r="S50" s="6">
        <v>0.69380434782608713</v>
      </c>
      <c r="T50" s="6">
        <v>2.4130434782608692E-2</v>
      </c>
      <c r="U50" s="6">
        <v>0</v>
      </c>
      <c r="V50" s="6">
        <f>SUM(NonNurse[[#This Row],[Occupational Therapist Hours]],NonNurse[[#This Row],[OT Assistant Hours]],NonNurse[[#This Row],[OT Aide Hours]])/NonNurse[[#This Row],[MDS Census]]</f>
        <v>2.0968253968253973E-2</v>
      </c>
      <c r="W50" s="6">
        <v>0.5441304347826087</v>
      </c>
      <c r="X50" s="6">
        <v>5.7391304347826078E-2</v>
      </c>
      <c r="Y50" s="6">
        <v>0</v>
      </c>
      <c r="Z50" s="6">
        <f>SUM(NonNurse[[#This Row],[Physical Therapist (PT) Hours]],NonNurse[[#This Row],[PT Assistant Hours]],NonNurse[[#This Row],[PT Aide Hours]])/NonNurse[[#This Row],[MDS Census]]</f>
        <v>1.7568253968253969E-2</v>
      </c>
      <c r="AA50" s="6">
        <v>0</v>
      </c>
      <c r="AB50" s="6">
        <v>3.2608695652173912E-2</v>
      </c>
      <c r="AC50" s="6">
        <v>0</v>
      </c>
      <c r="AD50" s="6">
        <v>0</v>
      </c>
      <c r="AE50" s="6">
        <v>0</v>
      </c>
      <c r="AF50" s="6">
        <v>0</v>
      </c>
      <c r="AG50" s="6">
        <v>0</v>
      </c>
      <c r="AH50" s="1">
        <v>435117</v>
      </c>
      <c r="AI50">
        <v>8</v>
      </c>
    </row>
    <row r="51" spans="1:35" x14ac:dyDescent="0.25">
      <c r="A51" t="s">
        <v>150</v>
      </c>
      <c r="B51" t="s">
        <v>55</v>
      </c>
      <c r="C51" t="s">
        <v>253</v>
      </c>
      <c r="D51" t="s">
        <v>194</v>
      </c>
      <c r="E51" s="6">
        <v>36.934782608695649</v>
      </c>
      <c r="F51" s="6">
        <v>4.7391304347826084</v>
      </c>
      <c r="G51" s="6">
        <v>4.3478260869565216E-2</v>
      </c>
      <c r="H51" s="6">
        <v>0.65217391304347827</v>
      </c>
      <c r="I51" s="6">
        <v>0.58695652173913049</v>
      </c>
      <c r="J51" s="6">
        <v>0</v>
      </c>
      <c r="K51" s="6">
        <v>0</v>
      </c>
      <c r="L51" s="6">
        <v>0.26293478260869563</v>
      </c>
      <c r="M51" s="6">
        <v>0</v>
      </c>
      <c r="N51" s="6">
        <v>4.7698913043478264</v>
      </c>
      <c r="O51" s="6">
        <f>SUM(NonNurse[[#This Row],[Qualified Social Work Staff Hours]],NonNurse[[#This Row],[Other Social Work Staff Hours]])/NonNurse[[#This Row],[MDS Census]]</f>
        <v>0.12914361389052387</v>
      </c>
      <c r="P51" s="6">
        <v>4.8964130434782609</v>
      </c>
      <c r="Q51" s="6">
        <v>3.1586956521739138</v>
      </c>
      <c r="R51" s="6">
        <f>SUM(NonNurse[[#This Row],[Qualified Activities Professional Hours]],NonNurse[[#This Row],[Other Activities Professional Hours]])/NonNurse[[#This Row],[MDS Census]]</f>
        <v>0.21809005297233672</v>
      </c>
      <c r="S51" s="6">
        <v>1.9956521739130428</v>
      </c>
      <c r="T51" s="6">
        <v>0.72206521739130425</v>
      </c>
      <c r="U51" s="6">
        <v>0</v>
      </c>
      <c r="V51" s="6">
        <f>SUM(NonNurse[[#This Row],[Occupational Therapist Hours]],NonNurse[[#This Row],[OT Assistant Hours]],NonNurse[[#This Row],[OT Aide Hours]])/NonNurse[[#This Row],[MDS Census]]</f>
        <v>7.3581518540317817E-2</v>
      </c>
      <c r="W51" s="6">
        <v>0.88576086956521749</v>
      </c>
      <c r="X51" s="6">
        <v>1.5508695652173914</v>
      </c>
      <c r="Y51" s="6">
        <v>0</v>
      </c>
      <c r="Z51" s="6">
        <f>SUM(NonNurse[[#This Row],[Physical Therapist (PT) Hours]],NonNurse[[#This Row],[PT Assistant Hours]],NonNurse[[#This Row],[PT Aide Hours]])/NonNurse[[#This Row],[MDS Census]]</f>
        <v>6.5971159505591542E-2</v>
      </c>
      <c r="AA51" s="6">
        <v>0</v>
      </c>
      <c r="AB51" s="6">
        <v>0</v>
      </c>
      <c r="AC51" s="6">
        <v>0</v>
      </c>
      <c r="AD51" s="6">
        <v>0</v>
      </c>
      <c r="AE51" s="6">
        <v>0</v>
      </c>
      <c r="AF51" s="6">
        <v>0</v>
      </c>
      <c r="AG51" s="6">
        <v>0</v>
      </c>
      <c r="AH51" s="1">
        <v>435075</v>
      </c>
      <c r="AI51">
        <v>8</v>
      </c>
    </row>
    <row r="52" spans="1:35" x14ac:dyDescent="0.25">
      <c r="A52" t="s">
        <v>150</v>
      </c>
      <c r="B52" t="s">
        <v>59</v>
      </c>
      <c r="C52" t="s">
        <v>255</v>
      </c>
      <c r="D52" t="s">
        <v>167</v>
      </c>
      <c r="E52" s="6">
        <v>40.956521739130437</v>
      </c>
      <c r="F52" s="6">
        <v>4.7826086956521738</v>
      </c>
      <c r="G52" s="6">
        <v>0</v>
      </c>
      <c r="H52" s="6">
        <v>0.31521739130434784</v>
      </c>
      <c r="I52" s="6">
        <v>0</v>
      </c>
      <c r="J52" s="6">
        <v>0</v>
      </c>
      <c r="K52" s="6">
        <v>0</v>
      </c>
      <c r="L52" s="6">
        <v>0.20902173913043476</v>
      </c>
      <c r="M52" s="6">
        <v>5.1926086956521731</v>
      </c>
      <c r="N52" s="6">
        <v>0</v>
      </c>
      <c r="O52" s="6">
        <f>SUM(NonNurse[[#This Row],[Qualified Social Work Staff Hours]],NonNurse[[#This Row],[Other Social Work Staff Hours]])/NonNurse[[#This Row],[MDS Census]]</f>
        <v>0.12678343949044582</v>
      </c>
      <c r="P52" s="6">
        <v>5.0539130434782606</v>
      </c>
      <c r="Q52" s="6">
        <v>5.7840217391304334</v>
      </c>
      <c r="R52" s="6">
        <f>SUM(NonNurse[[#This Row],[Qualified Activities Professional Hours]],NonNurse[[#This Row],[Other Activities Professional Hours]])/NonNurse[[#This Row],[MDS Census]]</f>
        <v>0.26462048832271756</v>
      </c>
      <c r="S52" s="6">
        <v>0.86771739130434755</v>
      </c>
      <c r="T52" s="6">
        <v>2.3958695652173909</v>
      </c>
      <c r="U52" s="6">
        <v>0</v>
      </c>
      <c r="V52" s="6">
        <f>SUM(NonNurse[[#This Row],[Occupational Therapist Hours]],NonNurse[[#This Row],[OT Assistant Hours]],NonNurse[[#This Row],[OT Aide Hours]])/NonNurse[[#This Row],[MDS Census]]</f>
        <v>7.9684182590233521E-2</v>
      </c>
      <c r="W52" s="6">
        <v>1.7514130434782611</v>
      </c>
      <c r="X52" s="6">
        <v>2.1345652173913039</v>
      </c>
      <c r="Y52" s="6">
        <v>0</v>
      </c>
      <c r="Z52" s="6">
        <f>SUM(NonNurse[[#This Row],[Physical Therapist (PT) Hours]],NonNurse[[#This Row],[PT Assistant Hours]],NonNurse[[#This Row],[PT Aide Hours]])/NonNurse[[#This Row],[MDS Census]]</f>
        <v>9.4880573248407624E-2</v>
      </c>
      <c r="AA52" s="6">
        <v>0</v>
      </c>
      <c r="AB52" s="6">
        <v>0</v>
      </c>
      <c r="AC52" s="6">
        <v>0</v>
      </c>
      <c r="AD52" s="6">
        <v>0</v>
      </c>
      <c r="AE52" s="6">
        <v>0</v>
      </c>
      <c r="AF52" s="6">
        <v>0</v>
      </c>
      <c r="AG52" s="6">
        <v>0</v>
      </c>
      <c r="AH52" s="1">
        <v>435082</v>
      </c>
      <c r="AI52">
        <v>8</v>
      </c>
    </row>
    <row r="53" spans="1:35" x14ac:dyDescent="0.25">
      <c r="A53" t="s">
        <v>150</v>
      </c>
      <c r="B53" t="s">
        <v>29</v>
      </c>
      <c r="C53" t="s">
        <v>242</v>
      </c>
      <c r="D53" t="s">
        <v>183</v>
      </c>
      <c r="E53" s="6">
        <v>65.902173913043484</v>
      </c>
      <c r="F53" s="6">
        <v>5.5652173913043477</v>
      </c>
      <c r="G53" s="6">
        <v>8.9673913043478257E-2</v>
      </c>
      <c r="H53" s="6">
        <v>0.56521739130434778</v>
      </c>
      <c r="I53" s="6">
        <v>1.1304347826086956</v>
      </c>
      <c r="J53" s="6">
        <v>0</v>
      </c>
      <c r="K53" s="6">
        <v>0</v>
      </c>
      <c r="L53" s="6">
        <v>1.1742391304347826</v>
      </c>
      <c r="M53" s="6">
        <v>8.3321739130434782</v>
      </c>
      <c r="N53" s="6">
        <v>0</v>
      </c>
      <c r="O53" s="6">
        <f>SUM(NonNurse[[#This Row],[Qualified Social Work Staff Hours]],NonNurse[[#This Row],[Other Social Work Staff Hours]])/NonNurse[[#This Row],[MDS Census]]</f>
        <v>0.12643245917862445</v>
      </c>
      <c r="P53" s="6">
        <v>4.9566304347826087</v>
      </c>
      <c r="Q53" s="6">
        <v>9.7963043478260889</v>
      </c>
      <c r="R53" s="6">
        <f>SUM(NonNurse[[#This Row],[Qualified Activities Professional Hours]],NonNurse[[#This Row],[Other Activities Professional Hours]])/NonNurse[[#This Row],[MDS Census]]</f>
        <v>0.22386112485568202</v>
      </c>
      <c r="S53" s="6">
        <v>6.8207608695652144</v>
      </c>
      <c r="T53" s="6">
        <v>0.21847826086956523</v>
      </c>
      <c r="U53" s="6">
        <v>0</v>
      </c>
      <c r="V53" s="6">
        <f>SUM(NonNurse[[#This Row],[Occupational Therapist Hours]],NonNurse[[#This Row],[OT Assistant Hours]],NonNurse[[#This Row],[OT Aide Hours]])/NonNurse[[#This Row],[MDS Census]]</f>
        <v>0.10681345868381983</v>
      </c>
      <c r="W53" s="6">
        <v>1.7518478260869568</v>
      </c>
      <c r="X53" s="6">
        <v>3.9346739130434796</v>
      </c>
      <c r="Y53" s="6">
        <v>0</v>
      </c>
      <c r="Z53" s="6">
        <f>SUM(NonNurse[[#This Row],[Physical Therapist (PT) Hours]],NonNurse[[#This Row],[PT Assistant Hours]],NonNurse[[#This Row],[PT Aide Hours]])/NonNurse[[#This Row],[MDS Census]]</f>
        <v>8.6287316509978562E-2</v>
      </c>
      <c r="AA53" s="6">
        <v>0</v>
      </c>
      <c r="AB53" s="6">
        <v>0</v>
      </c>
      <c r="AC53" s="6">
        <v>0</v>
      </c>
      <c r="AD53" s="6">
        <v>0</v>
      </c>
      <c r="AE53" s="6">
        <v>0</v>
      </c>
      <c r="AF53" s="6">
        <v>0</v>
      </c>
      <c r="AG53" s="6">
        <v>0</v>
      </c>
      <c r="AH53" s="1">
        <v>435044</v>
      </c>
      <c r="AI53">
        <v>8</v>
      </c>
    </row>
    <row r="54" spans="1:35" x14ac:dyDescent="0.25">
      <c r="A54" t="s">
        <v>150</v>
      </c>
      <c r="B54" t="s">
        <v>89</v>
      </c>
      <c r="C54" t="s">
        <v>275</v>
      </c>
      <c r="D54" t="s">
        <v>205</v>
      </c>
      <c r="E54" s="6">
        <v>36.978260869565219</v>
      </c>
      <c r="F54" s="6">
        <v>4.8</v>
      </c>
      <c r="G54" s="6">
        <v>8.6956521739130432E-2</v>
      </c>
      <c r="H54" s="6">
        <v>0.39130434782608697</v>
      </c>
      <c r="I54" s="6">
        <v>0.66304347826086951</v>
      </c>
      <c r="J54" s="6">
        <v>0</v>
      </c>
      <c r="K54" s="6">
        <v>0</v>
      </c>
      <c r="L54" s="6">
        <v>1.0869565217391304E-2</v>
      </c>
      <c r="M54" s="6">
        <v>0</v>
      </c>
      <c r="N54" s="6">
        <v>3.6483695652173909</v>
      </c>
      <c r="O54" s="6">
        <f>SUM(NonNurse[[#This Row],[Qualified Social Work Staff Hours]],NonNurse[[#This Row],[Other Social Work Staff Hours]])/NonNurse[[#This Row],[MDS Census]]</f>
        <v>9.8662551440329205E-2</v>
      </c>
      <c r="P54" s="6">
        <v>4.6219565217391301</v>
      </c>
      <c r="Q54" s="6">
        <v>2.4418478260869567</v>
      </c>
      <c r="R54" s="6">
        <f>SUM(NonNurse[[#This Row],[Qualified Activities Professional Hours]],NonNurse[[#This Row],[Other Activities Professional Hours]])/NonNurse[[#This Row],[MDS Census]]</f>
        <v>0.19102586713697825</v>
      </c>
      <c r="S54" s="6">
        <v>0.46478260869565213</v>
      </c>
      <c r="T54" s="6">
        <v>0</v>
      </c>
      <c r="U54" s="6">
        <v>0</v>
      </c>
      <c r="V54" s="6">
        <f>SUM(NonNurse[[#This Row],[Occupational Therapist Hours]],NonNurse[[#This Row],[OT Assistant Hours]],NonNurse[[#This Row],[OT Aide Hours]])/NonNurse[[#This Row],[MDS Census]]</f>
        <v>1.2569077013521456E-2</v>
      </c>
      <c r="W54" s="6">
        <v>0.34641304347826085</v>
      </c>
      <c r="X54" s="6">
        <v>0.26456521739130434</v>
      </c>
      <c r="Y54" s="6">
        <v>0</v>
      </c>
      <c r="Z54" s="6">
        <f>SUM(NonNurse[[#This Row],[Physical Therapist (PT) Hours]],NonNurse[[#This Row],[PT Assistant Hours]],NonNurse[[#This Row],[PT Aide Hours]])/NonNurse[[#This Row],[MDS Census]]</f>
        <v>1.6522633744855967E-2</v>
      </c>
      <c r="AA54" s="6">
        <v>0</v>
      </c>
      <c r="AB54" s="6">
        <v>0</v>
      </c>
      <c r="AC54" s="6">
        <v>0</v>
      </c>
      <c r="AD54" s="6">
        <v>0</v>
      </c>
      <c r="AE54" s="6">
        <v>0</v>
      </c>
      <c r="AF54" s="6">
        <v>0</v>
      </c>
      <c r="AG54" s="6">
        <v>0</v>
      </c>
      <c r="AH54" s="1">
        <v>435124</v>
      </c>
      <c r="AI54">
        <v>8</v>
      </c>
    </row>
    <row r="55" spans="1:35" x14ac:dyDescent="0.25">
      <c r="A55" t="s">
        <v>150</v>
      </c>
      <c r="B55" t="s">
        <v>74</v>
      </c>
      <c r="C55" t="s">
        <v>265</v>
      </c>
      <c r="D55" t="s">
        <v>174</v>
      </c>
      <c r="E55" s="6">
        <v>35.184782608695649</v>
      </c>
      <c r="F55" s="6">
        <v>5.4782608695652177</v>
      </c>
      <c r="G55" s="6">
        <v>5.434782608695652E-2</v>
      </c>
      <c r="H55" s="6">
        <v>0.19293478260869565</v>
      </c>
      <c r="I55" s="6">
        <v>0.20652173913043478</v>
      </c>
      <c r="J55" s="6">
        <v>0</v>
      </c>
      <c r="K55" s="6">
        <v>0</v>
      </c>
      <c r="L55" s="6">
        <v>0.59293478260869559</v>
      </c>
      <c r="M55" s="6">
        <v>5.1304347826086953</v>
      </c>
      <c r="N55" s="6">
        <v>0</v>
      </c>
      <c r="O55" s="6">
        <f>SUM(NonNurse[[#This Row],[Qualified Social Work Staff Hours]],NonNurse[[#This Row],[Other Social Work Staff Hours]])/NonNurse[[#This Row],[MDS Census]]</f>
        <v>0.14581402533209761</v>
      </c>
      <c r="P55" s="6">
        <v>6.0590217391304355</v>
      </c>
      <c r="Q55" s="6">
        <v>0</v>
      </c>
      <c r="R55" s="6">
        <f>SUM(NonNurse[[#This Row],[Qualified Activities Professional Hours]],NonNurse[[#This Row],[Other Activities Professional Hours]])/NonNurse[[#This Row],[MDS Census]]</f>
        <v>0.17220574606116779</v>
      </c>
      <c r="S55" s="6">
        <v>1.9845652173913049</v>
      </c>
      <c r="T55" s="6">
        <v>0</v>
      </c>
      <c r="U55" s="6">
        <v>0</v>
      </c>
      <c r="V55" s="6">
        <f>SUM(NonNurse[[#This Row],[Occupational Therapist Hours]],NonNurse[[#This Row],[OT Assistant Hours]],NonNurse[[#This Row],[OT Aide Hours]])/NonNurse[[#This Row],[MDS Census]]</f>
        <v>5.6404077849861005E-2</v>
      </c>
      <c r="W55" s="6">
        <v>1.1166304347826088</v>
      </c>
      <c r="X55" s="6">
        <v>0</v>
      </c>
      <c r="Y55" s="6">
        <v>0</v>
      </c>
      <c r="Z55" s="6">
        <f>SUM(NonNurse[[#This Row],[Physical Therapist (PT) Hours]],NonNurse[[#This Row],[PT Assistant Hours]],NonNurse[[#This Row],[PT Aide Hours]])/NonNurse[[#This Row],[MDS Census]]</f>
        <v>3.1736175471115236E-2</v>
      </c>
      <c r="AA55" s="6">
        <v>0</v>
      </c>
      <c r="AB55" s="6">
        <v>0</v>
      </c>
      <c r="AC55" s="6">
        <v>0</v>
      </c>
      <c r="AD55" s="6">
        <v>0</v>
      </c>
      <c r="AE55" s="6">
        <v>0</v>
      </c>
      <c r="AF55" s="6">
        <v>0</v>
      </c>
      <c r="AG55" s="6">
        <v>0</v>
      </c>
      <c r="AH55" s="1">
        <v>435104</v>
      </c>
      <c r="AI55">
        <v>8</v>
      </c>
    </row>
    <row r="56" spans="1:35" x14ac:dyDescent="0.25">
      <c r="A56" t="s">
        <v>150</v>
      </c>
      <c r="B56" t="s">
        <v>67</v>
      </c>
      <c r="C56" t="s">
        <v>261</v>
      </c>
      <c r="D56" t="s">
        <v>199</v>
      </c>
      <c r="E56" s="6">
        <v>33.684782608695649</v>
      </c>
      <c r="F56" s="6">
        <v>5</v>
      </c>
      <c r="G56" s="6">
        <v>0</v>
      </c>
      <c r="H56" s="6">
        <v>0</v>
      </c>
      <c r="I56" s="6">
        <v>0.19565217391304349</v>
      </c>
      <c r="J56" s="6">
        <v>0</v>
      </c>
      <c r="K56" s="6">
        <v>0</v>
      </c>
      <c r="L56" s="6">
        <v>8.869565217391305E-2</v>
      </c>
      <c r="M56" s="6">
        <v>0</v>
      </c>
      <c r="N56" s="6">
        <v>5.3561956521739145</v>
      </c>
      <c r="O56" s="6">
        <f>SUM(NonNurse[[#This Row],[Qualified Social Work Staff Hours]],NonNurse[[#This Row],[Other Social Work Staff Hours]])/NonNurse[[#This Row],[MDS Census]]</f>
        <v>0.15900935785737341</v>
      </c>
      <c r="P56" s="6">
        <v>5.2213043478260843</v>
      </c>
      <c r="Q56" s="6">
        <v>2.8392391304347826</v>
      </c>
      <c r="R56" s="6">
        <f>SUM(NonNurse[[#This Row],[Qualified Activities Professional Hours]],NonNurse[[#This Row],[Other Activities Professional Hours]])/NonNurse[[#This Row],[MDS Census]]</f>
        <v>0.23929332042594378</v>
      </c>
      <c r="S56" s="6">
        <v>0.63021739130434784</v>
      </c>
      <c r="T56" s="6">
        <v>0.29891304347826086</v>
      </c>
      <c r="U56" s="6">
        <v>0</v>
      </c>
      <c r="V56" s="6">
        <f>SUM(NonNurse[[#This Row],[Occupational Therapist Hours]],NonNurse[[#This Row],[OT Assistant Hours]],NonNurse[[#This Row],[OT Aide Hours]])/NonNurse[[#This Row],[MDS Census]]</f>
        <v>2.7583091319780578E-2</v>
      </c>
      <c r="W56" s="6">
        <v>0.48826086956521747</v>
      </c>
      <c r="X56" s="6">
        <v>0.76500000000000012</v>
      </c>
      <c r="Y56" s="6">
        <v>0</v>
      </c>
      <c r="Z56" s="6">
        <f>SUM(NonNurse[[#This Row],[Physical Therapist (PT) Hours]],NonNurse[[#This Row],[PT Assistant Hours]],NonNurse[[#This Row],[PT Aide Hours]])/NonNurse[[#This Row],[MDS Census]]</f>
        <v>3.7205550177476614E-2</v>
      </c>
      <c r="AA56" s="6">
        <v>0</v>
      </c>
      <c r="AB56" s="6">
        <v>0</v>
      </c>
      <c r="AC56" s="6">
        <v>0</v>
      </c>
      <c r="AD56" s="6">
        <v>0</v>
      </c>
      <c r="AE56" s="6">
        <v>0</v>
      </c>
      <c r="AF56" s="6">
        <v>0</v>
      </c>
      <c r="AG56" s="6">
        <v>0</v>
      </c>
      <c r="AH56" s="1">
        <v>435095</v>
      </c>
      <c r="AI56">
        <v>8</v>
      </c>
    </row>
    <row r="57" spans="1:35" x14ac:dyDescent="0.25">
      <c r="A57" t="s">
        <v>150</v>
      </c>
      <c r="B57" t="s">
        <v>31</v>
      </c>
      <c r="C57" t="s">
        <v>242</v>
      </c>
      <c r="D57" t="s">
        <v>183</v>
      </c>
      <c r="E57" s="6">
        <v>56.978260869565219</v>
      </c>
      <c r="F57" s="6">
        <v>5.4782608695652177</v>
      </c>
      <c r="G57" s="6">
        <v>0.45108695652173914</v>
      </c>
      <c r="H57" s="6">
        <v>0.47826086956521741</v>
      </c>
      <c r="I57" s="6">
        <v>0.85869565217391308</v>
      </c>
      <c r="J57" s="6">
        <v>0</v>
      </c>
      <c r="K57" s="6">
        <v>0</v>
      </c>
      <c r="L57" s="6">
        <v>2.5869565217391299</v>
      </c>
      <c r="M57" s="6">
        <v>6.6393478260869569</v>
      </c>
      <c r="N57" s="6">
        <v>0</v>
      </c>
      <c r="O57" s="6">
        <f>SUM(NonNurse[[#This Row],[Qualified Social Work Staff Hours]],NonNurse[[#This Row],[Other Social Work Staff Hours]])/NonNurse[[#This Row],[MDS Census]]</f>
        <v>0.11652422739412438</v>
      </c>
      <c r="P57" s="6">
        <v>4.9866304347826089</v>
      </c>
      <c r="Q57" s="6">
        <v>8.406413043478258</v>
      </c>
      <c r="R57" s="6">
        <f>SUM(NonNurse[[#This Row],[Qualified Activities Professional Hours]],NonNurse[[#This Row],[Other Activities Professional Hours]])/NonNurse[[#This Row],[MDS Census]]</f>
        <v>0.23505532239603202</v>
      </c>
      <c r="S57" s="6">
        <v>5.3952173913043477</v>
      </c>
      <c r="T57" s="6">
        <v>6.7434782608695629</v>
      </c>
      <c r="U57" s="6">
        <v>0</v>
      </c>
      <c r="V57" s="6">
        <f>SUM(NonNurse[[#This Row],[Occupational Therapist Hours]],NonNurse[[#This Row],[OT Assistant Hours]],NonNurse[[#This Row],[OT Aide Hours]])/NonNurse[[#This Row],[MDS Census]]</f>
        <v>0.21304082411293396</v>
      </c>
      <c r="W57" s="6">
        <v>1.6193478260869567</v>
      </c>
      <c r="X57" s="6">
        <v>4.1490217391304336</v>
      </c>
      <c r="Y57" s="6">
        <v>0</v>
      </c>
      <c r="Z57" s="6">
        <f>SUM(NonNurse[[#This Row],[Physical Therapist (PT) Hours]],NonNurse[[#This Row],[PT Assistant Hours]],NonNurse[[#This Row],[PT Aide Hours]])/NonNurse[[#This Row],[MDS Census]]</f>
        <v>0.10123807706982066</v>
      </c>
      <c r="AA57" s="6">
        <v>0</v>
      </c>
      <c r="AB57" s="6">
        <v>0</v>
      </c>
      <c r="AC57" s="6">
        <v>0</v>
      </c>
      <c r="AD57" s="6">
        <v>0</v>
      </c>
      <c r="AE57" s="6">
        <v>0</v>
      </c>
      <c r="AF57" s="6">
        <v>0</v>
      </c>
      <c r="AG57" s="6">
        <v>0</v>
      </c>
      <c r="AH57" s="1">
        <v>435046</v>
      </c>
      <c r="AI57">
        <v>8</v>
      </c>
    </row>
    <row r="58" spans="1:35" x14ac:dyDescent="0.25">
      <c r="A58" t="s">
        <v>150</v>
      </c>
      <c r="B58" t="s">
        <v>30</v>
      </c>
      <c r="C58" t="s">
        <v>242</v>
      </c>
      <c r="D58" t="s">
        <v>183</v>
      </c>
      <c r="E58" s="6">
        <v>128.47826086956522</v>
      </c>
      <c r="F58" s="6">
        <v>5.4782608695652177</v>
      </c>
      <c r="G58" s="6">
        <v>0.27173913043478259</v>
      </c>
      <c r="H58" s="6">
        <v>1.25</v>
      </c>
      <c r="I58" s="6">
        <v>0</v>
      </c>
      <c r="J58" s="6">
        <v>0</v>
      </c>
      <c r="K58" s="6">
        <v>0</v>
      </c>
      <c r="L58" s="6">
        <v>3.6417391304347828</v>
      </c>
      <c r="M58" s="6">
        <v>19.868478260869562</v>
      </c>
      <c r="N58" s="6">
        <v>4.9661956521739112</v>
      </c>
      <c r="O58" s="6">
        <f>SUM(NonNurse[[#This Row],[Qualified Social Work Staff Hours]],NonNurse[[#This Row],[Other Social Work Staff Hours]])/NonNurse[[#This Row],[MDS Census]]</f>
        <v>0.19329864636209809</v>
      </c>
      <c r="P58" s="6">
        <v>5.0973913043478261</v>
      </c>
      <c r="Q58" s="6">
        <v>28.597173913043484</v>
      </c>
      <c r="R58" s="6">
        <f>SUM(NonNurse[[#This Row],[Qualified Activities Professional Hours]],NonNurse[[#This Row],[Other Activities Professional Hours]])/NonNurse[[#This Row],[MDS Census]]</f>
        <v>0.26225888324873098</v>
      </c>
      <c r="S58" s="6">
        <v>8.2830434782608702</v>
      </c>
      <c r="T58" s="6">
        <v>5.5106521739130425</v>
      </c>
      <c r="U58" s="6">
        <v>0</v>
      </c>
      <c r="V58" s="6">
        <f>SUM(NonNurse[[#This Row],[Occupational Therapist Hours]],NonNurse[[#This Row],[OT Assistant Hours]],NonNurse[[#This Row],[OT Aide Hours]])/NonNurse[[#This Row],[MDS Census]]</f>
        <v>0.10736209813874788</v>
      </c>
      <c r="W58" s="6">
        <v>7.9229347826086931</v>
      </c>
      <c r="X58" s="6">
        <v>4.6038043478260873</v>
      </c>
      <c r="Y58" s="6">
        <v>0</v>
      </c>
      <c r="Z58" s="6">
        <f>SUM(NonNurse[[#This Row],[Physical Therapist (PT) Hours]],NonNurse[[#This Row],[PT Assistant Hours]],NonNurse[[#This Row],[PT Aide Hours]])/NonNurse[[#This Row],[MDS Census]]</f>
        <v>9.750084602368865E-2</v>
      </c>
      <c r="AA58" s="6">
        <v>0</v>
      </c>
      <c r="AB58" s="6">
        <v>0</v>
      </c>
      <c r="AC58" s="6">
        <v>0</v>
      </c>
      <c r="AD58" s="6">
        <v>0</v>
      </c>
      <c r="AE58" s="6">
        <v>0</v>
      </c>
      <c r="AF58" s="6">
        <v>0</v>
      </c>
      <c r="AG58" s="6">
        <v>0</v>
      </c>
      <c r="AH58" s="1">
        <v>435045</v>
      </c>
      <c r="AI58">
        <v>8</v>
      </c>
    </row>
    <row r="59" spans="1:35" x14ac:dyDescent="0.25">
      <c r="A59" t="s">
        <v>150</v>
      </c>
      <c r="B59" t="s">
        <v>69</v>
      </c>
      <c r="C59" t="s">
        <v>262</v>
      </c>
      <c r="D59" t="s">
        <v>199</v>
      </c>
      <c r="E59" s="6">
        <v>50.032608695652172</v>
      </c>
      <c r="F59" s="6">
        <v>5.4782608695652177</v>
      </c>
      <c r="G59" s="6">
        <v>0.15217391304347827</v>
      </c>
      <c r="H59" s="6">
        <v>0.39130434782608697</v>
      </c>
      <c r="I59" s="6">
        <v>0.35869565217391303</v>
      </c>
      <c r="J59" s="6">
        <v>0</v>
      </c>
      <c r="K59" s="6">
        <v>0</v>
      </c>
      <c r="L59" s="6">
        <v>0.45445652173913048</v>
      </c>
      <c r="M59" s="6">
        <v>3.0814130434782623</v>
      </c>
      <c r="N59" s="6">
        <v>3.1904347826086954</v>
      </c>
      <c r="O59" s="6">
        <f>SUM(NonNurse[[#This Row],[Qualified Social Work Staff Hours]],NonNurse[[#This Row],[Other Social Work Staff Hours]])/NonNurse[[#This Row],[MDS Census]]</f>
        <v>0.12535520312839457</v>
      </c>
      <c r="P59" s="6">
        <v>5.2776086956521713</v>
      </c>
      <c r="Q59" s="6">
        <v>4.2915217391304354</v>
      </c>
      <c r="R59" s="6">
        <f>SUM(NonNurse[[#This Row],[Qualified Activities Professional Hours]],NonNurse[[#This Row],[Other Activities Professional Hours]])/NonNurse[[#This Row],[MDS Census]]</f>
        <v>0.19125787529871821</v>
      </c>
      <c r="S59" s="6">
        <v>1.3539130434782607</v>
      </c>
      <c r="T59" s="6">
        <v>0.22804347826086957</v>
      </c>
      <c r="U59" s="6">
        <v>0</v>
      </c>
      <c r="V59" s="6">
        <f>SUM(NonNurse[[#This Row],[Occupational Therapist Hours]],NonNurse[[#This Row],[OT Assistant Hours]],NonNurse[[#This Row],[OT Aide Hours]])/NonNurse[[#This Row],[MDS Census]]</f>
        <v>3.1618509667608076E-2</v>
      </c>
      <c r="W59" s="6">
        <v>0.81108695652173923</v>
      </c>
      <c r="X59" s="6">
        <v>1.339891304347826</v>
      </c>
      <c r="Y59" s="6">
        <v>0</v>
      </c>
      <c r="Z59" s="6">
        <f>SUM(NonNurse[[#This Row],[Physical Therapist (PT) Hours]],NonNurse[[#This Row],[PT Assistant Hours]],NonNurse[[#This Row],[PT Aide Hours]])/NonNurse[[#This Row],[MDS Census]]</f>
        <v>4.2991527264827294E-2</v>
      </c>
      <c r="AA59" s="6">
        <v>0</v>
      </c>
      <c r="AB59" s="6">
        <v>0</v>
      </c>
      <c r="AC59" s="6">
        <v>0</v>
      </c>
      <c r="AD59" s="6">
        <v>0</v>
      </c>
      <c r="AE59" s="6">
        <v>0</v>
      </c>
      <c r="AF59" s="6">
        <v>0</v>
      </c>
      <c r="AG59" s="6">
        <v>0</v>
      </c>
      <c r="AH59" s="1">
        <v>435098</v>
      </c>
      <c r="AI59">
        <v>8</v>
      </c>
    </row>
    <row r="60" spans="1:35" x14ac:dyDescent="0.25">
      <c r="A60" t="s">
        <v>150</v>
      </c>
      <c r="B60" t="s">
        <v>76</v>
      </c>
      <c r="C60" t="s">
        <v>267</v>
      </c>
      <c r="D60" t="s">
        <v>200</v>
      </c>
      <c r="E60" s="6">
        <v>40.239130434782609</v>
      </c>
      <c r="F60" s="6">
        <v>5.4782608695652177</v>
      </c>
      <c r="G60" s="6">
        <v>6.5217391304347824E-2</v>
      </c>
      <c r="H60" s="6">
        <v>0.21467391304347827</v>
      </c>
      <c r="I60" s="6">
        <v>0.40217391304347827</v>
      </c>
      <c r="J60" s="6">
        <v>0</v>
      </c>
      <c r="K60" s="6">
        <v>0</v>
      </c>
      <c r="L60" s="6">
        <v>0.29739130434782607</v>
      </c>
      <c r="M60" s="6">
        <v>0</v>
      </c>
      <c r="N60" s="6">
        <v>4.8208695652173921</v>
      </c>
      <c r="O60" s="6">
        <f>SUM(NonNurse[[#This Row],[Qualified Social Work Staff Hours]],NonNurse[[#This Row],[Other Social Work Staff Hours]])/NonNurse[[#This Row],[MDS Census]]</f>
        <v>0.11980551053484605</v>
      </c>
      <c r="P60" s="6">
        <v>4.6272826086956531</v>
      </c>
      <c r="Q60" s="6">
        <v>2.8066304347826079</v>
      </c>
      <c r="R60" s="6">
        <f>SUM(NonNurse[[#This Row],[Qualified Activities Professional Hours]],NonNurse[[#This Row],[Other Activities Professional Hours]])/NonNurse[[#This Row],[MDS Census]]</f>
        <v>0.18474338195569964</v>
      </c>
      <c r="S60" s="6">
        <v>2.7002173913043475</v>
      </c>
      <c r="T60" s="6">
        <v>0.72956521739130442</v>
      </c>
      <c r="U60" s="6">
        <v>0</v>
      </c>
      <c r="V60" s="6">
        <f>SUM(NonNurse[[#This Row],[Occupational Therapist Hours]],NonNurse[[#This Row],[OT Assistant Hours]],NonNurse[[#This Row],[OT Aide Hours]])/NonNurse[[#This Row],[MDS Census]]</f>
        <v>8.5235008103727708E-2</v>
      </c>
      <c r="W60" s="6">
        <v>0.74913043478260899</v>
      </c>
      <c r="X60" s="6">
        <v>2.4700000000000002</v>
      </c>
      <c r="Y60" s="6">
        <v>0</v>
      </c>
      <c r="Z60" s="6">
        <f>SUM(NonNurse[[#This Row],[Physical Therapist (PT) Hours]],NonNurse[[#This Row],[PT Assistant Hours]],NonNurse[[#This Row],[PT Aide Hours]])/NonNurse[[#This Row],[MDS Census]]</f>
        <v>8.0000000000000016E-2</v>
      </c>
      <c r="AA60" s="6">
        <v>0</v>
      </c>
      <c r="AB60" s="6">
        <v>0</v>
      </c>
      <c r="AC60" s="6">
        <v>0</v>
      </c>
      <c r="AD60" s="6">
        <v>0</v>
      </c>
      <c r="AE60" s="6">
        <v>0</v>
      </c>
      <c r="AF60" s="6">
        <v>0</v>
      </c>
      <c r="AG60" s="6">
        <v>0</v>
      </c>
      <c r="AH60" s="1">
        <v>435106</v>
      </c>
      <c r="AI60">
        <v>8</v>
      </c>
    </row>
    <row r="61" spans="1:35" x14ac:dyDescent="0.25">
      <c r="A61" t="s">
        <v>150</v>
      </c>
      <c r="B61" t="s">
        <v>22</v>
      </c>
      <c r="C61" t="s">
        <v>217</v>
      </c>
      <c r="D61" t="s">
        <v>181</v>
      </c>
      <c r="E61" s="6">
        <v>92.836956521739125</v>
      </c>
      <c r="F61" s="6">
        <v>10.489130434782609</v>
      </c>
      <c r="G61" s="6">
        <v>0.26630434782608697</v>
      </c>
      <c r="H61" s="6">
        <v>1.7347826086956517</v>
      </c>
      <c r="I61" s="6">
        <v>4.7608695652173916</v>
      </c>
      <c r="J61" s="6">
        <v>0</v>
      </c>
      <c r="K61" s="6">
        <v>0</v>
      </c>
      <c r="L61" s="6">
        <v>3.7989130434782608</v>
      </c>
      <c r="M61" s="6">
        <v>14.164130434782615</v>
      </c>
      <c r="N61" s="6">
        <v>0</v>
      </c>
      <c r="O61" s="6">
        <f>SUM(NonNurse[[#This Row],[Qualified Social Work Staff Hours]],NonNurse[[#This Row],[Other Social Work Staff Hours]])/NonNurse[[#This Row],[MDS Census]]</f>
        <v>0.15256995667954579</v>
      </c>
      <c r="P61" s="6">
        <v>10.163043478260869</v>
      </c>
      <c r="Q61" s="6">
        <v>28.77608695652172</v>
      </c>
      <c r="R61" s="6">
        <f>SUM(NonNurse[[#This Row],[Qualified Activities Professional Hours]],NonNurse[[#This Row],[Other Activities Professional Hours]])/NonNurse[[#This Row],[MDS Census]]</f>
        <v>0.41943566327127951</v>
      </c>
      <c r="S61" s="6">
        <v>5.0097826086956534</v>
      </c>
      <c r="T61" s="6">
        <v>4.5010869565217391</v>
      </c>
      <c r="U61" s="6">
        <v>0</v>
      </c>
      <c r="V61" s="6">
        <f>SUM(NonNurse[[#This Row],[Occupational Therapist Hours]],NonNurse[[#This Row],[OT Assistant Hours]],NonNurse[[#This Row],[OT Aide Hours]])/NonNurse[[#This Row],[MDS Census]]</f>
        <v>0.10244702025523945</v>
      </c>
      <c r="W61" s="6">
        <v>3.5363043478260856</v>
      </c>
      <c r="X61" s="6">
        <v>6.7446739130434779</v>
      </c>
      <c r="Y61" s="6">
        <v>0</v>
      </c>
      <c r="Z61" s="6">
        <f>SUM(NonNurse[[#This Row],[Physical Therapist (PT) Hours]],NonNurse[[#This Row],[PT Assistant Hours]],NonNurse[[#This Row],[PT Aide Hours]])/NonNurse[[#This Row],[MDS Census]]</f>
        <v>0.11074230183819224</v>
      </c>
      <c r="AA61" s="6">
        <v>0</v>
      </c>
      <c r="AB61" s="6">
        <v>0</v>
      </c>
      <c r="AC61" s="6">
        <v>0</v>
      </c>
      <c r="AD61" s="6">
        <v>20.488913043478259</v>
      </c>
      <c r="AE61" s="6">
        <v>0</v>
      </c>
      <c r="AF61" s="6">
        <v>0</v>
      </c>
      <c r="AG61" s="6">
        <v>0</v>
      </c>
      <c r="AH61" s="1">
        <v>435036</v>
      </c>
      <c r="AI61">
        <v>8</v>
      </c>
    </row>
    <row r="62" spans="1:35" x14ac:dyDescent="0.25">
      <c r="A62" t="s">
        <v>150</v>
      </c>
      <c r="B62" t="s">
        <v>103</v>
      </c>
      <c r="C62" t="s">
        <v>283</v>
      </c>
      <c r="D62" t="s">
        <v>163</v>
      </c>
      <c r="E62" s="6">
        <v>26.423913043478262</v>
      </c>
      <c r="F62" s="6">
        <v>7.6228260869565228</v>
      </c>
      <c r="G62" s="6">
        <v>0</v>
      </c>
      <c r="H62" s="6">
        <v>0</v>
      </c>
      <c r="I62" s="6">
        <v>0</v>
      </c>
      <c r="J62" s="6">
        <v>0</v>
      </c>
      <c r="K62" s="6">
        <v>0</v>
      </c>
      <c r="L62" s="6">
        <v>0</v>
      </c>
      <c r="M62" s="6">
        <v>0</v>
      </c>
      <c r="N62" s="6">
        <v>0</v>
      </c>
      <c r="O62" s="6">
        <f>SUM(NonNurse[[#This Row],[Qualified Social Work Staff Hours]],NonNurse[[#This Row],[Other Social Work Staff Hours]])/NonNurse[[#This Row],[MDS Census]]</f>
        <v>0</v>
      </c>
      <c r="P62" s="6">
        <v>0</v>
      </c>
      <c r="Q62" s="6">
        <v>5.5157608695652156</v>
      </c>
      <c r="R62" s="6">
        <f>SUM(NonNurse[[#This Row],[Qualified Activities Professional Hours]],NonNurse[[#This Row],[Other Activities Professional Hours]])/NonNurse[[#This Row],[MDS Census]]</f>
        <v>0.20874125874125868</v>
      </c>
      <c r="S62" s="6">
        <v>0</v>
      </c>
      <c r="T62" s="6">
        <v>0</v>
      </c>
      <c r="U62" s="6">
        <v>0</v>
      </c>
      <c r="V62" s="6">
        <f>SUM(NonNurse[[#This Row],[Occupational Therapist Hours]],NonNurse[[#This Row],[OT Assistant Hours]],NonNurse[[#This Row],[OT Aide Hours]])/NonNurse[[#This Row],[MDS Census]]</f>
        <v>0</v>
      </c>
      <c r="W62" s="6">
        <v>0</v>
      </c>
      <c r="X62" s="6">
        <v>0</v>
      </c>
      <c r="Y62" s="6">
        <v>0</v>
      </c>
      <c r="Z62" s="6">
        <f>SUM(NonNurse[[#This Row],[Physical Therapist (PT) Hours]],NonNurse[[#This Row],[PT Assistant Hours]],NonNurse[[#This Row],[PT Aide Hours]])/NonNurse[[#This Row],[MDS Census]]</f>
        <v>0</v>
      </c>
      <c r="AA62" s="6">
        <v>0</v>
      </c>
      <c r="AB62" s="6">
        <v>0</v>
      </c>
      <c r="AC62" s="6">
        <v>0</v>
      </c>
      <c r="AD62" s="6">
        <v>0</v>
      </c>
      <c r="AE62" s="6">
        <v>0</v>
      </c>
      <c r="AF62" s="6">
        <v>0</v>
      </c>
      <c r="AG62" s="6">
        <v>0</v>
      </c>
      <c r="AH62" t="s">
        <v>6</v>
      </c>
      <c r="AI62">
        <v>8</v>
      </c>
    </row>
    <row r="63" spans="1:35" x14ac:dyDescent="0.25">
      <c r="A63" t="s">
        <v>150</v>
      </c>
      <c r="B63" t="s">
        <v>108</v>
      </c>
      <c r="C63" t="s">
        <v>285</v>
      </c>
      <c r="D63" t="s">
        <v>177</v>
      </c>
      <c r="E63" s="6">
        <v>21.728260869565219</v>
      </c>
      <c r="F63" s="6">
        <v>3.926739130434783</v>
      </c>
      <c r="G63" s="6">
        <v>0</v>
      </c>
      <c r="H63" s="6">
        <v>0</v>
      </c>
      <c r="I63" s="6">
        <v>0</v>
      </c>
      <c r="J63" s="6">
        <v>0</v>
      </c>
      <c r="K63" s="6">
        <v>0</v>
      </c>
      <c r="L63" s="6">
        <v>0</v>
      </c>
      <c r="M63" s="6">
        <v>0</v>
      </c>
      <c r="N63" s="6">
        <v>0</v>
      </c>
      <c r="O63" s="6">
        <f>SUM(NonNurse[[#This Row],[Qualified Social Work Staff Hours]],NonNurse[[#This Row],[Other Social Work Staff Hours]])/NonNurse[[#This Row],[MDS Census]]</f>
        <v>0</v>
      </c>
      <c r="P63" s="6">
        <v>0</v>
      </c>
      <c r="Q63" s="6">
        <v>0</v>
      </c>
      <c r="R63" s="6">
        <f>SUM(NonNurse[[#This Row],[Qualified Activities Professional Hours]],NonNurse[[#This Row],[Other Activities Professional Hours]])/NonNurse[[#This Row],[MDS Census]]</f>
        <v>0</v>
      </c>
      <c r="S63" s="6">
        <v>0</v>
      </c>
      <c r="T63" s="6">
        <v>0</v>
      </c>
      <c r="U63" s="6">
        <v>0</v>
      </c>
      <c r="V63" s="6">
        <f>SUM(NonNurse[[#This Row],[Occupational Therapist Hours]],NonNurse[[#This Row],[OT Assistant Hours]],NonNurse[[#This Row],[OT Aide Hours]])/NonNurse[[#This Row],[MDS Census]]</f>
        <v>0</v>
      </c>
      <c r="W63" s="6">
        <v>0</v>
      </c>
      <c r="X63" s="6">
        <v>0</v>
      </c>
      <c r="Y63" s="6">
        <v>0</v>
      </c>
      <c r="Z63" s="6">
        <f>SUM(NonNurse[[#This Row],[Physical Therapist (PT) Hours]],NonNurse[[#This Row],[PT Assistant Hours]],NonNurse[[#This Row],[PT Aide Hours]])/NonNurse[[#This Row],[MDS Census]]</f>
        <v>0</v>
      </c>
      <c r="AA63" s="6">
        <v>0</v>
      </c>
      <c r="AB63" s="6">
        <v>0</v>
      </c>
      <c r="AC63" s="6">
        <v>0</v>
      </c>
      <c r="AD63" s="6">
        <v>0</v>
      </c>
      <c r="AE63" s="6">
        <v>0</v>
      </c>
      <c r="AF63" s="6">
        <v>0</v>
      </c>
      <c r="AG63" s="6">
        <v>0</v>
      </c>
      <c r="AH63" t="s">
        <v>11</v>
      </c>
      <c r="AI63">
        <v>8</v>
      </c>
    </row>
    <row r="64" spans="1:35" x14ac:dyDescent="0.25">
      <c r="A64" t="s">
        <v>150</v>
      </c>
      <c r="B64" t="s">
        <v>81</v>
      </c>
      <c r="C64" t="s">
        <v>270</v>
      </c>
      <c r="D64" t="s">
        <v>201</v>
      </c>
      <c r="E64" s="6">
        <v>25.021739130434781</v>
      </c>
      <c r="F64" s="6">
        <v>0</v>
      </c>
      <c r="G64" s="6">
        <v>0</v>
      </c>
      <c r="H64" s="6">
        <v>0</v>
      </c>
      <c r="I64" s="6">
        <v>0</v>
      </c>
      <c r="J64" s="6">
        <v>0</v>
      </c>
      <c r="K64" s="6">
        <v>0</v>
      </c>
      <c r="L64" s="6">
        <v>0</v>
      </c>
      <c r="M64" s="6">
        <v>0</v>
      </c>
      <c r="N64" s="6">
        <v>0</v>
      </c>
      <c r="O64" s="6">
        <f>SUM(NonNurse[[#This Row],[Qualified Social Work Staff Hours]],NonNurse[[#This Row],[Other Social Work Staff Hours]])/NonNurse[[#This Row],[MDS Census]]</f>
        <v>0</v>
      </c>
      <c r="P64" s="6">
        <v>0</v>
      </c>
      <c r="Q64" s="6">
        <v>6.1358695652173916</v>
      </c>
      <c r="R64" s="6">
        <f>SUM(NonNurse[[#This Row],[Qualified Activities Professional Hours]],NonNurse[[#This Row],[Other Activities Professional Hours]])/NonNurse[[#This Row],[MDS Census]]</f>
        <v>0.24522154648132061</v>
      </c>
      <c r="S64" s="6">
        <v>0</v>
      </c>
      <c r="T64" s="6">
        <v>0</v>
      </c>
      <c r="U64" s="6">
        <v>0</v>
      </c>
      <c r="V64" s="6">
        <f>SUM(NonNurse[[#This Row],[Occupational Therapist Hours]],NonNurse[[#This Row],[OT Assistant Hours]],NonNurse[[#This Row],[OT Aide Hours]])/NonNurse[[#This Row],[MDS Census]]</f>
        <v>0</v>
      </c>
      <c r="W64" s="6">
        <v>0</v>
      </c>
      <c r="X64" s="6">
        <v>0</v>
      </c>
      <c r="Y64" s="6">
        <v>8.1630434782608692</v>
      </c>
      <c r="Z64" s="6">
        <f>SUM(NonNurse[[#This Row],[Physical Therapist (PT) Hours]],NonNurse[[#This Row],[PT Assistant Hours]],NonNurse[[#This Row],[PT Aide Hours]])/NonNurse[[#This Row],[MDS Census]]</f>
        <v>0.3262380538662033</v>
      </c>
      <c r="AA64" s="6">
        <v>0</v>
      </c>
      <c r="AB64" s="6">
        <v>0</v>
      </c>
      <c r="AC64" s="6">
        <v>0</v>
      </c>
      <c r="AD64" s="6">
        <v>0</v>
      </c>
      <c r="AE64" s="6">
        <v>0</v>
      </c>
      <c r="AF64" s="6">
        <v>0</v>
      </c>
      <c r="AG64" s="6">
        <v>0</v>
      </c>
      <c r="AH64" s="1">
        <v>435113</v>
      </c>
      <c r="AI64">
        <v>8</v>
      </c>
    </row>
    <row r="65" spans="1:35" x14ac:dyDescent="0.25">
      <c r="A65" t="s">
        <v>150</v>
      </c>
      <c r="B65" t="s">
        <v>106</v>
      </c>
      <c r="C65" t="s">
        <v>214</v>
      </c>
      <c r="D65" t="s">
        <v>193</v>
      </c>
      <c r="E65" s="6">
        <v>66.228260869565219</v>
      </c>
      <c r="F65" s="6">
        <v>9.6652173913043455</v>
      </c>
      <c r="G65" s="6">
        <v>6.5217391304347824E-2</v>
      </c>
      <c r="H65" s="6">
        <v>5.2608695652173916</v>
      </c>
      <c r="I65" s="6">
        <v>0</v>
      </c>
      <c r="J65" s="6">
        <v>0.68478260869565222</v>
      </c>
      <c r="K65" s="6">
        <v>0</v>
      </c>
      <c r="L65" s="6">
        <v>0.29239130434782606</v>
      </c>
      <c r="M65" s="6">
        <v>8.0978260869565215</v>
      </c>
      <c r="N65" s="6">
        <v>0</v>
      </c>
      <c r="O65" s="6">
        <f>SUM(NonNurse[[#This Row],[Qualified Social Work Staff Hours]],NonNurse[[#This Row],[Other Social Work Staff Hours]])/NonNurse[[#This Row],[MDS Census]]</f>
        <v>0.12227145905137042</v>
      </c>
      <c r="P65" s="6">
        <v>0</v>
      </c>
      <c r="Q65" s="6">
        <v>0</v>
      </c>
      <c r="R65" s="6">
        <f>SUM(NonNurse[[#This Row],[Qualified Activities Professional Hours]],NonNurse[[#This Row],[Other Activities Professional Hours]])/NonNurse[[#This Row],[MDS Census]]</f>
        <v>0</v>
      </c>
      <c r="S65" s="6">
        <v>0</v>
      </c>
      <c r="T65" s="6">
        <v>0</v>
      </c>
      <c r="U65" s="6">
        <v>0</v>
      </c>
      <c r="V65" s="6">
        <f>SUM(NonNurse[[#This Row],[Occupational Therapist Hours]],NonNurse[[#This Row],[OT Assistant Hours]],NonNurse[[#This Row],[OT Aide Hours]])/NonNurse[[#This Row],[MDS Census]]</f>
        <v>0</v>
      </c>
      <c r="W65" s="6">
        <v>5.0869565217391308</v>
      </c>
      <c r="X65" s="6">
        <v>0</v>
      </c>
      <c r="Y65" s="6">
        <v>0</v>
      </c>
      <c r="Z65" s="6">
        <f>SUM(NonNurse[[#This Row],[Physical Therapist (PT) Hours]],NonNurse[[#This Row],[PT Assistant Hours]],NonNurse[[#This Row],[PT Aide Hours]])/NonNurse[[#This Row],[MDS Census]]</f>
        <v>7.6809453471196457E-2</v>
      </c>
      <c r="AA65" s="6">
        <v>0</v>
      </c>
      <c r="AB65" s="6">
        <v>4.8478260869565215</v>
      </c>
      <c r="AC65" s="6">
        <v>0</v>
      </c>
      <c r="AD65" s="6">
        <v>0</v>
      </c>
      <c r="AE65" s="6">
        <v>0</v>
      </c>
      <c r="AF65" s="6">
        <v>0</v>
      </c>
      <c r="AG65" s="6">
        <v>2.5</v>
      </c>
      <c r="AH65" t="s">
        <v>9</v>
      </c>
      <c r="AI65">
        <v>8</v>
      </c>
    </row>
    <row r="66" spans="1:35" x14ac:dyDescent="0.25">
      <c r="A66" t="s">
        <v>150</v>
      </c>
      <c r="B66" t="s">
        <v>18</v>
      </c>
      <c r="C66" t="s">
        <v>237</v>
      </c>
      <c r="D66" t="s">
        <v>175</v>
      </c>
      <c r="E66" s="6">
        <v>34.112676056338032</v>
      </c>
      <c r="F66" s="6">
        <v>1.1267605633802817</v>
      </c>
      <c r="G66" s="6">
        <v>0.20281690140845074</v>
      </c>
      <c r="H66" s="6">
        <v>0.38028169014084506</v>
      </c>
      <c r="I66" s="6">
        <v>0.92957746478873238</v>
      </c>
      <c r="J66" s="6">
        <v>0</v>
      </c>
      <c r="K66" s="6">
        <v>0</v>
      </c>
      <c r="L66" s="6">
        <v>0.56690140845070425</v>
      </c>
      <c r="M66" s="6">
        <v>0</v>
      </c>
      <c r="N66" s="6">
        <v>5.6967605633802822</v>
      </c>
      <c r="O66" s="6">
        <f>SUM(NonNurse[[#This Row],[Qualified Social Work Staff Hours]],NonNurse[[#This Row],[Other Social Work Staff Hours]])/NonNurse[[#This Row],[MDS Census]]</f>
        <v>0.16699834847233691</v>
      </c>
      <c r="P66" s="6">
        <v>4.0804225352112677</v>
      </c>
      <c r="Q66" s="6">
        <v>11.035352112676055</v>
      </c>
      <c r="R66" s="6">
        <f>SUM(NonNurse[[#This Row],[Qualified Activities Professional Hours]],NonNurse[[#This Row],[Other Activities Professional Hours]])/NonNurse[[#This Row],[MDS Census]]</f>
        <v>0.44311312964492144</v>
      </c>
      <c r="S66" s="6">
        <v>1.6211267605633801</v>
      </c>
      <c r="T66" s="6">
        <v>6.3098591549295785E-2</v>
      </c>
      <c r="U66" s="6">
        <v>0</v>
      </c>
      <c r="V66" s="6">
        <f>SUM(NonNurse[[#This Row],[Occupational Therapist Hours]],NonNurse[[#This Row],[OT Assistant Hours]],NonNurse[[#This Row],[OT Aide Hours]])/NonNurse[[#This Row],[MDS Census]]</f>
        <v>4.9372419488026419E-2</v>
      </c>
      <c r="W66" s="6">
        <v>1.045774647887324</v>
      </c>
      <c r="X66" s="6">
        <v>4.0225352112676056</v>
      </c>
      <c r="Y66" s="6">
        <v>2.492957746478873</v>
      </c>
      <c r="Z66" s="6">
        <f>SUM(NonNurse[[#This Row],[Physical Therapist (PT) Hours]],NonNurse[[#This Row],[PT Assistant Hours]],NonNurse[[#This Row],[PT Aide Hours]])/NonNurse[[#This Row],[MDS Census]]</f>
        <v>0.22165565648224606</v>
      </c>
      <c r="AA66" s="6">
        <v>0</v>
      </c>
      <c r="AB66" s="6">
        <v>0</v>
      </c>
      <c r="AC66" s="6">
        <v>0</v>
      </c>
      <c r="AD66" s="6">
        <v>0</v>
      </c>
      <c r="AE66" s="6">
        <v>0</v>
      </c>
      <c r="AF66" s="6">
        <v>0</v>
      </c>
      <c r="AG66" s="6">
        <v>0</v>
      </c>
      <c r="AH66" s="1">
        <v>435032</v>
      </c>
      <c r="AI66">
        <v>8</v>
      </c>
    </row>
    <row r="67" spans="1:35" x14ac:dyDescent="0.25">
      <c r="A67" t="s">
        <v>150</v>
      </c>
      <c r="B67" t="s">
        <v>73</v>
      </c>
      <c r="C67" t="s">
        <v>226</v>
      </c>
      <c r="D67" t="s">
        <v>173</v>
      </c>
      <c r="E67" s="6">
        <v>53.95774647887324</v>
      </c>
      <c r="F67" s="6">
        <v>0</v>
      </c>
      <c r="G67" s="6">
        <v>0.6619718309859155</v>
      </c>
      <c r="H67" s="6">
        <v>0.83098591549295775</v>
      </c>
      <c r="I67" s="6">
        <v>3.887323943661972</v>
      </c>
      <c r="J67" s="6">
        <v>0</v>
      </c>
      <c r="K67" s="6">
        <v>0</v>
      </c>
      <c r="L67" s="6">
        <v>0.5880281690140845</v>
      </c>
      <c r="M67" s="6">
        <v>0</v>
      </c>
      <c r="N67" s="6">
        <v>0</v>
      </c>
      <c r="O67" s="6">
        <f>SUM(NonNurse[[#This Row],[Qualified Social Work Staff Hours]],NonNurse[[#This Row],[Other Social Work Staff Hours]])/NonNurse[[#This Row],[MDS Census]]</f>
        <v>0</v>
      </c>
      <c r="P67" s="6">
        <v>5.186619718309859</v>
      </c>
      <c r="Q67" s="6">
        <v>3.7894366197183085</v>
      </c>
      <c r="R67" s="6">
        <f>SUM(NonNurse[[#This Row],[Qualified Activities Professional Hours]],NonNurse[[#This Row],[Other Activities Professional Hours]])/NonNurse[[#This Row],[MDS Census]]</f>
        <v>0.16635343252414508</v>
      </c>
      <c r="S67" s="6">
        <v>0.58098591549295775</v>
      </c>
      <c r="T67" s="6">
        <v>0</v>
      </c>
      <c r="U67" s="6">
        <v>0</v>
      </c>
      <c r="V67" s="6">
        <f>SUM(NonNurse[[#This Row],[Occupational Therapist Hours]],NonNurse[[#This Row],[OT Assistant Hours]],NonNurse[[#This Row],[OT Aide Hours]])/NonNurse[[#This Row],[MDS Census]]</f>
        <v>1.076742364917776E-2</v>
      </c>
      <c r="W67" s="6">
        <v>0.83535211267605614</v>
      </c>
      <c r="X67" s="6">
        <v>0</v>
      </c>
      <c r="Y67" s="6">
        <v>0</v>
      </c>
      <c r="Z67" s="6">
        <f>SUM(NonNurse[[#This Row],[Physical Therapist (PT) Hours]],NonNurse[[#This Row],[PT Assistant Hours]],NonNurse[[#This Row],[PT Aide Hours]])/NonNurse[[#This Row],[MDS Census]]</f>
        <v>1.5481597494126855E-2</v>
      </c>
      <c r="AA67" s="6">
        <v>0</v>
      </c>
      <c r="AB67" s="6">
        <v>0</v>
      </c>
      <c r="AC67" s="6">
        <v>0</v>
      </c>
      <c r="AD67" s="6">
        <v>0</v>
      </c>
      <c r="AE67" s="6">
        <v>0</v>
      </c>
      <c r="AF67" s="6">
        <v>0</v>
      </c>
      <c r="AG67" s="6">
        <v>7.0422535211267609E-2</v>
      </c>
      <c r="AH67" s="1">
        <v>435102</v>
      </c>
      <c r="AI67">
        <v>8</v>
      </c>
    </row>
    <row r="68" spans="1:35" x14ac:dyDescent="0.25">
      <c r="A68" t="s">
        <v>150</v>
      </c>
      <c r="B68" t="s">
        <v>80</v>
      </c>
      <c r="C68" t="s">
        <v>269</v>
      </c>
      <c r="D68" t="s">
        <v>201</v>
      </c>
      <c r="E68" s="6">
        <v>38.847826086956523</v>
      </c>
      <c r="F68" s="6">
        <v>1.1847826086956521</v>
      </c>
      <c r="G68" s="6">
        <v>0.16304347826086957</v>
      </c>
      <c r="H68" s="6">
        <v>0.28260869565217389</v>
      </c>
      <c r="I68" s="6">
        <v>1.6195652173913044</v>
      </c>
      <c r="J68" s="6">
        <v>0</v>
      </c>
      <c r="K68" s="6">
        <v>0</v>
      </c>
      <c r="L68" s="6">
        <v>0.13086956521739129</v>
      </c>
      <c r="M68" s="6">
        <v>9.8986956521739131</v>
      </c>
      <c r="N68" s="6">
        <v>3.7391304347826098</v>
      </c>
      <c r="O68" s="6">
        <f>SUM(NonNurse[[#This Row],[Qualified Social Work Staff Hours]],NonNurse[[#This Row],[Other Social Work Staff Hours]])/NonNurse[[#This Row],[MDS Census]]</f>
        <v>0.35105763850027982</v>
      </c>
      <c r="P68" s="6">
        <v>0</v>
      </c>
      <c r="Q68" s="6">
        <v>20.451086956521742</v>
      </c>
      <c r="R68" s="6">
        <f>SUM(NonNurse[[#This Row],[Qualified Activities Professional Hours]],NonNurse[[#This Row],[Other Activities Professional Hours]])/NonNurse[[#This Row],[MDS Census]]</f>
        <v>0.52644096250699501</v>
      </c>
      <c r="S68" s="6">
        <v>0.97423913043478239</v>
      </c>
      <c r="T68" s="6">
        <v>0</v>
      </c>
      <c r="U68" s="6">
        <v>0</v>
      </c>
      <c r="V68" s="6">
        <f>SUM(NonNurse[[#This Row],[Occupational Therapist Hours]],NonNurse[[#This Row],[OT Assistant Hours]],NonNurse[[#This Row],[OT Aide Hours]])/NonNurse[[#This Row],[MDS Census]]</f>
        <v>2.5078343592613312E-2</v>
      </c>
      <c r="W68" s="6">
        <v>0.45652173913043476</v>
      </c>
      <c r="X68" s="6">
        <v>0.22826086956521738</v>
      </c>
      <c r="Y68" s="6">
        <v>0</v>
      </c>
      <c r="Z68" s="6">
        <f>SUM(NonNurse[[#This Row],[Physical Therapist (PT) Hours]],NonNurse[[#This Row],[PT Assistant Hours]],NonNurse[[#This Row],[PT Aide Hours]])/NonNurse[[#This Row],[MDS Census]]</f>
        <v>1.7627308337996639E-2</v>
      </c>
      <c r="AA68" s="6">
        <v>0</v>
      </c>
      <c r="AB68" s="6">
        <v>0</v>
      </c>
      <c r="AC68" s="6">
        <v>0</v>
      </c>
      <c r="AD68" s="6">
        <v>1.6782608695652173</v>
      </c>
      <c r="AE68" s="6">
        <v>0</v>
      </c>
      <c r="AF68" s="6">
        <v>0</v>
      </c>
      <c r="AG68" s="6">
        <v>0</v>
      </c>
      <c r="AH68" s="1">
        <v>435112</v>
      </c>
      <c r="AI68">
        <v>8</v>
      </c>
    </row>
    <row r="69" spans="1:35" x14ac:dyDescent="0.25">
      <c r="A69" t="s">
        <v>150</v>
      </c>
      <c r="B69" t="s">
        <v>82</v>
      </c>
      <c r="C69" t="s">
        <v>271</v>
      </c>
      <c r="D69" t="s">
        <v>183</v>
      </c>
      <c r="E69" s="6">
        <v>44.804347826086953</v>
      </c>
      <c r="F69" s="6">
        <v>4.1902173913043477</v>
      </c>
      <c r="G69" s="6">
        <v>0</v>
      </c>
      <c r="H69" s="6">
        <v>0</v>
      </c>
      <c r="I69" s="6">
        <v>0</v>
      </c>
      <c r="J69" s="6">
        <v>0</v>
      </c>
      <c r="K69" s="6">
        <v>0</v>
      </c>
      <c r="L69" s="6">
        <v>4.107608695652174</v>
      </c>
      <c r="M69" s="6">
        <v>5.2201086956521738</v>
      </c>
      <c r="N69" s="6">
        <v>0</v>
      </c>
      <c r="O69" s="6">
        <f>SUM(NonNurse[[#This Row],[Qualified Social Work Staff Hours]],NonNurse[[#This Row],[Other Social Work Staff Hours]])/NonNurse[[#This Row],[MDS Census]]</f>
        <v>0.11650897622513344</v>
      </c>
      <c r="P69" s="6">
        <v>3.6657608695652173</v>
      </c>
      <c r="Q69" s="6">
        <v>2.8885869565217392</v>
      </c>
      <c r="R69" s="6">
        <f>SUM(NonNurse[[#This Row],[Qualified Activities Professional Hours]],NonNurse[[#This Row],[Other Activities Professional Hours]])/NonNurse[[#This Row],[MDS Census]]</f>
        <v>0.14628820960698691</v>
      </c>
      <c r="S69" s="6">
        <v>4.9102173913043483</v>
      </c>
      <c r="T69" s="6">
        <v>0.28141304347826085</v>
      </c>
      <c r="U69" s="6">
        <v>0</v>
      </c>
      <c r="V69" s="6">
        <f>SUM(NonNurse[[#This Row],[Occupational Therapist Hours]],NonNurse[[#This Row],[OT Assistant Hours]],NonNurse[[#This Row],[OT Aide Hours]])/NonNurse[[#This Row],[MDS Census]]</f>
        <v>0.11587336244541487</v>
      </c>
      <c r="W69" s="6">
        <v>8.7500000000000008E-2</v>
      </c>
      <c r="X69" s="6">
        <v>4.483478260869564</v>
      </c>
      <c r="Y69" s="6">
        <v>0</v>
      </c>
      <c r="Z69" s="6">
        <f>SUM(NonNurse[[#This Row],[Physical Therapist (PT) Hours]],NonNurse[[#This Row],[PT Assistant Hours]],NonNurse[[#This Row],[PT Aide Hours]])/NonNurse[[#This Row],[MDS Census]]</f>
        <v>0.10202086365841823</v>
      </c>
      <c r="AA69" s="6">
        <v>0</v>
      </c>
      <c r="AB69" s="6">
        <v>0</v>
      </c>
      <c r="AC69" s="6">
        <v>0</v>
      </c>
      <c r="AD69" s="6">
        <v>0</v>
      </c>
      <c r="AE69" s="6">
        <v>0</v>
      </c>
      <c r="AF69" s="6">
        <v>0</v>
      </c>
      <c r="AG69" s="6">
        <v>0</v>
      </c>
      <c r="AH69" s="1">
        <v>435115</v>
      </c>
      <c r="AI69">
        <v>8</v>
      </c>
    </row>
    <row r="70" spans="1:35" x14ac:dyDescent="0.25">
      <c r="A70" t="s">
        <v>150</v>
      </c>
      <c r="B70" t="s">
        <v>86</v>
      </c>
      <c r="C70" t="s">
        <v>273</v>
      </c>
      <c r="D70" t="s">
        <v>171</v>
      </c>
      <c r="E70" s="6">
        <v>34.869565217391305</v>
      </c>
      <c r="F70" s="6">
        <v>1.6249999999999982</v>
      </c>
      <c r="G70" s="6">
        <v>4.0760869565217392E-2</v>
      </c>
      <c r="H70" s="6">
        <v>0.34782608695652173</v>
      </c>
      <c r="I70" s="6">
        <v>0.35869565217391303</v>
      </c>
      <c r="J70" s="6">
        <v>0</v>
      </c>
      <c r="K70" s="6">
        <v>0</v>
      </c>
      <c r="L70" s="6">
        <v>0.51858695652173925</v>
      </c>
      <c r="M70" s="6">
        <v>5.7585869565217376</v>
      </c>
      <c r="N70" s="6">
        <v>4.8508695652173923</v>
      </c>
      <c r="O70" s="6">
        <f>SUM(NonNurse[[#This Row],[Qualified Social Work Staff Hours]],NonNurse[[#This Row],[Other Social Work Staff Hours]])/NonNurse[[#This Row],[MDS Census]]</f>
        <v>0.30426122194513716</v>
      </c>
      <c r="P70" s="6">
        <v>4.8810869565217399</v>
      </c>
      <c r="Q70" s="6">
        <v>8.753043478260869</v>
      </c>
      <c r="R70" s="6">
        <f>SUM(NonNurse[[#This Row],[Qualified Activities Professional Hours]],NonNurse[[#This Row],[Other Activities Professional Hours]])/NonNurse[[#This Row],[MDS Census]]</f>
        <v>0.39100374064837906</v>
      </c>
      <c r="S70" s="6">
        <v>0.75989130434782604</v>
      </c>
      <c r="T70" s="6">
        <v>0</v>
      </c>
      <c r="U70" s="6">
        <v>0</v>
      </c>
      <c r="V70" s="6">
        <f>SUM(NonNurse[[#This Row],[Occupational Therapist Hours]],NonNurse[[#This Row],[OT Assistant Hours]],NonNurse[[#This Row],[OT Aide Hours]])/NonNurse[[#This Row],[MDS Census]]</f>
        <v>2.1792394014962593E-2</v>
      </c>
      <c r="W70" s="6">
        <v>0.32195652173913042</v>
      </c>
      <c r="X70" s="6">
        <v>0</v>
      </c>
      <c r="Y70" s="6">
        <v>0</v>
      </c>
      <c r="Z70" s="6">
        <f>SUM(NonNurse[[#This Row],[Physical Therapist (PT) Hours]],NonNurse[[#This Row],[PT Assistant Hours]],NonNurse[[#This Row],[PT Aide Hours]])/NonNurse[[#This Row],[MDS Census]]</f>
        <v>9.2331670822942639E-3</v>
      </c>
      <c r="AA70" s="6">
        <v>0</v>
      </c>
      <c r="AB70" s="6">
        <v>0</v>
      </c>
      <c r="AC70" s="6">
        <v>0</v>
      </c>
      <c r="AD70" s="6">
        <v>0</v>
      </c>
      <c r="AE70" s="6">
        <v>0</v>
      </c>
      <c r="AF70" s="6">
        <v>0</v>
      </c>
      <c r="AG70" s="6">
        <v>0</v>
      </c>
      <c r="AH70" s="1">
        <v>435120</v>
      </c>
      <c r="AI70">
        <v>8</v>
      </c>
    </row>
    <row r="71" spans="1:35" x14ac:dyDescent="0.25">
      <c r="A71" t="s">
        <v>150</v>
      </c>
      <c r="B71" t="s">
        <v>99</v>
      </c>
      <c r="C71" t="s">
        <v>279</v>
      </c>
      <c r="D71" t="s">
        <v>200</v>
      </c>
      <c r="E71" s="6">
        <v>28.130434782608695</v>
      </c>
      <c r="F71" s="6">
        <v>0</v>
      </c>
      <c r="G71" s="6">
        <v>0</v>
      </c>
      <c r="H71" s="6">
        <v>0</v>
      </c>
      <c r="I71" s="6">
        <v>0</v>
      </c>
      <c r="J71" s="6">
        <v>0</v>
      </c>
      <c r="K71" s="6">
        <v>0</v>
      </c>
      <c r="L71" s="6">
        <v>0</v>
      </c>
      <c r="M71" s="6">
        <v>4.8554347826086959</v>
      </c>
      <c r="N71" s="6">
        <v>0</v>
      </c>
      <c r="O71" s="6">
        <f>SUM(NonNurse[[#This Row],[Qualified Social Work Staff Hours]],NonNurse[[#This Row],[Other Social Work Staff Hours]])/NonNurse[[#This Row],[MDS Census]]</f>
        <v>0.17260432766615147</v>
      </c>
      <c r="P71" s="6">
        <v>5.4110869565217383</v>
      </c>
      <c r="Q71" s="6">
        <v>7.2347826086956513</v>
      </c>
      <c r="R71" s="6">
        <f>SUM(NonNurse[[#This Row],[Qualified Activities Professional Hours]],NonNurse[[#This Row],[Other Activities Professional Hours]])/NonNurse[[#This Row],[MDS Census]]</f>
        <v>0.44954404945904164</v>
      </c>
      <c r="S71" s="6">
        <v>0</v>
      </c>
      <c r="T71" s="6">
        <v>0</v>
      </c>
      <c r="U71" s="6">
        <v>0</v>
      </c>
      <c r="V71" s="6">
        <f>SUM(NonNurse[[#This Row],[Occupational Therapist Hours]],NonNurse[[#This Row],[OT Assistant Hours]],NonNurse[[#This Row],[OT Aide Hours]])/NonNurse[[#This Row],[MDS Census]]</f>
        <v>0</v>
      </c>
      <c r="W71" s="6">
        <v>0</v>
      </c>
      <c r="X71" s="6">
        <v>0</v>
      </c>
      <c r="Y71" s="6">
        <v>0</v>
      </c>
      <c r="Z71" s="6">
        <f>SUM(NonNurse[[#This Row],[Physical Therapist (PT) Hours]],NonNurse[[#This Row],[PT Assistant Hours]],NonNurse[[#This Row],[PT Aide Hours]])/NonNurse[[#This Row],[MDS Census]]</f>
        <v>0</v>
      </c>
      <c r="AA71" s="6">
        <v>0</v>
      </c>
      <c r="AB71" s="6">
        <v>0</v>
      </c>
      <c r="AC71" s="6">
        <v>0</v>
      </c>
      <c r="AD71" s="6">
        <v>6.9706521739130443</v>
      </c>
      <c r="AE71" s="6">
        <v>0</v>
      </c>
      <c r="AF71" s="6">
        <v>0</v>
      </c>
      <c r="AG71" s="6">
        <v>0</v>
      </c>
      <c r="AH71" t="s">
        <v>2</v>
      </c>
      <c r="AI71">
        <v>8</v>
      </c>
    </row>
    <row r="72" spans="1:35" x14ac:dyDescent="0.25">
      <c r="A72" t="s">
        <v>150</v>
      </c>
      <c r="B72" t="s">
        <v>47</v>
      </c>
      <c r="C72" t="s">
        <v>250</v>
      </c>
      <c r="D72" t="s">
        <v>164</v>
      </c>
      <c r="E72" s="6">
        <v>16.75</v>
      </c>
      <c r="F72" s="6">
        <v>2.7391304347826089</v>
      </c>
      <c r="G72" s="6">
        <v>0</v>
      </c>
      <c r="H72" s="6">
        <v>0.10445652173913041</v>
      </c>
      <c r="I72" s="6">
        <v>0.27173913043478259</v>
      </c>
      <c r="J72" s="6">
        <v>0</v>
      </c>
      <c r="K72" s="6">
        <v>0</v>
      </c>
      <c r="L72" s="6">
        <v>0.24000000000000005</v>
      </c>
      <c r="M72" s="6">
        <v>2.5172826086956523</v>
      </c>
      <c r="N72" s="6">
        <v>0</v>
      </c>
      <c r="O72" s="6">
        <f>SUM(NonNurse[[#This Row],[Qualified Social Work Staff Hours]],NonNurse[[#This Row],[Other Social Work Staff Hours]])/NonNurse[[#This Row],[MDS Census]]</f>
        <v>0.15028552887735239</v>
      </c>
      <c r="P72" s="6">
        <v>0.46445652173913038</v>
      </c>
      <c r="Q72" s="6">
        <v>0.99391304347826082</v>
      </c>
      <c r="R72" s="6">
        <f>SUM(NonNurse[[#This Row],[Qualified Activities Professional Hours]],NonNurse[[#This Row],[Other Activities Professional Hours]])/NonNurse[[#This Row],[MDS Census]]</f>
        <v>8.7066839714471114E-2</v>
      </c>
      <c r="S72" s="6">
        <v>3.7396739130434797</v>
      </c>
      <c r="T72" s="6">
        <v>0.39652173913043481</v>
      </c>
      <c r="U72" s="6">
        <v>0</v>
      </c>
      <c r="V72" s="6">
        <f>SUM(NonNurse[[#This Row],[Occupational Therapist Hours]],NonNurse[[#This Row],[OT Assistant Hours]],NonNurse[[#This Row],[OT Aide Hours]])/NonNurse[[#This Row],[MDS Census]]</f>
        <v>0.24693705386112924</v>
      </c>
      <c r="W72" s="6">
        <v>0.77423913043478276</v>
      </c>
      <c r="X72" s="6">
        <v>2.8426086956521739</v>
      </c>
      <c r="Y72" s="6">
        <v>0</v>
      </c>
      <c r="Z72" s="6">
        <f>SUM(NonNurse[[#This Row],[Physical Therapist (PT) Hours]],NonNurse[[#This Row],[PT Assistant Hours]],NonNurse[[#This Row],[PT Aide Hours]])/NonNurse[[#This Row],[MDS Census]]</f>
        <v>0.21593121349772876</v>
      </c>
      <c r="AA72" s="6">
        <v>0</v>
      </c>
      <c r="AB72" s="6">
        <v>0</v>
      </c>
      <c r="AC72" s="6">
        <v>0</v>
      </c>
      <c r="AD72" s="6">
        <v>0</v>
      </c>
      <c r="AE72" s="6">
        <v>0</v>
      </c>
      <c r="AF72" s="6">
        <v>0</v>
      </c>
      <c r="AG72" s="6">
        <v>0</v>
      </c>
      <c r="AH72" s="1">
        <v>435065</v>
      </c>
      <c r="AI72">
        <v>8</v>
      </c>
    </row>
    <row r="73" spans="1:35" x14ac:dyDescent="0.25">
      <c r="A73" t="s">
        <v>150</v>
      </c>
      <c r="B73" t="s">
        <v>14</v>
      </c>
      <c r="C73" t="s">
        <v>228</v>
      </c>
      <c r="D73" t="s">
        <v>172</v>
      </c>
      <c r="E73" s="6">
        <v>67.945652173913047</v>
      </c>
      <c r="F73" s="6">
        <v>5.6521739130434785</v>
      </c>
      <c r="G73" s="6">
        <v>0.12228260869565218</v>
      </c>
      <c r="H73" s="6">
        <v>0.30978260869565216</v>
      </c>
      <c r="I73" s="6">
        <v>0.43478260869565216</v>
      </c>
      <c r="J73" s="6">
        <v>0</v>
      </c>
      <c r="K73" s="6">
        <v>0</v>
      </c>
      <c r="L73" s="6">
        <v>10.959239130434783</v>
      </c>
      <c r="M73" s="6">
        <v>5.9864130434782608</v>
      </c>
      <c r="N73" s="6">
        <v>0</v>
      </c>
      <c r="O73" s="6">
        <f>SUM(NonNurse[[#This Row],[Qualified Social Work Staff Hours]],NonNurse[[#This Row],[Other Social Work Staff Hours]])/NonNurse[[#This Row],[MDS Census]]</f>
        <v>8.8105903055511109E-2</v>
      </c>
      <c r="P73" s="6">
        <v>0.97282608695652173</v>
      </c>
      <c r="Q73" s="6">
        <v>11.695652173913043</v>
      </c>
      <c r="R73" s="6">
        <f>SUM(NonNurse[[#This Row],[Qualified Activities Professional Hours]],NonNurse[[#This Row],[Other Activities Professional Hours]])/NonNurse[[#This Row],[MDS Census]]</f>
        <v>0.18645016797312428</v>
      </c>
      <c r="S73" s="6">
        <v>23.345108695652176</v>
      </c>
      <c r="T73" s="6">
        <v>10.035326086956522</v>
      </c>
      <c r="U73" s="6">
        <v>0</v>
      </c>
      <c r="V73" s="6">
        <f>SUM(NonNurse[[#This Row],[Occupational Therapist Hours]],NonNurse[[#This Row],[OT Assistant Hours]],NonNurse[[#This Row],[OT Aide Hours]])/NonNurse[[#This Row],[MDS Census]]</f>
        <v>0.49128139497680368</v>
      </c>
      <c r="W73" s="6">
        <v>21.358695652173914</v>
      </c>
      <c r="X73" s="6">
        <v>27.247282608695652</v>
      </c>
      <c r="Y73" s="6">
        <v>0</v>
      </c>
      <c r="Z73" s="6">
        <f>SUM(NonNurse[[#This Row],[Physical Therapist (PT) Hours]],NonNurse[[#This Row],[PT Assistant Hours]],NonNurse[[#This Row],[PT Aide Hours]])/NonNurse[[#This Row],[MDS Census]]</f>
        <v>0.71536554151335774</v>
      </c>
      <c r="AA73" s="6">
        <v>0</v>
      </c>
      <c r="AB73" s="6">
        <v>0</v>
      </c>
      <c r="AC73" s="6">
        <v>0</v>
      </c>
      <c r="AD73" s="6">
        <v>0</v>
      </c>
      <c r="AE73" s="6">
        <v>0</v>
      </c>
      <c r="AF73" s="6">
        <v>0</v>
      </c>
      <c r="AG73" s="6">
        <v>0</v>
      </c>
      <c r="AH73" s="1">
        <v>435004</v>
      </c>
      <c r="AI73">
        <v>8</v>
      </c>
    </row>
    <row r="74" spans="1:35" x14ac:dyDescent="0.25">
      <c r="A74" t="s">
        <v>150</v>
      </c>
      <c r="B74" t="s">
        <v>84</v>
      </c>
      <c r="C74" t="s">
        <v>234</v>
      </c>
      <c r="D74" t="s">
        <v>203</v>
      </c>
      <c r="E74" s="6">
        <v>38.402173913043477</v>
      </c>
      <c r="F74" s="6">
        <v>5.3478260869565215</v>
      </c>
      <c r="G74" s="6">
        <v>0</v>
      </c>
      <c r="H74" s="6">
        <v>0</v>
      </c>
      <c r="I74" s="6">
        <v>0</v>
      </c>
      <c r="J74" s="6">
        <v>0</v>
      </c>
      <c r="K74" s="6">
        <v>0</v>
      </c>
      <c r="L74" s="6">
        <v>0.31565217391304357</v>
      </c>
      <c r="M74" s="6">
        <v>5.0570652173913047</v>
      </c>
      <c r="N74" s="6">
        <v>0</v>
      </c>
      <c r="O74" s="6">
        <f>SUM(NonNurse[[#This Row],[Qualified Social Work Staff Hours]],NonNurse[[#This Row],[Other Social Work Staff Hours]])/NonNurse[[#This Row],[MDS Census]]</f>
        <v>0.13168695159920749</v>
      </c>
      <c r="P74" s="6">
        <v>5.2173913043478262</v>
      </c>
      <c r="Q74" s="6">
        <v>0</v>
      </c>
      <c r="R74" s="6">
        <f>SUM(NonNurse[[#This Row],[Qualified Activities Professional Hours]],NonNurse[[#This Row],[Other Activities Professional Hours]])/NonNurse[[#This Row],[MDS Census]]</f>
        <v>0.13586187376167563</v>
      </c>
      <c r="S74" s="6">
        <v>0.38869565217391311</v>
      </c>
      <c r="T74" s="6">
        <v>3.0074999999999998</v>
      </c>
      <c r="U74" s="6">
        <v>0</v>
      </c>
      <c r="V74" s="6">
        <f>SUM(NonNurse[[#This Row],[Occupational Therapist Hours]],NonNurse[[#This Row],[OT Assistant Hours]],NonNurse[[#This Row],[OT Aide Hours]])/NonNurse[[#This Row],[MDS Census]]</f>
        <v>8.8437588451740726E-2</v>
      </c>
      <c r="W74" s="6">
        <v>1.1145652173913041</v>
      </c>
      <c r="X74" s="6">
        <v>2.7357608695652176</v>
      </c>
      <c r="Y74" s="6">
        <v>0</v>
      </c>
      <c r="Z74" s="6">
        <f>SUM(NonNurse[[#This Row],[Physical Therapist (PT) Hours]],NonNurse[[#This Row],[PT Assistant Hours]],NonNurse[[#This Row],[PT Aide Hours]])/NonNurse[[#This Row],[MDS Census]]</f>
        <v>0.10026323238041325</v>
      </c>
      <c r="AA74" s="6">
        <v>0</v>
      </c>
      <c r="AB74" s="6">
        <v>0</v>
      </c>
      <c r="AC74" s="6">
        <v>0</v>
      </c>
      <c r="AD74" s="6">
        <v>0</v>
      </c>
      <c r="AE74" s="6">
        <v>0</v>
      </c>
      <c r="AF74" s="6">
        <v>0</v>
      </c>
      <c r="AG74" s="6">
        <v>0</v>
      </c>
      <c r="AH74" s="1">
        <v>435118</v>
      </c>
      <c r="AI74">
        <v>8</v>
      </c>
    </row>
    <row r="75" spans="1:35" x14ac:dyDescent="0.25">
      <c r="A75" t="s">
        <v>150</v>
      </c>
      <c r="B75" t="s">
        <v>61</v>
      </c>
      <c r="C75" t="s">
        <v>256</v>
      </c>
      <c r="D75" t="s">
        <v>197</v>
      </c>
      <c r="E75" s="6">
        <v>35.141304347826086</v>
      </c>
      <c r="F75" s="6">
        <v>5.3043478260869561</v>
      </c>
      <c r="G75" s="6">
        <v>0</v>
      </c>
      <c r="H75" s="6">
        <v>0</v>
      </c>
      <c r="I75" s="6">
        <v>0</v>
      </c>
      <c r="J75" s="6">
        <v>0</v>
      </c>
      <c r="K75" s="6">
        <v>0</v>
      </c>
      <c r="L75" s="6">
        <v>0.35793478260869566</v>
      </c>
      <c r="M75" s="6">
        <v>6.1358695652173916</v>
      </c>
      <c r="N75" s="6">
        <v>0</v>
      </c>
      <c r="O75" s="6">
        <f>SUM(NonNurse[[#This Row],[Qualified Social Work Staff Hours]],NonNurse[[#This Row],[Other Social Work Staff Hours]])/NonNurse[[#This Row],[MDS Census]]</f>
        <v>0.17460562944633468</v>
      </c>
      <c r="P75" s="6">
        <v>0</v>
      </c>
      <c r="Q75" s="6">
        <v>3.8369565217391304</v>
      </c>
      <c r="R75" s="6">
        <f>SUM(NonNurse[[#This Row],[Qualified Activities Professional Hours]],NonNurse[[#This Row],[Other Activities Professional Hours]])/NonNurse[[#This Row],[MDS Census]]</f>
        <v>0.10918651407361583</v>
      </c>
      <c r="S75" s="6">
        <v>7.826086956521738E-3</v>
      </c>
      <c r="T75" s="6">
        <v>5.3394565217391312</v>
      </c>
      <c r="U75" s="6">
        <v>0</v>
      </c>
      <c r="V75" s="6">
        <f>SUM(NonNurse[[#This Row],[Occupational Therapist Hours]],NonNurse[[#This Row],[OT Assistant Hours]],NonNurse[[#This Row],[OT Aide Hours]])/NonNurse[[#This Row],[MDS Census]]</f>
        <v>0.15216517166718221</v>
      </c>
      <c r="W75" s="6">
        <v>1.4349999999999998</v>
      </c>
      <c r="X75" s="6">
        <v>5.7511956521739123</v>
      </c>
      <c r="Y75" s="6">
        <v>0</v>
      </c>
      <c r="Z75" s="6">
        <f>SUM(NonNurse[[#This Row],[Physical Therapist (PT) Hours]],NonNurse[[#This Row],[PT Assistant Hours]],NonNurse[[#This Row],[PT Aide Hours]])/NonNurse[[#This Row],[MDS Census]]</f>
        <v>0.20449427776059384</v>
      </c>
      <c r="AA75" s="6">
        <v>0</v>
      </c>
      <c r="AB75" s="6">
        <v>0</v>
      </c>
      <c r="AC75" s="6">
        <v>0</v>
      </c>
      <c r="AD75" s="6">
        <v>0</v>
      </c>
      <c r="AE75" s="6">
        <v>0</v>
      </c>
      <c r="AF75" s="6">
        <v>0</v>
      </c>
      <c r="AG75" s="6">
        <v>0</v>
      </c>
      <c r="AH75" s="1">
        <v>435086</v>
      </c>
      <c r="AI75">
        <v>8</v>
      </c>
    </row>
    <row r="76" spans="1:35" x14ac:dyDescent="0.25">
      <c r="A76" t="s">
        <v>150</v>
      </c>
      <c r="B76" t="s">
        <v>21</v>
      </c>
      <c r="C76" t="s">
        <v>240</v>
      </c>
      <c r="D76" t="s">
        <v>169</v>
      </c>
      <c r="E76" s="6">
        <v>60.097826086956523</v>
      </c>
      <c r="F76" s="6">
        <v>5.6521739130434785</v>
      </c>
      <c r="G76" s="6">
        <v>0.52989130434782605</v>
      </c>
      <c r="H76" s="6">
        <v>0.20652173913043478</v>
      </c>
      <c r="I76" s="6">
        <v>0.61956521739130432</v>
      </c>
      <c r="J76" s="6">
        <v>0</v>
      </c>
      <c r="K76" s="6">
        <v>0</v>
      </c>
      <c r="L76" s="6">
        <v>3.1576086956521738</v>
      </c>
      <c r="M76" s="6">
        <v>1.0652173913043479</v>
      </c>
      <c r="N76" s="6">
        <v>8.2255434782608692</v>
      </c>
      <c r="O76" s="6">
        <f>SUM(NonNurse[[#This Row],[Qualified Social Work Staff Hours]],NonNurse[[#This Row],[Other Social Work Staff Hours]])/NonNurse[[#This Row],[MDS Census]]</f>
        <v>0.15459395912461565</v>
      </c>
      <c r="P76" s="6">
        <v>4.9239130434782608</v>
      </c>
      <c r="Q76" s="6">
        <v>4.3206521739130439</v>
      </c>
      <c r="R76" s="6">
        <f>SUM(NonNurse[[#This Row],[Qualified Activities Professional Hours]],NonNurse[[#This Row],[Other Activities Professional Hours]])/NonNurse[[#This Row],[MDS Census]]</f>
        <v>0.15382528486163863</v>
      </c>
      <c r="S76" s="6">
        <v>7.7717391304347823</v>
      </c>
      <c r="T76" s="6">
        <v>4.5298913043478262</v>
      </c>
      <c r="U76" s="6">
        <v>0</v>
      </c>
      <c r="V76" s="6">
        <f>SUM(NonNurse[[#This Row],[Occupational Therapist Hours]],NonNurse[[#This Row],[OT Assistant Hours]],NonNurse[[#This Row],[OT Aide Hours]])/NonNurse[[#This Row],[MDS Census]]</f>
        <v>0.20469343461747153</v>
      </c>
      <c r="W76" s="6">
        <v>8.4483695652173907</v>
      </c>
      <c r="X76" s="6">
        <v>5.0298913043478262</v>
      </c>
      <c r="Y76" s="6">
        <v>0</v>
      </c>
      <c r="Z76" s="6">
        <f>SUM(NonNurse[[#This Row],[Physical Therapist (PT) Hours]],NonNurse[[#This Row],[PT Assistant Hours]],NonNurse[[#This Row],[PT Aide Hours]])/NonNurse[[#This Row],[MDS Census]]</f>
        <v>0.22427202025682763</v>
      </c>
      <c r="AA76" s="6">
        <v>0</v>
      </c>
      <c r="AB76" s="6">
        <v>0</v>
      </c>
      <c r="AC76" s="6">
        <v>0</v>
      </c>
      <c r="AD76" s="6">
        <v>0</v>
      </c>
      <c r="AE76" s="6">
        <v>0</v>
      </c>
      <c r="AF76" s="6">
        <v>0</v>
      </c>
      <c r="AG76" s="6">
        <v>0</v>
      </c>
      <c r="AH76" s="1">
        <v>435035</v>
      </c>
      <c r="AI76">
        <v>8</v>
      </c>
    </row>
    <row r="77" spans="1:35" x14ac:dyDescent="0.25">
      <c r="A77" t="s">
        <v>150</v>
      </c>
      <c r="B77" t="s">
        <v>102</v>
      </c>
      <c r="C77" t="s">
        <v>282</v>
      </c>
      <c r="D77" t="s">
        <v>161</v>
      </c>
      <c r="E77" s="6">
        <v>56.706521739130437</v>
      </c>
      <c r="F77" s="6">
        <v>0.22826086956521738</v>
      </c>
      <c r="G77" s="6">
        <v>1.358695652173913E-2</v>
      </c>
      <c r="H77" s="6">
        <v>0.39130434782608697</v>
      </c>
      <c r="I77" s="6">
        <v>3.3260869565217392</v>
      </c>
      <c r="J77" s="6">
        <v>0</v>
      </c>
      <c r="K77" s="6">
        <v>0</v>
      </c>
      <c r="L77" s="6">
        <v>3.3478260869565221E-2</v>
      </c>
      <c r="M77" s="6">
        <v>4.9905434782608697</v>
      </c>
      <c r="N77" s="6">
        <v>0</v>
      </c>
      <c r="O77" s="6">
        <f>SUM(NonNurse[[#This Row],[Qualified Social Work Staff Hours]],NonNurse[[#This Row],[Other Social Work Staff Hours]])/NonNurse[[#This Row],[MDS Census]]</f>
        <v>8.8006517155453323E-2</v>
      </c>
      <c r="P77" s="6">
        <v>5.8235869565217397</v>
      </c>
      <c r="Q77" s="6">
        <v>16.555869565217389</v>
      </c>
      <c r="R77" s="6">
        <f>SUM(NonNurse[[#This Row],[Qualified Activities Professional Hours]],NonNurse[[#This Row],[Other Activities Professional Hours]])/NonNurse[[#This Row],[MDS Census]]</f>
        <v>0.39465401571784547</v>
      </c>
      <c r="S77" s="6">
        <v>1.8478260869565218E-2</v>
      </c>
      <c r="T77" s="6">
        <v>0</v>
      </c>
      <c r="U77" s="6">
        <v>0</v>
      </c>
      <c r="V77" s="6">
        <f>SUM(NonNurse[[#This Row],[Occupational Therapist Hours]],NonNurse[[#This Row],[OT Assistant Hours]],NonNurse[[#This Row],[OT Aide Hours]])/NonNurse[[#This Row],[MDS Census]]</f>
        <v>3.2585777266628331E-4</v>
      </c>
      <c r="W77" s="6">
        <v>6.0869565217391307E-2</v>
      </c>
      <c r="X77" s="6">
        <v>0</v>
      </c>
      <c r="Y77" s="6">
        <v>0</v>
      </c>
      <c r="Z77" s="6">
        <f>SUM(NonNurse[[#This Row],[Physical Therapist (PT) Hours]],NonNurse[[#This Row],[PT Assistant Hours]],NonNurse[[#This Row],[PT Aide Hours]])/NonNurse[[#This Row],[MDS Census]]</f>
        <v>1.0734138393712861E-3</v>
      </c>
      <c r="AA77" s="6">
        <v>0</v>
      </c>
      <c r="AB77" s="6">
        <v>0</v>
      </c>
      <c r="AC77" s="6">
        <v>0</v>
      </c>
      <c r="AD77" s="6">
        <v>0</v>
      </c>
      <c r="AE77" s="6">
        <v>0</v>
      </c>
      <c r="AF77" s="6">
        <v>0</v>
      </c>
      <c r="AG77" s="6">
        <v>0</v>
      </c>
      <c r="AH77" t="s">
        <v>5</v>
      </c>
      <c r="AI77">
        <v>8</v>
      </c>
    </row>
    <row r="78" spans="1:35" x14ac:dyDescent="0.25">
      <c r="A78" t="s">
        <v>150</v>
      </c>
      <c r="B78" t="s">
        <v>100</v>
      </c>
      <c r="C78" t="s">
        <v>280</v>
      </c>
      <c r="D78" t="s">
        <v>210</v>
      </c>
      <c r="E78" s="6">
        <v>42.576086956521742</v>
      </c>
      <c r="F78" s="6">
        <v>2.5999999999999988</v>
      </c>
      <c r="G78" s="6">
        <v>0.18467391304347827</v>
      </c>
      <c r="H78" s="6">
        <v>0.45380434782608697</v>
      </c>
      <c r="I78" s="6">
        <v>1</v>
      </c>
      <c r="J78" s="6">
        <v>0</v>
      </c>
      <c r="K78" s="6">
        <v>0</v>
      </c>
      <c r="L78" s="6">
        <v>0</v>
      </c>
      <c r="M78" s="6">
        <v>5.5974999999999993</v>
      </c>
      <c r="N78" s="6">
        <v>0</v>
      </c>
      <c r="O78" s="6">
        <f>SUM(NonNurse[[#This Row],[Qualified Social Work Staff Hours]],NonNurse[[#This Row],[Other Social Work Staff Hours]])/NonNurse[[#This Row],[MDS Census]]</f>
        <v>0.13147051314781719</v>
      </c>
      <c r="P78" s="6">
        <v>5.282826086956522</v>
      </c>
      <c r="Q78" s="6">
        <v>0.47695652173913045</v>
      </c>
      <c r="R78" s="6">
        <f>SUM(NonNurse[[#This Row],[Qualified Activities Professional Hours]],NonNurse[[#This Row],[Other Activities Professional Hours]])/NonNurse[[#This Row],[MDS Census]]</f>
        <v>0.13528210365075313</v>
      </c>
      <c r="S78" s="6">
        <v>2.4999999999999998E-2</v>
      </c>
      <c r="T78" s="6">
        <v>0</v>
      </c>
      <c r="U78" s="6">
        <v>0</v>
      </c>
      <c r="V78" s="6">
        <f>SUM(NonNurse[[#This Row],[Occupational Therapist Hours]],NonNurse[[#This Row],[OT Assistant Hours]],NonNurse[[#This Row],[OT Aide Hours]])/NonNurse[[#This Row],[MDS Census]]</f>
        <v>5.871840694408986E-4</v>
      </c>
      <c r="W78" s="6">
        <v>0</v>
      </c>
      <c r="X78" s="6">
        <v>7.3369565217391311E-2</v>
      </c>
      <c r="Y78" s="6">
        <v>0</v>
      </c>
      <c r="Z78" s="6">
        <f>SUM(NonNurse[[#This Row],[Physical Therapist (PT) Hours]],NonNurse[[#This Row],[PT Assistant Hours]],NonNurse[[#This Row],[PT Aide Hours]])/NonNurse[[#This Row],[MDS Census]]</f>
        <v>1.7232575950982896E-3</v>
      </c>
      <c r="AA78" s="6">
        <v>0</v>
      </c>
      <c r="AB78" s="6">
        <v>0</v>
      </c>
      <c r="AC78" s="6">
        <v>0</v>
      </c>
      <c r="AD78" s="6">
        <v>0</v>
      </c>
      <c r="AE78" s="6">
        <v>0</v>
      </c>
      <c r="AF78" s="6">
        <v>0</v>
      </c>
      <c r="AG78" s="6">
        <v>0</v>
      </c>
      <c r="AH78" t="s">
        <v>3</v>
      </c>
      <c r="AI78">
        <v>8</v>
      </c>
    </row>
    <row r="79" spans="1:35" x14ac:dyDescent="0.25">
      <c r="A79" t="s">
        <v>150</v>
      </c>
      <c r="B79" t="s">
        <v>97</v>
      </c>
      <c r="C79" t="s">
        <v>278</v>
      </c>
      <c r="D79" t="s">
        <v>209</v>
      </c>
      <c r="E79" s="6">
        <v>28.510869565217391</v>
      </c>
      <c r="F79" s="6">
        <v>0</v>
      </c>
      <c r="G79" s="6">
        <v>0</v>
      </c>
      <c r="H79" s="6">
        <v>0</v>
      </c>
      <c r="I79" s="6">
        <v>0</v>
      </c>
      <c r="J79" s="6">
        <v>0</v>
      </c>
      <c r="K79" s="6">
        <v>0</v>
      </c>
      <c r="L79" s="6">
        <v>0</v>
      </c>
      <c r="M79" s="6">
        <v>0</v>
      </c>
      <c r="N79" s="6">
        <v>0.65217391304347827</v>
      </c>
      <c r="O79" s="6">
        <f>SUM(NonNurse[[#This Row],[Qualified Social Work Staff Hours]],NonNurse[[#This Row],[Other Social Work Staff Hours]])/NonNurse[[#This Row],[MDS Census]]</f>
        <v>2.2874571101791842E-2</v>
      </c>
      <c r="P79" s="6">
        <v>5.2038043478260869</v>
      </c>
      <c r="Q79" s="6">
        <v>3.9918478260869565</v>
      </c>
      <c r="R79" s="6">
        <f>SUM(NonNurse[[#This Row],[Qualified Activities Professional Hours]],NonNurse[[#This Row],[Other Activities Professional Hours]])/NonNurse[[#This Row],[MDS Census]]</f>
        <v>0.32253145253526494</v>
      </c>
      <c r="S79" s="6">
        <v>0.30652173913043473</v>
      </c>
      <c r="T79" s="6">
        <v>0.57499999999999996</v>
      </c>
      <c r="U79" s="6">
        <v>0</v>
      </c>
      <c r="V79" s="6">
        <f>SUM(NonNurse[[#This Row],[Occupational Therapist Hours]],NonNurse[[#This Row],[OT Assistant Hours]],NonNurse[[#This Row],[OT Aide Hours]])/NonNurse[[#This Row],[MDS Census]]</f>
        <v>3.0918795272588635E-2</v>
      </c>
      <c r="W79" s="6">
        <v>0.55000000000000004</v>
      </c>
      <c r="X79" s="6">
        <v>0.43586956521739134</v>
      </c>
      <c r="Y79" s="6">
        <v>0</v>
      </c>
      <c r="Z79" s="6">
        <f>SUM(NonNurse[[#This Row],[Physical Therapist (PT) Hours]],NonNurse[[#This Row],[PT Assistant Hours]],NonNurse[[#This Row],[PT Aide Hours]])/NonNurse[[#This Row],[MDS Census]]</f>
        <v>3.4578726648875339E-2</v>
      </c>
      <c r="AA79" s="6">
        <v>0</v>
      </c>
      <c r="AB79" s="6">
        <v>0</v>
      </c>
      <c r="AC79" s="6">
        <v>0</v>
      </c>
      <c r="AD79" s="6">
        <v>0</v>
      </c>
      <c r="AE79" s="6">
        <v>0</v>
      </c>
      <c r="AF79" s="6">
        <v>0</v>
      </c>
      <c r="AG79" s="6">
        <v>0</v>
      </c>
      <c r="AH79" t="s">
        <v>0</v>
      </c>
      <c r="AI79">
        <v>8</v>
      </c>
    </row>
    <row r="80" spans="1:35" x14ac:dyDescent="0.25">
      <c r="A80" t="s">
        <v>150</v>
      </c>
      <c r="B80" t="s">
        <v>98</v>
      </c>
      <c r="C80" t="s">
        <v>251</v>
      </c>
      <c r="D80" t="s">
        <v>191</v>
      </c>
      <c r="E80" s="6">
        <v>50.163043478260867</v>
      </c>
      <c r="F80" s="6">
        <v>3.8260869565217392</v>
      </c>
      <c r="G80" s="6">
        <v>0</v>
      </c>
      <c r="H80" s="6">
        <v>0</v>
      </c>
      <c r="I80" s="6">
        <v>0</v>
      </c>
      <c r="J80" s="6">
        <v>0</v>
      </c>
      <c r="K80" s="6">
        <v>0</v>
      </c>
      <c r="L80" s="6">
        <v>0</v>
      </c>
      <c r="M80" s="6">
        <v>0</v>
      </c>
      <c r="N80" s="6">
        <v>9.727173913043476</v>
      </c>
      <c r="O80" s="6">
        <f>SUM(NonNurse[[#This Row],[Qualified Social Work Staff Hours]],NonNurse[[#This Row],[Other Social Work Staff Hours]])/NonNurse[[#This Row],[MDS Census]]</f>
        <v>0.1939111592632719</v>
      </c>
      <c r="P80" s="6">
        <v>10.271739130434783</v>
      </c>
      <c r="Q80" s="6">
        <v>16.466304347826089</v>
      </c>
      <c r="R80" s="6">
        <f>SUM(NonNurse[[#This Row],[Qualified Activities Professional Hours]],NonNurse[[#This Row],[Other Activities Professional Hours]])/NonNurse[[#This Row],[MDS Census]]</f>
        <v>0.53302275189599135</v>
      </c>
      <c r="S80" s="6">
        <v>8.9891304347826075</v>
      </c>
      <c r="T80" s="6">
        <v>0</v>
      </c>
      <c r="U80" s="6">
        <v>0</v>
      </c>
      <c r="V80" s="6">
        <f>SUM(NonNurse[[#This Row],[Occupational Therapist Hours]],NonNurse[[#This Row],[OT Assistant Hours]],NonNurse[[#This Row],[OT Aide Hours]])/NonNurse[[#This Row],[MDS Census]]</f>
        <v>0.17919826652221016</v>
      </c>
      <c r="W80" s="6">
        <v>0</v>
      </c>
      <c r="X80" s="6">
        <v>0</v>
      </c>
      <c r="Y80" s="6">
        <v>0</v>
      </c>
      <c r="Z80" s="6">
        <f>SUM(NonNurse[[#This Row],[Physical Therapist (PT) Hours]],NonNurse[[#This Row],[PT Assistant Hours]],NonNurse[[#This Row],[PT Aide Hours]])/NonNurse[[#This Row],[MDS Census]]</f>
        <v>0</v>
      </c>
      <c r="AA80" s="6">
        <v>0</v>
      </c>
      <c r="AB80" s="6">
        <v>0</v>
      </c>
      <c r="AC80" s="6">
        <v>0</v>
      </c>
      <c r="AD80" s="6">
        <v>0</v>
      </c>
      <c r="AE80" s="6">
        <v>0</v>
      </c>
      <c r="AF80" s="6">
        <v>0</v>
      </c>
      <c r="AG80" s="6">
        <v>0</v>
      </c>
      <c r="AH80" t="s">
        <v>1</v>
      </c>
      <c r="AI80">
        <v>8</v>
      </c>
    </row>
    <row r="81" spans="1:35" x14ac:dyDescent="0.25">
      <c r="A81" t="s">
        <v>150</v>
      </c>
      <c r="B81" t="s">
        <v>52</v>
      </c>
      <c r="C81" t="s">
        <v>214</v>
      </c>
      <c r="D81" t="s">
        <v>193</v>
      </c>
      <c r="E81" s="6">
        <v>52.608695652173914</v>
      </c>
      <c r="F81" s="6">
        <v>5.1304347826086953</v>
      </c>
      <c r="G81" s="6">
        <v>0.14673913043478262</v>
      </c>
      <c r="H81" s="6">
        <v>0</v>
      </c>
      <c r="I81" s="6">
        <v>0.32608695652173914</v>
      </c>
      <c r="J81" s="6">
        <v>0</v>
      </c>
      <c r="K81" s="6">
        <v>0</v>
      </c>
      <c r="L81" s="6">
        <v>0.87489130434782647</v>
      </c>
      <c r="M81" s="6">
        <v>0</v>
      </c>
      <c r="N81" s="6">
        <v>0</v>
      </c>
      <c r="O81" s="6">
        <f>SUM(NonNurse[[#This Row],[Qualified Social Work Staff Hours]],NonNurse[[#This Row],[Other Social Work Staff Hours]])/NonNurse[[#This Row],[MDS Census]]</f>
        <v>0</v>
      </c>
      <c r="P81" s="6">
        <v>0</v>
      </c>
      <c r="Q81" s="6">
        <v>10.440217391304348</v>
      </c>
      <c r="R81" s="6">
        <f>SUM(NonNurse[[#This Row],[Qualified Activities Professional Hours]],NonNurse[[#This Row],[Other Activities Professional Hours]])/NonNurse[[#This Row],[MDS Census]]</f>
        <v>0.1984504132231405</v>
      </c>
      <c r="S81" s="6">
        <v>1.5239130434782611</v>
      </c>
      <c r="T81" s="6">
        <v>0</v>
      </c>
      <c r="U81" s="6">
        <v>0</v>
      </c>
      <c r="V81" s="6">
        <f>SUM(NonNurse[[#This Row],[Occupational Therapist Hours]],NonNurse[[#This Row],[OT Assistant Hours]],NonNurse[[#This Row],[OT Aide Hours]])/NonNurse[[#This Row],[MDS Census]]</f>
        <v>2.8966942148760333E-2</v>
      </c>
      <c r="W81" s="6">
        <v>0.32391304347826089</v>
      </c>
      <c r="X81" s="6">
        <v>0.47336956521739126</v>
      </c>
      <c r="Y81" s="6">
        <v>0</v>
      </c>
      <c r="Z81" s="6">
        <f>SUM(NonNurse[[#This Row],[Physical Therapist (PT) Hours]],NonNurse[[#This Row],[PT Assistant Hours]],NonNurse[[#This Row],[PT Aide Hours]])/NonNurse[[#This Row],[MDS Census]]</f>
        <v>1.515495867768595E-2</v>
      </c>
      <c r="AA81" s="6">
        <v>0</v>
      </c>
      <c r="AB81" s="6">
        <v>4.6086956521739131</v>
      </c>
      <c r="AC81" s="6">
        <v>0</v>
      </c>
      <c r="AD81" s="6">
        <v>0</v>
      </c>
      <c r="AE81" s="6">
        <v>0</v>
      </c>
      <c r="AF81" s="6">
        <v>0</v>
      </c>
      <c r="AG81" s="6">
        <v>0</v>
      </c>
      <c r="AH81" s="1">
        <v>435072</v>
      </c>
      <c r="AI81">
        <v>8</v>
      </c>
    </row>
    <row r="82" spans="1:35" x14ac:dyDescent="0.25">
      <c r="A82" t="s">
        <v>150</v>
      </c>
      <c r="B82" t="s">
        <v>28</v>
      </c>
      <c r="C82" t="s">
        <v>243</v>
      </c>
      <c r="D82" t="s">
        <v>162</v>
      </c>
      <c r="E82" s="6">
        <v>73.913043478260875</v>
      </c>
      <c r="F82" s="6">
        <v>5.6521739130434785</v>
      </c>
      <c r="G82" s="6">
        <v>0.55434782608695654</v>
      </c>
      <c r="H82" s="6">
        <v>0.22826086956521738</v>
      </c>
      <c r="I82" s="6">
        <v>0.75</v>
      </c>
      <c r="J82" s="6">
        <v>0</v>
      </c>
      <c r="K82" s="6">
        <v>0</v>
      </c>
      <c r="L82" s="6">
        <v>5.0298913043478262</v>
      </c>
      <c r="M82" s="6">
        <v>0</v>
      </c>
      <c r="N82" s="6">
        <v>4.5217391304347823</v>
      </c>
      <c r="O82" s="6">
        <f>SUM(NonNurse[[#This Row],[Qualified Social Work Staff Hours]],NonNurse[[#This Row],[Other Social Work Staff Hours]])/NonNurse[[#This Row],[MDS Census]]</f>
        <v>6.1176470588235284E-2</v>
      </c>
      <c r="P82" s="6">
        <v>4.3478260869565215</v>
      </c>
      <c r="Q82" s="6">
        <v>11.980978260869565</v>
      </c>
      <c r="R82" s="6">
        <f>SUM(NonNurse[[#This Row],[Qualified Activities Professional Hours]],NonNurse[[#This Row],[Other Activities Professional Hours]])/NonNurse[[#This Row],[MDS Census]]</f>
        <v>0.22091911764705879</v>
      </c>
      <c r="S82" s="6">
        <v>4.3722826086956523</v>
      </c>
      <c r="T82" s="6">
        <v>8.9836956521739122</v>
      </c>
      <c r="U82" s="6">
        <v>0</v>
      </c>
      <c r="V82" s="6">
        <f>SUM(NonNurse[[#This Row],[Occupational Therapist Hours]],NonNurse[[#This Row],[OT Assistant Hours]],NonNurse[[#This Row],[OT Aide Hours]])/NonNurse[[#This Row],[MDS Census]]</f>
        <v>0.18069852941176467</v>
      </c>
      <c r="W82" s="6">
        <v>10.130434782608695</v>
      </c>
      <c r="X82" s="6">
        <v>12.362717391304347</v>
      </c>
      <c r="Y82" s="6">
        <v>0</v>
      </c>
      <c r="Z82" s="6">
        <f>SUM(NonNurse[[#This Row],[Physical Therapist (PT) Hours]],NonNurse[[#This Row],[PT Assistant Hours]],NonNurse[[#This Row],[PT Aide Hours]])/NonNurse[[#This Row],[MDS Census]]</f>
        <v>0.30431911764705877</v>
      </c>
      <c r="AA82" s="6">
        <v>0</v>
      </c>
      <c r="AB82" s="6">
        <v>0</v>
      </c>
      <c r="AC82" s="6">
        <v>0</v>
      </c>
      <c r="AD82" s="6">
        <v>0</v>
      </c>
      <c r="AE82" s="6">
        <v>0</v>
      </c>
      <c r="AF82" s="6">
        <v>0</v>
      </c>
      <c r="AG82" s="6">
        <v>0</v>
      </c>
      <c r="AH82" s="1">
        <v>435043</v>
      </c>
      <c r="AI82">
        <v>8</v>
      </c>
    </row>
    <row r="83" spans="1:35" x14ac:dyDescent="0.25">
      <c r="A83" t="s">
        <v>150</v>
      </c>
      <c r="B83" t="s">
        <v>87</v>
      </c>
      <c r="C83" t="s">
        <v>235</v>
      </c>
      <c r="D83" t="s">
        <v>166</v>
      </c>
      <c r="E83" s="6">
        <v>47.086956521739133</v>
      </c>
      <c r="F83" s="6">
        <v>0</v>
      </c>
      <c r="G83" s="6">
        <v>0.16304347826086957</v>
      </c>
      <c r="H83" s="6">
        <v>0.2608695652173913</v>
      </c>
      <c r="I83" s="6">
        <v>0.16304347826086957</v>
      </c>
      <c r="J83" s="6">
        <v>0</v>
      </c>
      <c r="K83" s="6">
        <v>0</v>
      </c>
      <c r="L83" s="6">
        <v>1.389891304347826</v>
      </c>
      <c r="M83" s="6">
        <v>3.2358695652173917</v>
      </c>
      <c r="N83" s="6">
        <v>1.0521739130434782</v>
      </c>
      <c r="O83" s="6">
        <f>SUM(NonNurse[[#This Row],[Qualified Social Work Staff Hours]],NonNurse[[#This Row],[Other Social Work Staff Hours]])/NonNurse[[#This Row],[MDS Census]]</f>
        <v>9.1066481994459839E-2</v>
      </c>
      <c r="P83" s="6">
        <v>5.1986956521739129</v>
      </c>
      <c r="Q83" s="6">
        <v>2.7839130434782611</v>
      </c>
      <c r="R83" s="6">
        <f>SUM(NonNurse[[#This Row],[Qualified Activities Professional Hours]],NonNurse[[#This Row],[Other Activities Professional Hours]])/NonNurse[[#This Row],[MDS Census]]</f>
        <v>0.16952908587257617</v>
      </c>
      <c r="S83" s="6">
        <v>2.1431521739130437</v>
      </c>
      <c r="T83" s="6">
        <v>1.8152173913043478E-2</v>
      </c>
      <c r="U83" s="6">
        <v>0</v>
      </c>
      <c r="V83" s="6">
        <f>SUM(NonNurse[[#This Row],[Occupational Therapist Hours]],NonNurse[[#This Row],[OT Assistant Hours]],NonNurse[[#This Row],[OT Aide Hours]])/NonNurse[[#This Row],[MDS Census]]</f>
        <v>4.5900277008310258E-2</v>
      </c>
      <c r="W83" s="6">
        <v>0.5441304347826087</v>
      </c>
      <c r="X83" s="6">
        <v>1.9125000000000001</v>
      </c>
      <c r="Y83" s="6">
        <v>0</v>
      </c>
      <c r="Z83" s="6">
        <f>SUM(NonNurse[[#This Row],[Physical Therapist (PT) Hours]],NonNurse[[#This Row],[PT Assistant Hours]],NonNurse[[#This Row],[PT Aide Hours]])/NonNurse[[#This Row],[MDS Census]]</f>
        <v>5.2172206832871652E-2</v>
      </c>
      <c r="AA83" s="6">
        <v>0</v>
      </c>
      <c r="AB83" s="6">
        <v>0</v>
      </c>
      <c r="AC83" s="6">
        <v>0</v>
      </c>
      <c r="AD83" s="6">
        <v>0</v>
      </c>
      <c r="AE83" s="6">
        <v>0</v>
      </c>
      <c r="AF83" s="6">
        <v>0</v>
      </c>
      <c r="AG83" s="6">
        <v>0</v>
      </c>
      <c r="AH83" s="1">
        <v>435122</v>
      </c>
      <c r="AI83">
        <v>8</v>
      </c>
    </row>
    <row r="84" spans="1:35" x14ac:dyDescent="0.25">
      <c r="A84" t="s">
        <v>150</v>
      </c>
      <c r="B84" t="s">
        <v>90</v>
      </c>
      <c r="C84" t="s">
        <v>232</v>
      </c>
      <c r="D84" t="s">
        <v>192</v>
      </c>
      <c r="E84" s="6">
        <v>23.510869565217391</v>
      </c>
      <c r="F84" s="6">
        <v>8.1652173913043491</v>
      </c>
      <c r="G84" s="6">
        <v>8.152173913043478E-3</v>
      </c>
      <c r="H84" s="6">
        <v>0.11195652173913044</v>
      </c>
      <c r="I84" s="6">
        <v>0.13043478260869565</v>
      </c>
      <c r="J84" s="6">
        <v>0</v>
      </c>
      <c r="K84" s="6">
        <v>0</v>
      </c>
      <c r="L84" s="6">
        <v>0.36576086956521747</v>
      </c>
      <c r="M84" s="6">
        <v>5.434782608695652E-3</v>
      </c>
      <c r="N84" s="6">
        <v>3.1054347826086963</v>
      </c>
      <c r="O84" s="6">
        <f>SUM(NonNurse[[#This Row],[Qualified Social Work Staff Hours]],NonNurse[[#This Row],[Other Social Work Staff Hours]])/NonNurse[[#This Row],[MDS Census]]</f>
        <v>0.13231622746185856</v>
      </c>
      <c r="P84" s="6">
        <v>2.1630434782608696</v>
      </c>
      <c r="Q84" s="6">
        <v>5.3945652173913041</v>
      </c>
      <c r="R84" s="6">
        <f>SUM(NonNurse[[#This Row],[Qualified Activities Professional Hours]],NonNurse[[#This Row],[Other Activities Professional Hours]])/NonNurse[[#This Row],[MDS Census]]</f>
        <v>0.32145168747110497</v>
      </c>
      <c r="S84" s="6">
        <v>0.3793478260869565</v>
      </c>
      <c r="T84" s="6">
        <v>0.58141304347826095</v>
      </c>
      <c r="U84" s="6">
        <v>0</v>
      </c>
      <c r="V84" s="6">
        <f>SUM(NonNurse[[#This Row],[Occupational Therapist Hours]],NonNurse[[#This Row],[OT Assistant Hours]],NonNurse[[#This Row],[OT Aide Hours]])/NonNurse[[#This Row],[MDS Census]]</f>
        <v>4.0864539990753589E-2</v>
      </c>
      <c r="W84" s="6">
        <v>0.92141304347826081</v>
      </c>
      <c r="X84" s="6">
        <v>0.98934782608695648</v>
      </c>
      <c r="Y84" s="6">
        <v>2.1956521739130435</v>
      </c>
      <c r="Z84" s="6">
        <f>SUM(NonNurse[[#This Row],[Physical Therapist (PT) Hours]],NonNurse[[#This Row],[PT Assistant Hours]],NonNurse[[#This Row],[PT Aide Hours]])/NonNurse[[#This Row],[MDS Census]]</f>
        <v>0.17466019417475728</v>
      </c>
      <c r="AA84" s="6">
        <v>0</v>
      </c>
      <c r="AB84" s="6">
        <v>0</v>
      </c>
      <c r="AC84" s="6">
        <v>0</v>
      </c>
      <c r="AD84" s="6">
        <v>0</v>
      </c>
      <c r="AE84" s="6">
        <v>0</v>
      </c>
      <c r="AF84" s="6">
        <v>0</v>
      </c>
      <c r="AG84" s="6">
        <v>0</v>
      </c>
      <c r="AH84" s="1">
        <v>435125</v>
      </c>
      <c r="AI84">
        <v>8</v>
      </c>
    </row>
    <row r="85" spans="1:35" x14ac:dyDescent="0.25">
      <c r="A85" t="s">
        <v>150</v>
      </c>
      <c r="B85" t="s">
        <v>65</v>
      </c>
      <c r="C85" t="s">
        <v>218</v>
      </c>
      <c r="D85" t="s">
        <v>192</v>
      </c>
      <c r="E85" s="6">
        <v>29.684782608695652</v>
      </c>
      <c r="F85" s="6">
        <v>6.9065217391304357</v>
      </c>
      <c r="G85" s="6">
        <v>0</v>
      </c>
      <c r="H85" s="6">
        <v>0</v>
      </c>
      <c r="I85" s="6">
        <v>0.27173913043478259</v>
      </c>
      <c r="J85" s="6">
        <v>0</v>
      </c>
      <c r="K85" s="6">
        <v>0</v>
      </c>
      <c r="L85" s="6">
        <v>1.3264130434782606</v>
      </c>
      <c r="M85" s="6">
        <v>5.4782608695652177</v>
      </c>
      <c r="N85" s="6">
        <v>0</v>
      </c>
      <c r="O85" s="6">
        <f>SUM(NonNurse[[#This Row],[Qualified Social Work Staff Hours]],NonNurse[[#This Row],[Other Social Work Staff Hours]])/NonNurse[[#This Row],[MDS Census]]</f>
        <v>0.1845477846942512</v>
      </c>
      <c r="P85" s="6">
        <v>0</v>
      </c>
      <c r="Q85" s="6">
        <v>5.3838043478260866</v>
      </c>
      <c r="R85" s="6">
        <f>SUM(NonNurse[[#This Row],[Qualified Activities Professional Hours]],NonNurse[[#This Row],[Other Activities Professional Hours]])/NonNurse[[#This Row],[MDS Census]]</f>
        <v>0.18136580007323325</v>
      </c>
      <c r="S85" s="6">
        <v>0.5985869565217391</v>
      </c>
      <c r="T85" s="6">
        <v>1.7955434782608692</v>
      </c>
      <c r="U85" s="6">
        <v>0</v>
      </c>
      <c r="V85" s="6">
        <f>SUM(NonNurse[[#This Row],[Occupational Therapist Hours]],NonNurse[[#This Row],[OT Assistant Hours]],NonNurse[[#This Row],[OT Aide Hours]])/NonNurse[[#This Row],[MDS Census]]</f>
        <v>8.0651775906261422E-2</v>
      </c>
      <c r="W85" s="6">
        <v>1.903260869565218</v>
      </c>
      <c r="X85" s="6">
        <v>2.1805434782608693</v>
      </c>
      <c r="Y85" s="6">
        <v>0</v>
      </c>
      <c r="Z85" s="6">
        <f>SUM(NonNurse[[#This Row],[Physical Therapist (PT) Hours]],NonNurse[[#This Row],[PT Assistant Hours]],NonNurse[[#This Row],[PT Aide Hours]])/NonNurse[[#This Row],[MDS Census]]</f>
        <v>0.13757231783229584</v>
      </c>
      <c r="AA85" s="6">
        <v>0</v>
      </c>
      <c r="AB85" s="6">
        <v>0</v>
      </c>
      <c r="AC85" s="6">
        <v>0</v>
      </c>
      <c r="AD85" s="6">
        <v>0</v>
      </c>
      <c r="AE85" s="6">
        <v>0</v>
      </c>
      <c r="AF85" s="6">
        <v>0</v>
      </c>
      <c r="AG85" s="6">
        <v>0</v>
      </c>
      <c r="AH85" s="1">
        <v>435093</v>
      </c>
      <c r="AI85">
        <v>8</v>
      </c>
    </row>
    <row r="86" spans="1:35" x14ac:dyDescent="0.25">
      <c r="A86" t="s">
        <v>150</v>
      </c>
      <c r="B86" t="s">
        <v>71</v>
      </c>
      <c r="C86" t="s">
        <v>264</v>
      </c>
      <c r="D86" t="s">
        <v>161</v>
      </c>
      <c r="E86" s="6">
        <v>55.989130434782609</v>
      </c>
      <c r="F86" s="6">
        <v>8.0641304347826086</v>
      </c>
      <c r="G86" s="6">
        <v>9.7826086956521743E-2</v>
      </c>
      <c r="H86" s="6">
        <v>0.24728260869565216</v>
      </c>
      <c r="I86" s="6">
        <v>0.2391304347826087</v>
      </c>
      <c r="J86" s="6">
        <v>7.6086956521739135E-2</v>
      </c>
      <c r="K86" s="6">
        <v>0</v>
      </c>
      <c r="L86" s="6">
        <v>2.8516304347826091</v>
      </c>
      <c r="M86" s="6">
        <v>5.1413043478260869</v>
      </c>
      <c r="N86" s="6">
        <v>0</v>
      </c>
      <c r="O86" s="6">
        <f>SUM(NonNurse[[#This Row],[Qualified Social Work Staff Hours]],NonNurse[[#This Row],[Other Social Work Staff Hours]])/NonNurse[[#This Row],[MDS Census]]</f>
        <v>9.1826829741797705E-2</v>
      </c>
      <c r="P86" s="6">
        <v>4.2856521739130446</v>
      </c>
      <c r="Q86" s="6">
        <v>6.6377173913043501</v>
      </c>
      <c r="R86" s="6">
        <f>SUM(NonNurse[[#This Row],[Qualified Activities Professional Hours]],NonNurse[[#This Row],[Other Activities Professional Hours]])/NonNurse[[#This Row],[MDS Census]]</f>
        <v>0.19509803921568636</v>
      </c>
      <c r="S86" s="6">
        <v>3.3565217391304345</v>
      </c>
      <c r="T86" s="6">
        <v>3.239130434782609E-2</v>
      </c>
      <c r="U86" s="6">
        <v>0</v>
      </c>
      <c r="V86" s="6">
        <f>SUM(NonNurse[[#This Row],[Occupational Therapist Hours]],NonNurse[[#This Row],[OT Assistant Hours]],NonNurse[[#This Row],[OT Aide Hours]])/NonNurse[[#This Row],[MDS Census]]</f>
        <v>6.0528052805280522E-2</v>
      </c>
      <c r="W86" s="6">
        <v>1.8731521739130432</v>
      </c>
      <c r="X86" s="6">
        <v>5.3314130434782614</v>
      </c>
      <c r="Y86" s="6">
        <v>0</v>
      </c>
      <c r="Z86" s="6">
        <f>SUM(NonNurse[[#This Row],[Physical Therapist (PT) Hours]],NonNurse[[#This Row],[PT Assistant Hours]],NonNurse[[#This Row],[PT Aide Hours]])/NonNurse[[#This Row],[MDS Census]]</f>
        <v>0.12867792661619104</v>
      </c>
      <c r="AA86" s="6">
        <v>1</v>
      </c>
      <c r="AB86" s="6">
        <v>0</v>
      </c>
      <c r="AC86" s="6">
        <v>0</v>
      </c>
      <c r="AD86" s="6">
        <v>33.078043478260867</v>
      </c>
      <c r="AE86" s="6">
        <v>0</v>
      </c>
      <c r="AF86" s="6">
        <v>0</v>
      </c>
      <c r="AG86" s="6">
        <v>0</v>
      </c>
      <c r="AH86" s="1">
        <v>435100</v>
      </c>
      <c r="AI86">
        <v>8</v>
      </c>
    </row>
    <row r="87" spans="1:35" x14ac:dyDescent="0.25">
      <c r="A87" t="s">
        <v>150</v>
      </c>
      <c r="B87" t="s">
        <v>24</v>
      </c>
      <c r="C87" t="s">
        <v>241</v>
      </c>
      <c r="D87" t="s">
        <v>182</v>
      </c>
      <c r="E87" s="6">
        <v>38.945652173913047</v>
      </c>
      <c r="F87" s="6">
        <v>3.3590217391304344</v>
      </c>
      <c r="G87" s="6">
        <v>3.2608695652173912E-2</v>
      </c>
      <c r="H87" s="6">
        <v>0.18804347826086956</v>
      </c>
      <c r="I87" s="6">
        <v>0.28260869565217389</v>
      </c>
      <c r="J87" s="6">
        <v>0</v>
      </c>
      <c r="K87" s="6">
        <v>0</v>
      </c>
      <c r="L87" s="6">
        <v>0.39391304347826084</v>
      </c>
      <c r="M87" s="6">
        <v>6.5217391304347824E-2</v>
      </c>
      <c r="N87" s="6">
        <v>4.4276086956521734</v>
      </c>
      <c r="O87" s="6">
        <f>SUM(NonNurse[[#This Row],[Qualified Social Work Staff Hours]],NonNurse[[#This Row],[Other Social Work Staff Hours]])/NonNurse[[#This Row],[MDS Census]]</f>
        <v>0.11536142897013674</v>
      </c>
      <c r="P87" s="6">
        <v>5.2056521739130437</v>
      </c>
      <c r="Q87" s="6">
        <v>0</v>
      </c>
      <c r="R87" s="6">
        <f>SUM(NonNurse[[#This Row],[Qualified Activities Professional Hours]],NonNurse[[#This Row],[Other Activities Professional Hours]])/NonNurse[[#This Row],[MDS Census]]</f>
        <v>0.13366452693273792</v>
      </c>
      <c r="S87" s="6">
        <v>1.7272826086956521</v>
      </c>
      <c r="T87" s="6">
        <v>0.84456521739130452</v>
      </c>
      <c r="U87" s="6">
        <v>0</v>
      </c>
      <c r="V87" s="6">
        <f>SUM(NonNurse[[#This Row],[Occupational Therapist Hours]],NonNurse[[#This Row],[OT Assistant Hours]],NonNurse[[#This Row],[OT Aide Hours]])/NonNurse[[#This Row],[MDS Census]]</f>
        <v>6.6036840636338259E-2</v>
      </c>
      <c r="W87" s="6">
        <v>1.6902173913043483</v>
      </c>
      <c r="X87" s="6">
        <v>1.4820652173913047</v>
      </c>
      <c r="Y87" s="6">
        <v>5.8152173913043477</v>
      </c>
      <c r="Z87" s="6">
        <f>SUM(NonNurse[[#This Row],[Physical Therapist (PT) Hours]],NonNurse[[#This Row],[PT Assistant Hours]],NonNurse[[#This Row],[PT Aide Hours]])/NonNurse[[#This Row],[MDS Census]]</f>
        <v>0.23077030421434552</v>
      </c>
      <c r="AA87" s="6">
        <v>0</v>
      </c>
      <c r="AB87" s="6">
        <v>0</v>
      </c>
      <c r="AC87" s="6">
        <v>0</v>
      </c>
      <c r="AD87" s="6">
        <v>0</v>
      </c>
      <c r="AE87" s="6">
        <v>0</v>
      </c>
      <c r="AF87" s="6">
        <v>0</v>
      </c>
      <c r="AG87" s="6">
        <v>0</v>
      </c>
      <c r="AH87" s="1">
        <v>435038</v>
      </c>
      <c r="AI87">
        <v>8</v>
      </c>
    </row>
    <row r="88" spans="1:35" x14ac:dyDescent="0.25">
      <c r="A88" t="s">
        <v>150</v>
      </c>
      <c r="B88" t="s">
        <v>60</v>
      </c>
      <c r="C88" t="s">
        <v>231</v>
      </c>
      <c r="D88" t="s">
        <v>196</v>
      </c>
      <c r="E88" s="6">
        <v>74.706521739130437</v>
      </c>
      <c r="F88" s="6">
        <v>41.490217391304334</v>
      </c>
      <c r="G88" s="6">
        <v>0</v>
      </c>
      <c r="H88" s="6">
        <v>13.091304347826085</v>
      </c>
      <c r="I88" s="6">
        <v>0</v>
      </c>
      <c r="J88" s="6">
        <v>0</v>
      </c>
      <c r="K88" s="6">
        <v>8.8035869565217375</v>
      </c>
      <c r="L88" s="6">
        <v>0.46945652173913033</v>
      </c>
      <c r="M88" s="6">
        <v>10.588804347826086</v>
      </c>
      <c r="N88" s="6">
        <v>0</v>
      </c>
      <c r="O88" s="6">
        <f>SUM(NonNurse[[#This Row],[Qualified Social Work Staff Hours]],NonNurse[[#This Row],[Other Social Work Staff Hours]])/NonNurse[[#This Row],[MDS Census]]</f>
        <v>0.14173868761821617</v>
      </c>
      <c r="P88" s="6">
        <v>4.6217391304347819</v>
      </c>
      <c r="Q88" s="6">
        <v>3.9434782608695658</v>
      </c>
      <c r="R88" s="6">
        <f>SUM(NonNurse[[#This Row],[Qualified Activities Professional Hours]],NonNurse[[#This Row],[Other Activities Professional Hours]])/NonNurse[[#This Row],[MDS Census]]</f>
        <v>0.11465153499199766</v>
      </c>
      <c r="S88" s="6">
        <v>6.0581521739130428</v>
      </c>
      <c r="T88" s="6">
        <v>8.3436956521739098</v>
      </c>
      <c r="U88" s="6">
        <v>0</v>
      </c>
      <c r="V88" s="6">
        <f>SUM(NonNurse[[#This Row],[Occupational Therapist Hours]],NonNurse[[#This Row],[OT Assistant Hours]],NonNurse[[#This Row],[OT Aide Hours]])/NonNurse[[#This Row],[MDS Census]]</f>
        <v>0.19277899025170955</v>
      </c>
      <c r="W88" s="6">
        <v>0.54260869565217373</v>
      </c>
      <c r="X88" s="6">
        <v>5.0997826086956533</v>
      </c>
      <c r="Y88" s="6">
        <v>0</v>
      </c>
      <c r="Z88" s="6">
        <f>SUM(NonNurse[[#This Row],[Physical Therapist (PT) Hours]],NonNurse[[#This Row],[PT Assistant Hours]],NonNurse[[#This Row],[PT Aide Hours]])/NonNurse[[#This Row],[MDS Census]]</f>
        <v>7.5527426160337557E-2</v>
      </c>
      <c r="AA88" s="6">
        <v>0</v>
      </c>
      <c r="AB88" s="6">
        <v>0</v>
      </c>
      <c r="AC88" s="6">
        <v>0</v>
      </c>
      <c r="AD88" s="6">
        <v>0</v>
      </c>
      <c r="AE88" s="6">
        <v>0</v>
      </c>
      <c r="AF88" s="6">
        <v>0</v>
      </c>
      <c r="AG88" s="6">
        <v>0</v>
      </c>
      <c r="AH88" s="1">
        <v>435083</v>
      </c>
      <c r="AI88">
        <v>8</v>
      </c>
    </row>
    <row r="89" spans="1:35" x14ac:dyDescent="0.25">
      <c r="A89" t="s">
        <v>150</v>
      </c>
      <c r="B89" t="s">
        <v>50</v>
      </c>
      <c r="C89" t="s">
        <v>212</v>
      </c>
      <c r="D89" t="s">
        <v>171</v>
      </c>
      <c r="E89" s="6">
        <v>54.195652173913047</v>
      </c>
      <c r="F89" s="6">
        <v>6.5750000000000011</v>
      </c>
      <c r="G89" s="6">
        <v>0</v>
      </c>
      <c r="H89" s="6">
        <v>0.20760869565217394</v>
      </c>
      <c r="I89" s="6">
        <v>0.38043478260869568</v>
      </c>
      <c r="J89" s="6">
        <v>0</v>
      </c>
      <c r="K89" s="6">
        <v>0</v>
      </c>
      <c r="L89" s="6">
        <v>0.798804347826087</v>
      </c>
      <c r="M89" s="6">
        <v>0</v>
      </c>
      <c r="N89" s="6">
        <v>9.0815217391304319</v>
      </c>
      <c r="O89" s="6">
        <f>SUM(NonNurse[[#This Row],[Qualified Social Work Staff Hours]],NonNurse[[#This Row],[Other Social Work Staff Hours]])/NonNurse[[#This Row],[MDS Census]]</f>
        <v>0.16756919374247889</v>
      </c>
      <c r="P89" s="6">
        <v>0</v>
      </c>
      <c r="Q89" s="6">
        <v>8.3728260869565219</v>
      </c>
      <c r="R89" s="6">
        <f>SUM(NonNurse[[#This Row],[Qualified Activities Professional Hours]],NonNurse[[#This Row],[Other Activities Professional Hours]])/NonNurse[[#This Row],[MDS Census]]</f>
        <v>0.15449257922182108</v>
      </c>
      <c r="S89" s="6">
        <v>0.97499999999999998</v>
      </c>
      <c r="T89" s="6">
        <v>2.7608695652173911</v>
      </c>
      <c r="U89" s="6">
        <v>0</v>
      </c>
      <c r="V89" s="6">
        <f>SUM(NonNurse[[#This Row],[Occupational Therapist Hours]],NonNurse[[#This Row],[OT Assistant Hours]],NonNurse[[#This Row],[OT Aide Hours]])/NonNurse[[#This Row],[MDS Census]]</f>
        <v>6.8933012434817489E-2</v>
      </c>
      <c r="W89" s="6">
        <v>1.6290217391304345</v>
      </c>
      <c r="X89" s="6">
        <v>1.2759782608695653</v>
      </c>
      <c r="Y89" s="6">
        <v>0</v>
      </c>
      <c r="Z89" s="6">
        <f>SUM(NonNurse[[#This Row],[Physical Therapist (PT) Hours]],NonNurse[[#This Row],[PT Assistant Hours]],NonNurse[[#This Row],[PT Aide Hours]])/NonNurse[[#This Row],[MDS Census]]</f>
        <v>5.3602085840352982E-2</v>
      </c>
      <c r="AA89" s="6">
        <v>0</v>
      </c>
      <c r="AB89" s="6">
        <v>0</v>
      </c>
      <c r="AC89" s="6">
        <v>0</v>
      </c>
      <c r="AD89" s="6">
        <v>0</v>
      </c>
      <c r="AE89" s="6">
        <v>0</v>
      </c>
      <c r="AF89" s="6">
        <v>0</v>
      </c>
      <c r="AG89" s="6">
        <v>0</v>
      </c>
      <c r="AH89" s="1">
        <v>435069</v>
      </c>
      <c r="AI89">
        <v>8</v>
      </c>
    </row>
    <row r="90" spans="1:35" x14ac:dyDescent="0.25">
      <c r="A90" t="s">
        <v>150</v>
      </c>
      <c r="B90" t="s">
        <v>57</v>
      </c>
      <c r="C90" t="s">
        <v>231</v>
      </c>
      <c r="D90" t="s">
        <v>196</v>
      </c>
      <c r="E90" s="6">
        <v>52.663043478260867</v>
      </c>
      <c r="F90" s="6">
        <v>5.7391304347826084</v>
      </c>
      <c r="G90" s="6">
        <v>3.2608695652173912E-2</v>
      </c>
      <c r="H90" s="6">
        <v>0.36423913043478257</v>
      </c>
      <c r="I90" s="6">
        <v>0.51086956521739135</v>
      </c>
      <c r="J90" s="6">
        <v>0</v>
      </c>
      <c r="K90" s="6">
        <v>1.1304347826086956</v>
      </c>
      <c r="L90" s="6">
        <v>0</v>
      </c>
      <c r="M90" s="6">
        <v>0</v>
      </c>
      <c r="N90" s="6">
        <v>0</v>
      </c>
      <c r="O90" s="6">
        <f>SUM(NonNurse[[#This Row],[Qualified Social Work Staff Hours]],NonNurse[[#This Row],[Other Social Work Staff Hours]])/NonNurse[[#This Row],[MDS Census]]</f>
        <v>0</v>
      </c>
      <c r="P90" s="6">
        <v>12.293478260869565</v>
      </c>
      <c r="Q90" s="6">
        <v>0</v>
      </c>
      <c r="R90" s="6">
        <f>SUM(NonNurse[[#This Row],[Qualified Activities Professional Hours]],NonNurse[[#This Row],[Other Activities Professional Hours]])/NonNurse[[#This Row],[MDS Census]]</f>
        <v>0.23343653250773994</v>
      </c>
      <c r="S90" s="6">
        <v>0.25913043478260872</v>
      </c>
      <c r="T90" s="6">
        <v>1.7785869565217396</v>
      </c>
      <c r="U90" s="6">
        <v>0</v>
      </c>
      <c r="V90" s="6">
        <f>SUM(NonNurse[[#This Row],[Occupational Therapist Hours]],NonNurse[[#This Row],[OT Assistant Hours]],NonNurse[[#This Row],[OT Aide Hours]])/NonNurse[[#This Row],[MDS Census]]</f>
        <v>3.8693498452012393E-2</v>
      </c>
      <c r="W90" s="6">
        <v>0.49271739130434783</v>
      </c>
      <c r="X90" s="6">
        <v>2.8916304347826078</v>
      </c>
      <c r="Y90" s="6">
        <v>0</v>
      </c>
      <c r="Z90" s="6">
        <f>SUM(NonNurse[[#This Row],[Physical Therapist (PT) Hours]],NonNurse[[#This Row],[PT Assistant Hours]],NonNurse[[#This Row],[PT Aide Hours]])/NonNurse[[#This Row],[MDS Census]]</f>
        <v>6.4264189886480902E-2</v>
      </c>
      <c r="AA90" s="6">
        <v>0</v>
      </c>
      <c r="AB90" s="6">
        <v>0</v>
      </c>
      <c r="AC90" s="6">
        <v>0</v>
      </c>
      <c r="AD90" s="6">
        <v>0</v>
      </c>
      <c r="AE90" s="6">
        <v>0</v>
      </c>
      <c r="AF90" s="6">
        <v>0</v>
      </c>
      <c r="AG90" s="6">
        <v>0</v>
      </c>
      <c r="AH90" s="1">
        <v>435079</v>
      </c>
      <c r="AI90">
        <v>8</v>
      </c>
    </row>
    <row r="91" spans="1:35" x14ac:dyDescent="0.25">
      <c r="A91" t="s">
        <v>150</v>
      </c>
      <c r="B91" t="s">
        <v>66</v>
      </c>
      <c r="C91" t="s">
        <v>260</v>
      </c>
      <c r="D91" t="s">
        <v>161</v>
      </c>
      <c r="E91" s="6">
        <v>28.434782608695652</v>
      </c>
      <c r="F91" s="6">
        <v>4.8260869565217392</v>
      </c>
      <c r="G91" s="6">
        <v>4.3478260869565216E-2</v>
      </c>
      <c r="H91" s="6">
        <v>0.20380434782608695</v>
      </c>
      <c r="I91" s="6">
        <v>0.2391304347826087</v>
      </c>
      <c r="J91" s="6">
        <v>4.3478260869565216E-2</v>
      </c>
      <c r="K91" s="6">
        <v>0</v>
      </c>
      <c r="L91" s="6">
        <v>0.53597826086956535</v>
      </c>
      <c r="M91" s="6">
        <v>5.3858695652173907</v>
      </c>
      <c r="N91" s="6">
        <v>0</v>
      </c>
      <c r="O91" s="6">
        <f>SUM(NonNurse[[#This Row],[Qualified Social Work Staff Hours]],NonNurse[[#This Row],[Other Social Work Staff Hours]])/NonNurse[[#This Row],[MDS Census]]</f>
        <v>0.18941131498470945</v>
      </c>
      <c r="P91" s="6">
        <v>0</v>
      </c>
      <c r="Q91" s="6">
        <v>8.7954347826086998</v>
      </c>
      <c r="R91" s="6">
        <f>SUM(NonNurse[[#This Row],[Qualified Activities Professional Hours]],NonNurse[[#This Row],[Other Activities Professional Hours]])/NonNurse[[#This Row],[MDS Census]]</f>
        <v>0.30931957186544357</v>
      </c>
      <c r="S91" s="6">
        <v>1.2756521739130435</v>
      </c>
      <c r="T91" s="6">
        <v>6.9673913043478267E-2</v>
      </c>
      <c r="U91" s="6">
        <v>0</v>
      </c>
      <c r="V91" s="6">
        <f>SUM(NonNurse[[#This Row],[Occupational Therapist Hours]],NonNurse[[#This Row],[OT Assistant Hours]],NonNurse[[#This Row],[OT Aide Hours]])/NonNurse[[#This Row],[MDS Census]]</f>
        <v>4.7312691131498469E-2</v>
      </c>
      <c r="W91" s="6">
        <v>1.1190217391304349</v>
      </c>
      <c r="X91" s="6">
        <v>3.157717391304347</v>
      </c>
      <c r="Y91" s="6">
        <v>0</v>
      </c>
      <c r="Z91" s="6">
        <f>SUM(NonNurse[[#This Row],[Physical Therapist (PT) Hours]],NonNurse[[#This Row],[PT Assistant Hours]],NonNurse[[#This Row],[PT Aide Hours]])/NonNurse[[#This Row],[MDS Census]]</f>
        <v>0.1504051987767584</v>
      </c>
      <c r="AA91" s="6">
        <v>0</v>
      </c>
      <c r="AB91" s="6">
        <v>0</v>
      </c>
      <c r="AC91" s="6">
        <v>0</v>
      </c>
      <c r="AD91" s="6">
        <v>9.089130434782609</v>
      </c>
      <c r="AE91" s="6">
        <v>0</v>
      </c>
      <c r="AF91" s="6">
        <v>0</v>
      </c>
      <c r="AG91" s="6">
        <v>0</v>
      </c>
      <c r="AH91" s="1">
        <v>435094</v>
      </c>
      <c r="AI91">
        <v>8</v>
      </c>
    </row>
    <row r="92" spans="1:35" x14ac:dyDescent="0.25">
      <c r="A92" t="s">
        <v>150</v>
      </c>
      <c r="B92" t="s">
        <v>88</v>
      </c>
      <c r="C92" t="s">
        <v>274</v>
      </c>
      <c r="D92" t="s">
        <v>204</v>
      </c>
      <c r="E92" s="6">
        <v>42.021739130434781</v>
      </c>
      <c r="F92" s="6">
        <v>4.7826086956521738</v>
      </c>
      <c r="G92" s="6">
        <v>0</v>
      </c>
      <c r="H92" s="6">
        <v>0.2608695652173913</v>
      </c>
      <c r="I92" s="6">
        <v>5.5434782608695654</v>
      </c>
      <c r="J92" s="6">
        <v>0</v>
      </c>
      <c r="K92" s="6">
        <v>0</v>
      </c>
      <c r="L92" s="6">
        <v>0</v>
      </c>
      <c r="M92" s="6">
        <v>0</v>
      </c>
      <c r="N92" s="6">
        <v>5.8260869565217392</v>
      </c>
      <c r="O92" s="6">
        <f>SUM(NonNurse[[#This Row],[Qualified Social Work Staff Hours]],NonNurse[[#This Row],[Other Social Work Staff Hours]])/NonNurse[[#This Row],[MDS Census]]</f>
        <v>0.13864459389549924</v>
      </c>
      <c r="P92" s="6">
        <v>5.3913043478260869</v>
      </c>
      <c r="Q92" s="6">
        <v>7.582500000000004</v>
      </c>
      <c r="R92" s="6">
        <f>SUM(NonNurse[[#This Row],[Qualified Activities Professional Hours]],NonNurse[[#This Row],[Other Activities Professional Hours]])/NonNurse[[#This Row],[MDS Census]]</f>
        <v>0.30874030005173314</v>
      </c>
      <c r="S92" s="6">
        <v>6.4608695652173926</v>
      </c>
      <c r="T92" s="6">
        <v>0</v>
      </c>
      <c r="U92" s="6">
        <v>0</v>
      </c>
      <c r="V92" s="6">
        <f>SUM(NonNurse[[#This Row],[Occupational Therapist Hours]],NonNurse[[#This Row],[OT Assistant Hours]],NonNurse[[#This Row],[OT Aide Hours]])/NonNurse[[#This Row],[MDS Census]]</f>
        <v>0.15375064666321783</v>
      </c>
      <c r="W92" s="6">
        <v>7.4197826086956473</v>
      </c>
      <c r="X92" s="6">
        <v>0</v>
      </c>
      <c r="Y92" s="6">
        <v>0</v>
      </c>
      <c r="Z92" s="6">
        <f>SUM(NonNurse[[#This Row],[Physical Therapist (PT) Hours]],NonNurse[[#This Row],[PT Assistant Hours]],NonNurse[[#This Row],[PT Aide Hours]])/NonNurse[[#This Row],[MDS Census]]</f>
        <v>0.17657009829280901</v>
      </c>
      <c r="AA92" s="6">
        <v>0</v>
      </c>
      <c r="AB92" s="6">
        <v>0</v>
      </c>
      <c r="AC92" s="6">
        <v>0</v>
      </c>
      <c r="AD92" s="6">
        <v>0</v>
      </c>
      <c r="AE92" s="6">
        <v>0</v>
      </c>
      <c r="AF92" s="6">
        <v>0</v>
      </c>
      <c r="AG92" s="6">
        <v>0</v>
      </c>
      <c r="AH92" s="1">
        <v>435123</v>
      </c>
      <c r="AI92">
        <v>8</v>
      </c>
    </row>
    <row r="93" spans="1:35" x14ac:dyDescent="0.25">
      <c r="A93" t="s">
        <v>150</v>
      </c>
      <c r="B93" t="s">
        <v>94</v>
      </c>
      <c r="C93" t="s">
        <v>276</v>
      </c>
      <c r="D93" t="s">
        <v>207</v>
      </c>
      <c r="E93" s="6">
        <v>29.326086956521738</v>
      </c>
      <c r="F93" s="6">
        <v>4.6467391304347823</v>
      </c>
      <c r="G93" s="6">
        <v>0.21739130434782608</v>
      </c>
      <c r="H93" s="6">
        <v>0</v>
      </c>
      <c r="I93" s="6">
        <v>0.15217391304347827</v>
      </c>
      <c r="J93" s="6">
        <v>0</v>
      </c>
      <c r="K93" s="6">
        <v>0</v>
      </c>
      <c r="L93" s="6">
        <v>0.22326086956521743</v>
      </c>
      <c r="M93" s="6">
        <v>0</v>
      </c>
      <c r="N93" s="6">
        <v>4.4277173913043475</v>
      </c>
      <c r="O93" s="6">
        <f>SUM(NonNurse[[#This Row],[Qualified Social Work Staff Hours]],NonNurse[[#This Row],[Other Social Work Staff Hours]])/NonNurse[[#This Row],[MDS Census]]</f>
        <v>0.1509822090437361</v>
      </c>
      <c r="P93" s="6">
        <v>0</v>
      </c>
      <c r="Q93" s="6">
        <v>5.1339130434782625</v>
      </c>
      <c r="R93" s="6">
        <f>SUM(NonNurse[[#This Row],[Qualified Activities Professional Hours]],NonNurse[[#This Row],[Other Activities Professional Hours]])/NonNurse[[#This Row],[MDS Census]]</f>
        <v>0.17506300963676805</v>
      </c>
      <c r="S93" s="6">
        <v>0.68489130434782586</v>
      </c>
      <c r="T93" s="6">
        <v>0</v>
      </c>
      <c r="U93" s="6">
        <v>0</v>
      </c>
      <c r="V93" s="6">
        <f>SUM(NonNurse[[#This Row],[Occupational Therapist Hours]],NonNurse[[#This Row],[OT Assistant Hours]],NonNurse[[#This Row],[OT Aide Hours]])/NonNurse[[#This Row],[MDS Census]]</f>
        <v>2.3354336545589317E-2</v>
      </c>
      <c r="W93" s="6">
        <v>0.93065217391304356</v>
      </c>
      <c r="X93" s="6">
        <v>4.3478260869565216E-2</v>
      </c>
      <c r="Y93" s="6">
        <v>0</v>
      </c>
      <c r="Z93" s="6">
        <f>SUM(NonNurse[[#This Row],[Physical Therapist (PT) Hours]],NonNurse[[#This Row],[PT Assistant Hours]],NonNurse[[#This Row],[PT Aide Hours]])/NonNurse[[#This Row],[MDS Census]]</f>
        <v>3.3217197924388438E-2</v>
      </c>
      <c r="AA93" s="6">
        <v>0</v>
      </c>
      <c r="AB93" s="6">
        <v>0</v>
      </c>
      <c r="AC93" s="6">
        <v>0</v>
      </c>
      <c r="AD93" s="6">
        <v>6.3814130434782586</v>
      </c>
      <c r="AE93" s="6">
        <v>0</v>
      </c>
      <c r="AF93" s="6">
        <v>0</v>
      </c>
      <c r="AG93" s="6">
        <v>0</v>
      </c>
      <c r="AH93" s="1">
        <v>435133</v>
      </c>
      <c r="AI93">
        <v>8</v>
      </c>
    </row>
    <row r="94" spans="1:35" x14ac:dyDescent="0.25">
      <c r="A94" t="s">
        <v>150</v>
      </c>
      <c r="B94" t="s">
        <v>19</v>
      </c>
      <c r="C94" t="s">
        <v>238</v>
      </c>
      <c r="D94" t="s">
        <v>174</v>
      </c>
      <c r="E94" s="6">
        <v>35.478260869565219</v>
      </c>
      <c r="F94" s="6">
        <v>5.3043478260869561</v>
      </c>
      <c r="G94" s="6">
        <v>0</v>
      </c>
      <c r="H94" s="6">
        <v>0</v>
      </c>
      <c r="I94" s="6">
        <v>0</v>
      </c>
      <c r="J94" s="6">
        <v>0</v>
      </c>
      <c r="K94" s="6">
        <v>0</v>
      </c>
      <c r="L94" s="6">
        <v>3.8592391304347826</v>
      </c>
      <c r="M94" s="6">
        <v>0</v>
      </c>
      <c r="N94" s="6">
        <v>5.2173913043478262</v>
      </c>
      <c r="O94" s="6">
        <f>SUM(NonNurse[[#This Row],[Qualified Social Work Staff Hours]],NonNurse[[#This Row],[Other Social Work Staff Hours]])/NonNurse[[#This Row],[MDS Census]]</f>
        <v>0.14705882352941177</v>
      </c>
      <c r="P94" s="6">
        <v>5.1385869565217392</v>
      </c>
      <c r="Q94" s="6">
        <v>5.0244565217391308</v>
      </c>
      <c r="R94" s="6">
        <f>SUM(NonNurse[[#This Row],[Qualified Activities Professional Hours]],NonNurse[[#This Row],[Other Activities Professional Hours]])/NonNurse[[#This Row],[MDS Census]]</f>
        <v>0.28645833333333337</v>
      </c>
      <c r="S94" s="6">
        <v>3.361521739130434</v>
      </c>
      <c r="T94" s="6">
        <v>4.3007608695652166</v>
      </c>
      <c r="U94" s="6">
        <v>0</v>
      </c>
      <c r="V94" s="6">
        <f>SUM(NonNurse[[#This Row],[Occupational Therapist Hours]],NonNurse[[#This Row],[OT Assistant Hours]],NonNurse[[#This Row],[OT Aide Hours]])/NonNurse[[#This Row],[MDS Census]]</f>
        <v>0.2159712009803921</v>
      </c>
      <c r="W94" s="6">
        <v>2.3902173913043483</v>
      </c>
      <c r="X94" s="6">
        <v>4.1685869565217386</v>
      </c>
      <c r="Y94" s="6">
        <v>0</v>
      </c>
      <c r="Z94" s="6">
        <f>SUM(NonNurse[[#This Row],[Physical Therapist (PT) Hours]],NonNurse[[#This Row],[PT Assistant Hours]],NonNurse[[#This Row],[PT Aide Hours]])/NonNurse[[#This Row],[MDS Census]]</f>
        <v>0.18486825980392155</v>
      </c>
      <c r="AA94" s="6">
        <v>0</v>
      </c>
      <c r="AB94" s="6">
        <v>0</v>
      </c>
      <c r="AC94" s="6">
        <v>0</v>
      </c>
      <c r="AD94" s="6">
        <v>0</v>
      </c>
      <c r="AE94" s="6">
        <v>0</v>
      </c>
      <c r="AF94" s="6">
        <v>0</v>
      </c>
      <c r="AG94" s="6">
        <v>0</v>
      </c>
      <c r="AH94" s="1">
        <v>435033</v>
      </c>
      <c r="AI94">
        <v>8</v>
      </c>
    </row>
    <row r="95" spans="1:35" x14ac:dyDescent="0.25">
      <c r="A95" t="s">
        <v>150</v>
      </c>
      <c r="B95" t="s">
        <v>75</v>
      </c>
      <c r="C95" t="s">
        <v>266</v>
      </c>
      <c r="D95" t="s">
        <v>160</v>
      </c>
      <c r="E95" s="6">
        <v>38.097826086956523</v>
      </c>
      <c r="F95" s="6">
        <v>5.3913043478260869</v>
      </c>
      <c r="G95" s="6">
        <v>0</v>
      </c>
      <c r="H95" s="6">
        <v>0</v>
      </c>
      <c r="I95" s="6">
        <v>0</v>
      </c>
      <c r="J95" s="6">
        <v>0</v>
      </c>
      <c r="K95" s="6">
        <v>0</v>
      </c>
      <c r="L95" s="6">
        <v>0</v>
      </c>
      <c r="M95" s="6">
        <v>5.1222826086956523</v>
      </c>
      <c r="N95" s="6">
        <v>0</v>
      </c>
      <c r="O95" s="6">
        <f>SUM(NonNurse[[#This Row],[Qualified Social Work Staff Hours]],NonNurse[[#This Row],[Other Social Work Staff Hours]])/NonNurse[[#This Row],[MDS Census]]</f>
        <v>0.13445078459343796</v>
      </c>
      <c r="P95" s="6">
        <v>4.6086956521739131</v>
      </c>
      <c r="Q95" s="6">
        <v>5.434782608695652E-2</v>
      </c>
      <c r="R95" s="6">
        <f>SUM(NonNurse[[#This Row],[Qualified Activities Professional Hours]],NonNurse[[#This Row],[Other Activities Professional Hours]])/NonNurse[[#This Row],[MDS Census]]</f>
        <v>0.1223965763195435</v>
      </c>
      <c r="S95" s="6">
        <v>0.46217391304347827</v>
      </c>
      <c r="T95" s="6">
        <v>11.304347826086957</v>
      </c>
      <c r="U95" s="6">
        <v>0</v>
      </c>
      <c r="V95" s="6">
        <f>SUM(NonNurse[[#This Row],[Occupational Therapist Hours]],NonNurse[[#This Row],[OT Assistant Hours]],NonNurse[[#This Row],[OT Aide Hours]])/NonNurse[[#This Row],[MDS Census]]</f>
        <v>0.30885021398002854</v>
      </c>
      <c r="W95" s="6">
        <v>0</v>
      </c>
      <c r="X95" s="6">
        <v>3.1123913043478266</v>
      </c>
      <c r="Y95" s="6">
        <v>0</v>
      </c>
      <c r="Z95" s="6">
        <f>SUM(NonNurse[[#This Row],[Physical Therapist (PT) Hours]],NonNurse[[#This Row],[PT Assistant Hours]],NonNurse[[#This Row],[PT Aide Hours]])/NonNurse[[#This Row],[MDS Census]]</f>
        <v>8.1694721825962921E-2</v>
      </c>
      <c r="AA95" s="6">
        <v>0</v>
      </c>
      <c r="AB95" s="6">
        <v>0</v>
      </c>
      <c r="AC95" s="6">
        <v>0</v>
      </c>
      <c r="AD95" s="6">
        <v>0</v>
      </c>
      <c r="AE95" s="6">
        <v>0</v>
      </c>
      <c r="AF95" s="6">
        <v>0</v>
      </c>
      <c r="AG95" s="6">
        <v>0</v>
      </c>
      <c r="AH95" s="1">
        <v>435105</v>
      </c>
      <c r="AI95">
        <v>8</v>
      </c>
    </row>
    <row r="96" spans="1:35" x14ac:dyDescent="0.25">
      <c r="A96" t="s">
        <v>150</v>
      </c>
      <c r="B96" t="s">
        <v>101</v>
      </c>
      <c r="C96" t="s">
        <v>281</v>
      </c>
      <c r="D96" t="s">
        <v>211</v>
      </c>
      <c r="E96" s="6">
        <v>33.402173913043477</v>
      </c>
      <c r="F96" s="6">
        <v>0</v>
      </c>
      <c r="G96" s="6">
        <v>0</v>
      </c>
      <c r="H96" s="6">
        <v>0</v>
      </c>
      <c r="I96" s="6">
        <v>0</v>
      </c>
      <c r="J96" s="6">
        <v>0</v>
      </c>
      <c r="K96" s="6">
        <v>0</v>
      </c>
      <c r="L96" s="6">
        <v>0</v>
      </c>
      <c r="M96" s="6">
        <v>0</v>
      </c>
      <c r="N96" s="6">
        <v>4.8233695652173916</v>
      </c>
      <c r="O96" s="6">
        <f>SUM(NonNurse[[#This Row],[Qualified Social Work Staff Hours]],NonNurse[[#This Row],[Other Social Work Staff Hours]])/NonNurse[[#This Row],[MDS Census]]</f>
        <v>0.14440286365115523</v>
      </c>
      <c r="P96" s="6">
        <v>3.9592391304347827</v>
      </c>
      <c r="Q96" s="6">
        <v>2.152173913043478</v>
      </c>
      <c r="R96" s="6">
        <f>SUM(NonNurse[[#This Row],[Qualified Activities Professional Hours]],NonNurse[[#This Row],[Other Activities Professional Hours]])/NonNurse[[#This Row],[MDS Census]]</f>
        <v>0.18296452977546371</v>
      </c>
      <c r="S96" s="6">
        <v>0</v>
      </c>
      <c r="T96" s="6">
        <v>0</v>
      </c>
      <c r="U96" s="6">
        <v>0</v>
      </c>
      <c r="V96" s="6">
        <f>SUM(NonNurse[[#This Row],[Occupational Therapist Hours]],NonNurse[[#This Row],[OT Assistant Hours]],NonNurse[[#This Row],[OT Aide Hours]])/NonNurse[[#This Row],[MDS Census]]</f>
        <v>0</v>
      </c>
      <c r="W96" s="6">
        <v>0</v>
      </c>
      <c r="X96" s="6">
        <v>0</v>
      </c>
      <c r="Y96" s="6">
        <v>0</v>
      </c>
      <c r="Z96" s="6">
        <f>SUM(NonNurse[[#This Row],[Physical Therapist (PT) Hours]],NonNurse[[#This Row],[PT Assistant Hours]],NonNurse[[#This Row],[PT Aide Hours]])/NonNurse[[#This Row],[MDS Census]]</f>
        <v>0</v>
      </c>
      <c r="AA96" s="6">
        <v>0</v>
      </c>
      <c r="AB96" s="6">
        <v>0</v>
      </c>
      <c r="AC96" s="6">
        <v>0</v>
      </c>
      <c r="AD96" s="6">
        <v>0</v>
      </c>
      <c r="AE96" s="6">
        <v>0</v>
      </c>
      <c r="AF96" s="6">
        <v>0</v>
      </c>
      <c r="AG96" s="6">
        <v>0</v>
      </c>
      <c r="AH96" t="s">
        <v>4</v>
      </c>
      <c r="AI96">
        <v>8</v>
      </c>
    </row>
    <row r="97" spans="1:35" x14ac:dyDescent="0.25">
      <c r="A97" t="s">
        <v>150</v>
      </c>
      <c r="B97" t="s">
        <v>85</v>
      </c>
      <c r="C97" t="s">
        <v>272</v>
      </c>
      <c r="D97" t="s">
        <v>182</v>
      </c>
      <c r="E97" s="6">
        <v>22.826086956521738</v>
      </c>
      <c r="F97" s="6">
        <v>11.01021739130435</v>
      </c>
      <c r="G97" s="6">
        <v>0</v>
      </c>
      <c r="H97" s="6">
        <v>0</v>
      </c>
      <c r="I97" s="6">
        <v>0</v>
      </c>
      <c r="J97" s="6">
        <v>0</v>
      </c>
      <c r="K97" s="6">
        <v>0</v>
      </c>
      <c r="L97" s="6">
        <v>0.46239130434782599</v>
      </c>
      <c r="M97" s="6">
        <v>0</v>
      </c>
      <c r="N97" s="6">
        <v>4.7277173913043491</v>
      </c>
      <c r="O97" s="6">
        <f>SUM(NonNurse[[#This Row],[Qualified Social Work Staff Hours]],NonNurse[[#This Row],[Other Social Work Staff Hours]])/NonNurse[[#This Row],[MDS Census]]</f>
        <v>0.20711904761904767</v>
      </c>
      <c r="P97" s="6">
        <v>6.4566304347826096</v>
      </c>
      <c r="Q97" s="6">
        <v>0</v>
      </c>
      <c r="R97" s="6">
        <f>SUM(NonNurse[[#This Row],[Qualified Activities Professional Hours]],NonNurse[[#This Row],[Other Activities Professional Hours]])/NonNurse[[#This Row],[MDS Census]]</f>
        <v>0.28286190476190481</v>
      </c>
      <c r="S97" s="6">
        <v>0.56163043478260877</v>
      </c>
      <c r="T97" s="6">
        <v>1.089130434782609</v>
      </c>
      <c r="U97" s="6">
        <v>0</v>
      </c>
      <c r="V97" s="6">
        <f>SUM(NonNurse[[#This Row],[Occupational Therapist Hours]],NonNurse[[#This Row],[OT Assistant Hours]],NonNurse[[#This Row],[OT Aide Hours]])/NonNurse[[#This Row],[MDS Census]]</f>
        <v>7.231904761904763E-2</v>
      </c>
      <c r="W97" s="6">
        <v>0.66315217391304337</v>
      </c>
      <c r="X97" s="6">
        <v>2.7294565217391304</v>
      </c>
      <c r="Y97" s="6">
        <v>0</v>
      </c>
      <c r="Z97" s="6">
        <f>SUM(NonNurse[[#This Row],[Physical Therapist (PT) Hours]],NonNurse[[#This Row],[PT Assistant Hours]],NonNurse[[#This Row],[PT Aide Hours]])/NonNurse[[#This Row],[MDS Census]]</f>
        <v>0.14862857142857142</v>
      </c>
      <c r="AA97" s="6">
        <v>0</v>
      </c>
      <c r="AB97" s="6">
        <v>0</v>
      </c>
      <c r="AC97" s="6">
        <v>0</v>
      </c>
      <c r="AD97" s="6">
        <v>0.35554347826086952</v>
      </c>
      <c r="AE97" s="6">
        <v>0</v>
      </c>
      <c r="AF97" s="6">
        <v>0</v>
      </c>
      <c r="AG97" s="6">
        <v>0</v>
      </c>
      <c r="AH97" s="1">
        <v>435119</v>
      </c>
      <c r="AI97">
        <v>8</v>
      </c>
    </row>
    <row r="98" spans="1:35" x14ac:dyDescent="0.25">
      <c r="A98" t="s">
        <v>150</v>
      </c>
      <c r="B98" t="s">
        <v>39</v>
      </c>
      <c r="C98" t="s">
        <v>246</v>
      </c>
      <c r="D98" t="s">
        <v>188</v>
      </c>
      <c r="E98" s="6">
        <v>36.141304347826086</v>
      </c>
      <c r="F98" s="6">
        <v>0</v>
      </c>
      <c r="G98" s="6">
        <v>0.14130434782608695</v>
      </c>
      <c r="H98" s="6">
        <v>2.152173913043478</v>
      </c>
      <c r="I98" s="6">
        <v>1.3586956521739131</v>
      </c>
      <c r="J98" s="6">
        <v>0</v>
      </c>
      <c r="K98" s="6">
        <v>0</v>
      </c>
      <c r="L98" s="6">
        <v>0.32641304347826089</v>
      </c>
      <c r="M98" s="6">
        <v>5.0639130434782604</v>
      </c>
      <c r="N98" s="6">
        <v>0</v>
      </c>
      <c r="O98" s="6">
        <f>SUM(NonNurse[[#This Row],[Qualified Social Work Staff Hours]],NonNurse[[#This Row],[Other Social Work Staff Hours]])/NonNurse[[#This Row],[MDS Census]]</f>
        <v>0.14011428571428572</v>
      </c>
      <c r="P98" s="6">
        <v>0.18652173913043479</v>
      </c>
      <c r="Q98" s="6">
        <v>0</v>
      </c>
      <c r="R98" s="6">
        <f>SUM(NonNurse[[#This Row],[Qualified Activities Professional Hours]],NonNurse[[#This Row],[Other Activities Professional Hours]])/NonNurse[[#This Row],[MDS Census]]</f>
        <v>5.1609022556390978E-3</v>
      </c>
      <c r="S98" s="6">
        <v>0.67815217391304339</v>
      </c>
      <c r="T98" s="6">
        <v>8.347826086956521E-2</v>
      </c>
      <c r="U98" s="6">
        <v>0</v>
      </c>
      <c r="V98" s="6">
        <f>SUM(NonNurse[[#This Row],[Occupational Therapist Hours]],NonNurse[[#This Row],[OT Assistant Hours]],NonNurse[[#This Row],[OT Aide Hours]])/NonNurse[[#This Row],[MDS Census]]</f>
        <v>2.1073684210526314E-2</v>
      </c>
      <c r="W98" s="6">
        <v>8.771739130434783E-2</v>
      </c>
      <c r="X98" s="6">
        <v>0.53978260869565198</v>
      </c>
      <c r="Y98" s="6">
        <v>0</v>
      </c>
      <c r="Z98" s="6">
        <f>SUM(NonNurse[[#This Row],[Physical Therapist (PT) Hours]],NonNurse[[#This Row],[PT Assistant Hours]],NonNurse[[#This Row],[PT Aide Hours]])/NonNurse[[#This Row],[MDS Census]]</f>
        <v>1.736240601503759E-2</v>
      </c>
      <c r="AA98" s="6">
        <v>0</v>
      </c>
      <c r="AB98" s="6">
        <v>0</v>
      </c>
      <c r="AC98" s="6">
        <v>0</v>
      </c>
      <c r="AD98" s="6">
        <v>0</v>
      </c>
      <c r="AE98" s="6">
        <v>3.7717391304347827</v>
      </c>
      <c r="AF98" s="6">
        <v>0</v>
      </c>
      <c r="AG98" s="6">
        <v>0</v>
      </c>
      <c r="AH98" s="1">
        <v>435056</v>
      </c>
      <c r="AI98">
        <v>8</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5" customWidth="1"/>
    <col min="2" max="2" width="27.28515625" style="15" customWidth="1"/>
    <col min="3" max="3" width="16.7109375" style="15" customWidth="1"/>
    <col min="4" max="4" width="11.5703125" style="15" customWidth="1"/>
    <col min="5" max="5" width="4.5703125" style="15" customWidth="1"/>
    <col min="6" max="6" width="10" style="15" customWidth="1"/>
    <col min="7" max="7" width="12.5703125" style="15" customWidth="1"/>
    <col min="8" max="10" width="8.5703125" style="15" customWidth="1"/>
    <col min="11" max="11" width="9.140625" style="15" customWidth="1"/>
    <col min="12" max="12" width="4.5703125" style="15" customWidth="1"/>
    <col min="13" max="13" width="7.5703125" style="15" customWidth="1"/>
    <col min="14" max="14" width="10.7109375" style="22" customWidth="1"/>
    <col min="15" max="18" width="8.5703125" style="15" customWidth="1"/>
    <col min="19" max="19" width="5.42578125" style="15" customWidth="1"/>
    <col min="20" max="20" width="40.5703125" style="15" customWidth="1"/>
    <col min="21" max="22" width="12.5703125" style="15" customWidth="1"/>
    <col min="23" max="25" width="8.85546875" style="15"/>
    <col min="26" max="26" width="37.140625" style="15" customWidth="1"/>
    <col min="27" max="27" width="11.5703125" style="15" customWidth="1"/>
    <col min="28" max="32" width="8.85546875" style="15"/>
    <col min="33" max="33" width="22.85546875" style="15" customWidth="1"/>
    <col min="34" max="34" width="16.42578125" style="15" customWidth="1"/>
    <col min="35" max="35" width="13.5703125" style="15" customWidth="1"/>
    <col min="36" max="16384" width="8.85546875" style="15"/>
  </cols>
  <sheetData>
    <row r="2" spans="2:29" ht="85.5" customHeight="1" x14ac:dyDescent="0.25">
      <c r="B2" s="11" t="s">
        <v>406</v>
      </c>
      <c r="C2" s="11" t="s">
        <v>286</v>
      </c>
      <c r="D2" s="11" t="s">
        <v>405</v>
      </c>
      <c r="E2" s="12"/>
      <c r="F2" s="13" t="s">
        <v>319</v>
      </c>
      <c r="G2" s="13" t="s">
        <v>335</v>
      </c>
      <c r="H2" s="13" t="s">
        <v>292</v>
      </c>
      <c r="I2" s="13" t="s">
        <v>336</v>
      </c>
      <c r="J2" s="14" t="s">
        <v>337</v>
      </c>
      <c r="K2" s="13" t="s">
        <v>338</v>
      </c>
      <c r="L2" s="13"/>
      <c r="M2" s="13" t="s">
        <v>286</v>
      </c>
      <c r="N2" s="13" t="s">
        <v>335</v>
      </c>
      <c r="O2" s="13" t="s">
        <v>292</v>
      </c>
      <c r="P2" s="13" t="s">
        <v>336</v>
      </c>
      <c r="Q2" s="14" t="s">
        <v>337</v>
      </c>
      <c r="R2" s="13" t="s">
        <v>338</v>
      </c>
      <c r="T2" s="15" t="s">
        <v>339</v>
      </c>
      <c r="U2" s="15" t="s">
        <v>438</v>
      </c>
      <c r="V2" s="16" t="s">
        <v>340</v>
      </c>
      <c r="W2" s="16" t="s">
        <v>341</v>
      </c>
    </row>
    <row r="3" spans="2:29" ht="15" customHeight="1" x14ac:dyDescent="0.25">
      <c r="B3" s="17" t="s">
        <v>342</v>
      </c>
      <c r="C3" s="49">
        <f>AVERAGE(Nurse[MDS Census])</f>
        <v>46.973608121160837</v>
      </c>
      <c r="D3" s="18">
        <v>77.233814336253971</v>
      </c>
      <c r="E3" s="18"/>
      <c r="F3" s="15">
        <v>1</v>
      </c>
      <c r="G3" s="19">
        <v>69376.123698714116</v>
      </c>
      <c r="H3" s="20">
        <v>3.585165701050407</v>
      </c>
      <c r="I3" s="19">
        <v>5</v>
      </c>
      <c r="J3" s="21">
        <v>0.67575468162975694</v>
      </c>
      <c r="K3" s="19">
        <v>5</v>
      </c>
      <c r="M3" t="s">
        <v>110</v>
      </c>
      <c r="N3" s="19">
        <v>536.8478260869565</v>
      </c>
      <c r="O3" s="20">
        <v>6.2660022271714926</v>
      </c>
      <c r="P3" s="22">
        <v>1</v>
      </c>
      <c r="Q3" s="21">
        <v>1.8396440575015187</v>
      </c>
      <c r="R3" s="22">
        <v>1</v>
      </c>
      <c r="T3" s="23" t="s">
        <v>343</v>
      </c>
      <c r="U3" s="19">
        <f>SUM(Nurse[Total Nurse Staff Hours])</f>
        <v>16150.507637783216</v>
      </c>
      <c r="V3" s="24" t="s">
        <v>344</v>
      </c>
      <c r="W3" s="20">
        <f>Category[[#This Row],[State Total]]/D9</f>
        <v>1.4296292733686936E-2</v>
      </c>
    </row>
    <row r="4" spans="2:29" ht="15" customHeight="1" x14ac:dyDescent="0.25">
      <c r="B4" s="25" t="s">
        <v>292</v>
      </c>
      <c r="C4" s="26">
        <f>SUM(Nurse[Total Nurse Staff Hours])/SUM(Nurse[MDS Census])</f>
        <v>3.5445452329438498</v>
      </c>
      <c r="D4" s="26">
        <v>3.6146323434825098</v>
      </c>
      <c r="E4" s="18"/>
      <c r="F4" s="15">
        <v>2</v>
      </c>
      <c r="G4" s="19">
        <v>128365.44534598908</v>
      </c>
      <c r="H4" s="20">
        <v>3.4549500632802785</v>
      </c>
      <c r="I4" s="19">
        <v>9</v>
      </c>
      <c r="J4" s="21">
        <v>0.64433762203163525</v>
      </c>
      <c r="K4" s="19">
        <v>6</v>
      </c>
      <c r="M4" t="s">
        <v>109</v>
      </c>
      <c r="N4" s="19">
        <v>19423.242804654012</v>
      </c>
      <c r="O4" s="20">
        <v>3.6919809269804467</v>
      </c>
      <c r="P4" s="22">
        <v>25</v>
      </c>
      <c r="Q4" s="21">
        <v>0.53868769221148449</v>
      </c>
      <c r="R4" s="22">
        <v>40</v>
      </c>
      <c r="T4" s="19" t="s">
        <v>345</v>
      </c>
      <c r="U4" s="19">
        <f>SUM(Nurse[Total Direct Care Staff Hours])</f>
        <v>14955.7451484997</v>
      </c>
      <c r="V4" s="24">
        <f>Category[[#This Row],[State Total]]/U3</f>
        <v>0.92602322378471646</v>
      </c>
      <c r="W4" s="20">
        <f>Category[[#This Row],[State Total]]/D9</f>
        <v>1.3238699085418795E-2</v>
      </c>
    </row>
    <row r="5" spans="2:29" ht="15" customHeight="1" x14ac:dyDescent="0.25">
      <c r="B5" s="27" t="s">
        <v>346</v>
      </c>
      <c r="C5" s="28">
        <f>SUM(Nurse[Total Direct Care Staff Hours])/SUM(Nurse[MDS Census])</f>
        <v>3.2823312034614127</v>
      </c>
      <c r="D5" s="28">
        <v>3.347724410414429</v>
      </c>
      <c r="E5" s="29"/>
      <c r="F5" s="15">
        <v>3</v>
      </c>
      <c r="G5" s="19">
        <v>124443.71892222908</v>
      </c>
      <c r="H5" s="20">
        <v>3.5696801497282227</v>
      </c>
      <c r="I5" s="19">
        <v>6</v>
      </c>
      <c r="J5" s="21">
        <v>0.67837118001727315</v>
      </c>
      <c r="K5" s="19">
        <v>4</v>
      </c>
      <c r="M5" t="s">
        <v>112</v>
      </c>
      <c r="N5" s="19">
        <v>14765.612676056329</v>
      </c>
      <c r="O5" s="20">
        <v>3.8700512739470958</v>
      </c>
      <c r="P5" s="22">
        <v>18</v>
      </c>
      <c r="Q5" s="21">
        <v>0.36267289415247567</v>
      </c>
      <c r="R5" s="22">
        <v>48</v>
      </c>
      <c r="T5" s="23" t="s">
        <v>347</v>
      </c>
      <c r="U5" s="19">
        <f>SUM(Nurse[Total RN Hours (w/ Admin, DON)])</f>
        <v>3788.5145973668104</v>
      </c>
      <c r="V5" s="24">
        <f>Category[[#This Row],[State Total]]/U3</f>
        <v>0.23457557386640845</v>
      </c>
      <c r="W5" s="20">
        <f>Category[[#This Row],[State Total]]/D9</f>
        <v>3.3535610721667783E-3</v>
      </c>
      <c r="X5" s="30"/>
      <c r="Y5" s="30"/>
      <c r="AB5" s="30"/>
      <c r="AC5" s="30"/>
    </row>
    <row r="6" spans="2:29" ht="15" customHeight="1" x14ac:dyDescent="0.25">
      <c r="B6" s="31" t="s">
        <v>294</v>
      </c>
      <c r="C6" s="28">
        <f>SUM(Nurse[Total RN Hours (w/ Admin, DON)])/SUM(Nurse[MDS Census])</f>
        <v>0.83146373211324598</v>
      </c>
      <c r="D6" s="28">
        <v>0.60780873997534479</v>
      </c>
      <c r="E6"/>
      <c r="F6" s="15">
        <v>4</v>
      </c>
      <c r="G6" s="19">
        <v>216891.50627679119</v>
      </c>
      <c r="H6" s="20">
        <v>3.71816551616583</v>
      </c>
      <c r="I6" s="19">
        <v>4</v>
      </c>
      <c r="J6" s="21">
        <v>0.5592343612490972</v>
      </c>
      <c r="K6" s="19">
        <v>9</v>
      </c>
      <c r="M6" t="s">
        <v>111</v>
      </c>
      <c r="N6" s="19">
        <v>10619.366350275568</v>
      </c>
      <c r="O6" s="20">
        <v>3.9203935832782837</v>
      </c>
      <c r="P6" s="22">
        <v>14</v>
      </c>
      <c r="Q6" s="21">
        <v>0.6428263273804441</v>
      </c>
      <c r="R6" s="22">
        <v>30</v>
      </c>
      <c r="T6" s="32" t="s">
        <v>348</v>
      </c>
      <c r="U6" s="19">
        <f>SUM(Nurse[RN Hours (excl. Admin, DON)])</f>
        <v>2646.3067819963258</v>
      </c>
      <c r="V6" s="24">
        <f>Category[[#This Row],[State Total]]/U3</f>
        <v>0.16385285474280933</v>
      </c>
      <c r="W6" s="20">
        <f>Category[[#This Row],[State Total]]/D9</f>
        <v>2.342488376653486E-3</v>
      </c>
      <c r="X6" s="30"/>
      <c r="Y6" s="30"/>
      <c r="AB6" s="30"/>
      <c r="AC6" s="30"/>
    </row>
    <row r="7" spans="2:29" ht="15" customHeight="1" thickBot="1" x14ac:dyDescent="0.3">
      <c r="B7" s="33" t="s">
        <v>349</v>
      </c>
      <c r="C7" s="28">
        <f>SUM(Nurse[RN Hours (excl. Admin, DON)])/SUM(Nurse[MDS Census])</f>
        <v>0.5807838551828659</v>
      </c>
      <c r="D7" s="28">
        <v>0.41441568490090208</v>
      </c>
      <c r="E7"/>
      <c r="F7" s="15">
        <v>5</v>
      </c>
      <c r="G7" s="19">
        <v>218161.62905695051</v>
      </c>
      <c r="H7" s="20">
        <v>3.471756650011959</v>
      </c>
      <c r="I7" s="19">
        <v>8</v>
      </c>
      <c r="J7" s="21">
        <v>0.68815139377795254</v>
      </c>
      <c r="K7" s="19">
        <v>3</v>
      </c>
      <c r="M7" t="s">
        <v>113</v>
      </c>
      <c r="N7" s="19">
        <v>90304.505664421289</v>
      </c>
      <c r="O7" s="20">
        <v>4.0950436576657667</v>
      </c>
      <c r="P7" s="22">
        <v>8</v>
      </c>
      <c r="Q7" s="21">
        <v>0.53846761894166961</v>
      </c>
      <c r="R7" s="22">
        <v>41</v>
      </c>
      <c r="T7" s="32" t="s">
        <v>350</v>
      </c>
      <c r="U7" s="19">
        <f>SUM(Nurse[RN Admin Hours])</f>
        <v>722.29962492345385</v>
      </c>
      <c r="V7" s="24">
        <f>Category[[#This Row],[State Total]]/U3</f>
        <v>4.4723029215111107E-2</v>
      </c>
      <c r="W7" s="20">
        <f>Category[[#This Row],[State Total]]/D9</f>
        <v>6.3937351759646151E-4</v>
      </c>
      <c r="X7" s="30"/>
      <c r="Y7" s="30"/>
      <c r="Z7" s="30"/>
      <c r="AA7" s="30"/>
      <c r="AB7" s="30"/>
      <c r="AC7" s="30"/>
    </row>
    <row r="8" spans="2:29" ht="15" customHeight="1" thickTop="1" x14ac:dyDescent="0.25">
      <c r="B8" s="34" t="s">
        <v>351</v>
      </c>
      <c r="C8" s="35">
        <f>COUNTA(Nurse[Provider])</f>
        <v>97</v>
      </c>
      <c r="D8" s="35">
        <v>14627</v>
      </c>
      <c r="F8" s="15">
        <v>6</v>
      </c>
      <c r="G8" s="19">
        <v>133738.05679730567</v>
      </c>
      <c r="H8" s="20">
        <v>3.4421626203964988</v>
      </c>
      <c r="I8" s="19">
        <v>10</v>
      </c>
      <c r="J8" s="21">
        <v>0.34690920997212554</v>
      </c>
      <c r="K8" s="19">
        <v>10</v>
      </c>
      <c r="M8" t="s">
        <v>114</v>
      </c>
      <c r="N8" s="19">
        <v>13996.251684017152</v>
      </c>
      <c r="O8" s="20">
        <v>3.5742923169789274</v>
      </c>
      <c r="P8" s="22">
        <v>34</v>
      </c>
      <c r="Q8" s="21">
        <v>0.85380187117283868</v>
      </c>
      <c r="R8" s="22">
        <v>11</v>
      </c>
      <c r="T8" s="32" t="s">
        <v>352</v>
      </c>
      <c r="U8" s="19">
        <f>SUM(Nurse[RN DON Hours])</f>
        <v>419.90819044702982</v>
      </c>
      <c r="V8" s="24">
        <f>Category[[#This Row],[State Total]]/U3</f>
        <v>2.5999689908487951E-2</v>
      </c>
      <c r="W8" s="20">
        <f>Category[[#This Row],[State Total]]/D9</f>
        <v>3.7169917791682984E-4</v>
      </c>
      <c r="X8" s="30"/>
      <c r="Y8" s="30"/>
      <c r="Z8" s="30"/>
      <c r="AA8" s="30"/>
      <c r="AB8" s="30"/>
      <c r="AC8" s="30"/>
    </row>
    <row r="9" spans="2:29" ht="15" customHeight="1" x14ac:dyDescent="0.25">
      <c r="B9" s="34" t="s">
        <v>353</v>
      </c>
      <c r="C9" s="35">
        <f>SUM(Nurse[MDS Census])</f>
        <v>4556.4399877526012</v>
      </c>
      <c r="D9" s="35">
        <v>1129699.0022963868</v>
      </c>
      <c r="F9" s="15">
        <v>7</v>
      </c>
      <c r="G9" s="19">
        <v>73847.771586037998</v>
      </c>
      <c r="H9" s="20">
        <v>3.4771723639610803</v>
      </c>
      <c r="I9" s="19">
        <v>7</v>
      </c>
      <c r="J9" s="21">
        <v>0.57887406787921447</v>
      </c>
      <c r="K9" s="19">
        <v>8</v>
      </c>
      <c r="M9" t="s">
        <v>115</v>
      </c>
      <c r="N9" s="19">
        <v>18800.971524800971</v>
      </c>
      <c r="O9" s="20">
        <v>3.379841237553149</v>
      </c>
      <c r="P9" s="22">
        <v>47</v>
      </c>
      <c r="Q9" s="21">
        <v>0.62562655856161031</v>
      </c>
      <c r="R9" s="22">
        <v>35</v>
      </c>
      <c r="T9" s="23" t="s">
        <v>354</v>
      </c>
      <c r="U9" s="19">
        <f>SUM(Nurse[Total LPN Hours (w/ Admin)])</f>
        <v>2122.1876316595221</v>
      </c>
      <c r="V9" s="24">
        <f>Category[[#This Row],[State Total]]/U3</f>
        <v>0.13140067663847185</v>
      </c>
      <c r="W9" s="20">
        <f>Category[[#This Row],[State Total]]/D9</f>
        <v>1.8785425386281319E-3</v>
      </c>
      <c r="X9" s="30"/>
      <c r="Y9" s="30"/>
      <c r="Z9" s="30"/>
      <c r="AA9" s="30"/>
      <c r="AB9" s="30"/>
      <c r="AC9" s="30"/>
    </row>
    <row r="10" spans="2:29" ht="15" customHeight="1" x14ac:dyDescent="0.25">
      <c r="F10" s="15">
        <v>8</v>
      </c>
      <c r="G10" s="19">
        <v>33298.427587262697</v>
      </c>
      <c r="H10" s="20">
        <v>3.7381932825195308</v>
      </c>
      <c r="I10" s="19">
        <v>3</v>
      </c>
      <c r="J10" s="21">
        <v>0.87940662888310206</v>
      </c>
      <c r="K10" s="19">
        <v>1</v>
      </c>
      <c r="M10" t="s">
        <v>117</v>
      </c>
      <c r="N10" s="19">
        <v>2001.0333741579916</v>
      </c>
      <c r="O10" s="20">
        <v>3.9151059449534258</v>
      </c>
      <c r="P10" s="22">
        <v>15</v>
      </c>
      <c r="Q10" s="21">
        <v>1.0911259376852895</v>
      </c>
      <c r="R10" s="22">
        <v>3</v>
      </c>
      <c r="T10" s="32" t="s">
        <v>355</v>
      </c>
      <c r="U10" s="19">
        <f>SUM(Nurse[LPN Hours (excl. Admin)])</f>
        <v>2069.6329577464785</v>
      </c>
      <c r="V10" s="24">
        <f>Category[[#This Row],[State Total]]/U3</f>
        <v>0.12814661954678669</v>
      </c>
      <c r="W10" s="20">
        <f>Category[[#This Row],[State Total]]/D9</f>
        <v>1.832021585873271E-3</v>
      </c>
      <c r="X10" s="30"/>
      <c r="Y10" s="30"/>
      <c r="Z10" s="30"/>
      <c r="AA10" s="30"/>
      <c r="AB10" s="30"/>
      <c r="AC10" s="30"/>
    </row>
    <row r="11" spans="2:29" ht="15" customHeight="1" x14ac:dyDescent="0.25">
      <c r="F11" s="15">
        <v>9</v>
      </c>
      <c r="G11" s="19">
        <v>109332.77602571936</v>
      </c>
      <c r="H11" s="20">
        <v>4.0754949217501784</v>
      </c>
      <c r="I11" s="19">
        <v>2</v>
      </c>
      <c r="J11" s="21">
        <v>0.58405330055976667</v>
      </c>
      <c r="K11" s="19">
        <v>7</v>
      </c>
      <c r="M11" t="s">
        <v>116</v>
      </c>
      <c r="N11" s="19">
        <v>3447.8586956521731</v>
      </c>
      <c r="O11" s="20">
        <v>3.9688255155216066</v>
      </c>
      <c r="P11" s="22">
        <v>11</v>
      </c>
      <c r="Q11" s="21">
        <v>0.94962364794784426</v>
      </c>
      <c r="R11" s="22">
        <v>8</v>
      </c>
      <c r="T11" s="32" t="s">
        <v>356</v>
      </c>
      <c r="U11" s="19">
        <f>SUM(Nurse[LPN Admin Hours])</f>
        <v>52.554673913043487</v>
      </c>
      <c r="V11" s="24">
        <f>Category[[#This Row],[State Total]]/U3</f>
        <v>3.2540570916851398E-3</v>
      </c>
      <c r="W11" s="20">
        <f>Category[[#This Row],[State Total]]/D9</f>
        <v>4.6520952754860712E-5</v>
      </c>
      <c r="X11" s="30"/>
      <c r="Y11" s="30"/>
      <c r="Z11" s="30"/>
      <c r="AA11" s="30"/>
      <c r="AB11" s="30"/>
      <c r="AC11" s="30"/>
    </row>
    <row r="12" spans="2:29" ht="15" customHeight="1" x14ac:dyDescent="0.25">
      <c r="F12" s="15">
        <v>10</v>
      </c>
      <c r="G12" s="19">
        <v>22243.546999387629</v>
      </c>
      <c r="H12" s="20">
        <v>4.3144138862761752</v>
      </c>
      <c r="I12" s="19">
        <v>1</v>
      </c>
      <c r="J12" s="21">
        <v>0.85085378711532988</v>
      </c>
      <c r="K12" s="19">
        <v>2</v>
      </c>
      <c r="M12" t="s">
        <v>118</v>
      </c>
      <c r="N12" s="19">
        <v>66629.00734843839</v>
      </c>
      <c r="O12" s="20">
        <v>4.0461510158814251</v>
      </c>
      <c r="P12" s="22">
        <v>10</v>
      </c>
      <c r="Q12" s="21">
        <v>0.65170667436305396</v>
      </c>
      <c r="R12" s="22">
        <v>29</v>
      </c>
      <c r="T12" s="23" t="s">
        <v>357</v>
      </c>
      <c r="U12" s="19">
        <f>SUM(Nurse[Total CNA, NA TR, Med Aide/Tech Hours])</f>
        <v>10239.805408756894</v>
      </c>
      <c r="V12" s="24">
        <f>Category[[#This Row],[State Total]]/U3</f>
        <v>0.63402374949512041</v>
      </c>
      <c r="W12" s="20">
        <f>Category[[#This Row],[State Total]]/D9</f>
        <v>9.0641891228920371E-3</v>
      </c>
      <c r="X12" s="30"/>
      <c r="Y12" s="30"/>
      <c r="Z12" s="30"/>
      <c r="AA12" s="30"/>
      <c r="AB12" s="30"/>
      <c r="AC12" s="30"/>
    </row>
    <row r="13" spans="2:29" ht="15" customHeight="1" x14ac:dyDescent="0.25">
      <c r="I13" s="19"/>
      <c r="J13" s="19"/>
      <c r="K13" s="19"/>
      <c r="M13" t="s">
        <v>119</v>
      </c>
      <c r="N13" s="19">
        <v>27047.194427434184</v>
      </c>
      <c r="O13" s="20">
        <v>3.3334159425604026</v>
      </c>
      <c r="P13" s="22">
        <v>48</v>
      </c>
      <c r="Q13" s="21">
        <v>0.4036688437032282</v>
      </c>
      <c r="R13" s="22">
        <v>46</v>
      </c>
      <c r="T13" s="32" t="s">
        <v>358</v>
      </c>
      <c r="U13" s="19">
        <f>SUM(Nurse[CNA Hours])</f>
        <v>8854.3341625842004</v>
      </c>
      <c r="V13" s="24">
        <f>Category[[#This Row],[State Total]]/U3</f>
        <v>0.5482387526860133</v>
      </c>
      <c r="W13" s="20">
        <f>Category[[#This Row],[State Total]]/D9</f>
        <v>7.8377816963506406E-3</v>
      </c>
      <c r="X13" s="30"/>
      <c r="Y13" s="30"/>
      <c r="Z13" s="30"/>
      <c r="AA13" s="30"/>
      <c r="AB13" s="30"/>
      <c r="AC13" s="30"/>
    </row>
    <row r="14" spans="2:29" ht="15" customHeight="1" x14ac:dyDescent="0.25">
      <c r="G14" s="20"/>
      <c r="I14" s="19"/>
      <c r="J14" s="19"/>
      <c r="K14" s="19"/>
      <c r="M14" t="s">
        <v>120</v>
      </c>
      <c r="N14" s="19">
        <v>3263.663043478261</v>
      </c>
      <c r="O14" s="20">
        <v>4.4084708100060954</v>
      </c>
      <c r="P14" s="22">
        <v>4</v>
      </c>
      <c r="Q14" s="21">
        <v>1.4454388074216427</v>
      </c>
      <c r="R14" s="22">
        <v>2</v>
      </c>
      <c r="T14" s="32" t="s">
        <v>359</v>
      </c>
      <c r="U14" s="19">
        <f>SUM(Nurse[NA TR Hours])</f>
        <v>211.66930496019597</v>
      </c>
      <c r="V14" s="24">
        <f>Category[[#This Row],[State Total]]/U3</f>
        <v>1.3106046553298882E-2</v>
      </c>
      <c r="W14" s="20">
        <f>Category[[#This Row],[State Total]]/D9</f>
        <v>1.8736787810728952E-4</v>
      </c>
    </row>
    <row r="15" spans="2:29" ht="15" customHeight="1" x14ac:dyDescent="0.25">
      <c r="I15" s="19"/>
      <c r="J15" s="19"/>
      <c r="K15" s="19"/>
      <c r="M15" t="s">
        <v>124</v>
      </c>
      <c r="N15" s="19">
        <v>19016.558481322707</v>
      </c>
      <c r="O15" s="20">
        <v>3.6135143049020404</v>
      </c>
      <c r="P15" s="22">
        <v>31</v>
      </c>
      <c r="Q15" s="21">
        <v>0.70210559181671839</v>
      </c>
      <c r="R15" s="22">
        <v>21</v>
      </c>
      <c r="T15" s="36" t="s">
        <v>360</v>
      </c>
      <c r="U15" s="37">
        <f>SUM(Nurse[Med Aide/Tech Hours])</f>
        <v>1173.8019412124922</v>
      </c>
      <c r="V15" s="24">
        <f>Category[[#This Row],[State Total]]/U3</f>
        <v>7.2678950255807923E-2</v>
      </c>
      <c r="W15" s="20">
        <f>Category[[#This Row],[State Total]]/D9</f>
        <v>1.0390395484341011E-3</v>
      </c>
    </row>
    <row r="16" spans="2:29" ht="15" customHeight="1" x14ac:dyDescent="0.25">
      <c r="I16" s="19"/>
      <c r="J16" s="19"/>
      <c r="K16" s="19"/>
      <c r="M16" t="s">
        <v>121</v>
      </c>
      <c r="N16" s="19">
        <v>3575.7164727495401</v>
      </c>
      <c r="O16" s="20">
        <v>4.1596000463252762</v>
      </c>
      <c r="P16" s="22">
        <v>7</v>
      </c>
      <c r="Q16" s="21">
        <v>0.89615304423849729</v>
      </c>
      <c r="R16" s="22">
        <v>9</v>
      </c>
    </row>
    <row r="17" spans="9:23" ht="15" customHeight="1" x14ac:dyDescent="0.25">
      <c r="I17" s="19"/>
      <c r="J17" s="19"/>
      <c r="K17" s="19"/>
      <c r="M17" t="s">
        <v>122</v>
      </c>
      <c r="N17" s="19">
        <v>55939.917483159865</v>
      </c>
      <c r="O17" s="20">
        <v>2.9656991045590826</v>
      </c>
      <c r="P17" s="22">
        <v>51</v>
      </c>
      <c r="Q17" s="21">
        <v>0.65815085334220447</v>
      </c>
      <c r="R17" s="22">
        <v>28</v>
      </c>
    </row>
    <row r="18" spans="9:23" ht="15" customHeight="1" x14ac:dyDescent="0.25">
      <c r="I18" s="19"/>
      <c r="J18" s="19"/>
      <c r="K18" s="19"/>
      <c r="M18" t="s">
        <v>123</v>
      </c>
      <c r="N18" s="19">
        <v>34295.675137783197</v>
      </c>
      <c r="O18" s="20">
        <v>3.4285543140358197</v>
      </c>
      <c r="P18" s="22">
        <v>43</v>
      </c>
      <c r="Q18" s="21">
        <v>0.57097472562080043</v>
      </c>
      <c r="R18" s="22">
        <v>37</v>
      </c>
      <c r="T18" s="15" t="s">
        <v>361</v>
      </c>
      <c r="U18" s="15" t="s">
        <v>438</v>
      </c>
    </row>
    <row r="19" spans="9:23" ht="15" customHeight="1" x14ac:dyDescent="0.25">
      <c r="M19" t="s">
        <v>125</v>
      </c>
      <c r="N19" s="19">
        <v>14478.901255358249</v>
      </c>
      <c r="O19" s="20">
        <v>3.8209594408139687</v>
      </c>
      <c r="P19" s="22">
        <v>20</v>
      </c>
      <c r="Q19" s="21">
        <v>0.68653707149505028</v>
      </c>
      <c r="R19" s="22">
        <v>26</v>
      </c>
      <c r="T19" s="15" t="s">
        <v>362</v>
      </c>
      <c r="U19" s="19">
        <f>SUM(Nurse[RN Hours Contract (excl. Admin, DON)])</f>
        <v>120.47893294549908</v>
      </c>
    </row>
    <row r="20" spans="9:23" ht="15" customHeight="1" x14ac:dyDescent="0.25">
      <c r="M20" t="s">
        <v>126</v>
      </c>
      <c r="N20" s="19">
        <v>20179.736834047766</v>
      </c>
      <c r="O20" s="20">
        <v>3.6234626550899827</v>
      </c>
      <c r="P20" s="22">
        <v>30</v>
      </c>
      <c r="Q20" s="21">
        <v>0.63141179459022878</v>
      </c>
      <c r="R20" s="22">
        <v>33</v>
      </c>
      <c r="T20" s="15" t="s">
        <v>363</v>
      </c>
      <c r="U20" s="19">
        <f>SUM(Nurse[RN Admin Hours Contract])</f>
        <v>4.9308450704225351</v>
      </c>
      <c r="W20" s="19"/>
    </row>
    <row r="21" spans="9:23" ht="15" customHeight="1" x14ac:dyDescent="0.25">
      <c r="M21" t="s">
        <v>127</v>
      </c>
      <c r="N21" s="19">
        <v>21713.855174525426</v>
      </c>
      <c r="O21" s="20">
        <v>3.4276349481314496</v>
      </c>
      <c r="P21" s="22">
        <v>44</v>
      </c>
      <c r="Q21" s="21">
        <v>0.22995066355388311</v>
      </c>
      <c r="R21" s="22">
        <v>51</v>
      </c>
      <c r="T21" s="15" t="s">
        <v>364</v>
      </c>
      <c r="U21" s="19">
        <f>SUM(Nurse[RN DON Hours Contract])</f>
        <v>13.429347826086957</v>
      </c>
    </row>
    <row r="22" spans="9:23" ht="15" customHeight="1" x14ac:dyDescent="0.25">
      <c r="M22" t="s">
        <v>130</v>
      </c>
      <c r="N22" s="19">
        <v>31609.482088181256</v>
      </c>
      <c r="O22" s="20">
        <v>3.5766830777603746</v>
      </c>
      <c r="P22" s="22">
        <v>33</v>
      </c>
      <c r="Q22" s="21">
        <v>0.63151705366882682</v>
      </c>
      <c r="R22" s="22">
        <v>32</v>
      </c>
      <c r="T22" s="15" t="s">
        <v>365</v>
      </c>
      <c r="U22" s="19">
        <f>SUM(Nurse[LPN Hours Contract (excl. Admin)])</f>
        <v>156.95946264543787</v>
      </c>
    </row>
    <row r="23" spans="9:23" ht="15" customHeight="1" x14ac:dyDescent="0.25">
      <c r="M23" t="s">
        <v>129</v>
      </c>
      <c r="N23" s="19">
        <v>21067.939375382732</v>
      </c>
      <c r="O23" s="20">
        <v>3.702235346411582</v>
      </c>
      <c r="P23" s="22">
        <v>24</v>
      </c>
      <c r="Q23" s="21">
        <v>0.76651287635763865</v>
      </c>
      <c r="R23" s="22">
        <v>16</v>
      </c>
      <c r="T23" s="15" t="s">
        <v>366</v>
      </c>
      <c r="U23" s="19">
        <f>SUM(Nurse[LPN Admin Hours Contract])</f>
        <v>0.56521739130434778</v>
      </c>
    </row>
    <row r="24" spans="9:23" ht="15" customHeight="1" x14ac:dyDescent="0.25">
      <c r="M24" t="s">
        <v>128</v>
      </c>
      <c r="N24" s="19">
        <v>4706.4853031230869</v>
      </c>
      <c r="O24" s="20">
        <v>4.2908077351670615</v>
      </c>
      <c r="P24" s="22">
        <v>5</v>
      </c>
      <c r="Q24" s="21">
        <v>1.0535412211824036</v>
      </c>
      <c r="R24" s="22">
        <v>6</v>
      </c>
      <c r="T24" s="15" t="s">
        <v>367</v>
      </c>
      <c r="U24" s="19">
        <f>SUM(Nurse[CNA Hours Contract])</f>
        <v>610.43623698714032</v>
      </c>
    </row>
    <row r="25" spans="9:23" ht="15" customHeight="1" x14ac:dyDescent="0.25">
      <c r="M25" t="s">
        <v>131</v>
      </c>
      <c r="N25" s="19">
        <v>29784.779087568884</v>
      </c>
      <c r="O25" s="20">
        <v>3.8152594065353851</v>
      </c>
      <c r="P25" s="22">
        <v>21</v>
      </c>
      <c r="Q25" s="21">
        <v>0.72680523692894061</v>
      </c>
      <c r="R25" s="22">
        <v>19</v>
      </c>
      <c r="T25" s="15" t="s">
        <v>368</v>
      </c>
      <c r="U25" s="19">
        <f>SUM(Nurse[NA TR Hours Contract])</f>
        <v>0</v>
      </c>
    </row>
    <row r="26" spans="9:23" ht="15" customHeight="1" x14ac:dyDescent="0.25">
      <c r="M26" t="s">
        <v>132</v>
      </c>
      <c r="N26" s="19">
        <v>18654.419320269433</v>
      </c>
      <c r="O26" s="20">
        <v>4.1827830651924156</v>
      </c>
      <c r="P26" s="22">
        <v>6</v>
      </c>
      <c r="Q26" s="21">
        <v>1.0685266044542867</v>
      </c>
      <c r="R26" s="22">
        <v>5</v>
      </c>
      <c r="T26" s="15" t="s">
        <v>369</v>
      </c>
      <c r="U26" s="19">
        <f>SUM(Nurse[Med Aide/Tech Hours Contract])</f>
        <v>7.9529347826086969</v>
      </c>
    </row>
    <row r="27" spans="9:23" ht="15" customHeight="1" x14ac:dyDescent="0.25">
      <c r="M27" t="s">
        <v>134</v>
      </c>
      <c r="N27" s="19">
        <v>30915.301745254106</v>
      </c>
      <c r="O27" s="20">
        <v>3.0868578483482887</v>
      </c>
      <c r="P27" s="22">
        <v>50</v>
      </c>
      <c r="Q27" s="21">
        <v>0.40359827435993229</v>
      </c>
      <c r="R27" s="22">
        <v>47</v>
      </c>
      <c r="T27" s="15" t="s">
        <v>287</v>
      </c>
      <c r="U27" s="19">
        <f>SUM(Nurse[Total Contract Hours])</f>
        <v>914.75297764849995</v>
      </c>
    </row>
    <row r="28" spans="9:23" ht="15" customHeight="1" x14ac:dyDescent="0.25">
      <c r="M28" t="s">
        <v>133</v>
      </c>
      <c r="N28" s="19">
        <v>13613.024341702383</v>
      </c>
      <c r="O28" s="20">
        <v>3.8706506835477068</v>
      </c>
      <c r="P28" s="22">
        <v>17</v>
      </c>
      <c r="Q28" s="21">
        <v>0.54461092917222786</v>
      </c>
      <c r="R28" s="22">
        <v>39</v>
      </c>
      <c r="T28" s="15" t="s">
        <v>370</v>
      </c>
      <c r="U28" s="19">
        <f>SUM(Nurse[Total Nurse Staff Hours])</f>
        <v>16150.507637783216</v>
      </c>
    </row>
    <row r="29" spans="9:23" ht="15" customHeight="1" x14ac:dyDescent="0.25">
      <c r="M29" t="s">
        <v>135</v>
      </c>
      <c r="N29" s="19">
        <v>3142.4673913043484</v>
      </c>
      <c r="O29" s="20">
        <v>3.5161153137073806</v>
      </c>
      <c r="P29" s="22">
        <v>39</v>
      </c>
      <c r="Q29" s="21">
        <v>0.79674798603977071</v>
      </c>
      <c r="R29" s="22">
        <v>15</v>
      </c>
      <c r="T29" s="15" t="s">
        <v>371</v>
      </c>
      <c r="U29" s="38">
        <f>U27/U28</f>
        <v>5.6639270923502502E-2</v>
      </c>
    </row>
    <row r="30" spans="9:23" ht="15" customHeight="1" x14ac:dyDescent="0.25">
      <c r="M30" t="s">
        <v>142</v>
      </c>
      <c r="N30" s="19">
        <v>31397.817207593369</v>
      </c>
      <c r="O30" s="20">
        <v>3.4417155121175713</v>
      </c>
      <c r="P30" s="22">
        <v>42</v>
      </c>
      <c r="Q30" s="21">
        <v>0.50629516352831194</v>
      </c>
      <c r="R30" s="22">
        <v>45</v>
      </c>
    </row>
    <row r="31" spans="9:23" ht="15" customHeight="1" x14ac:dyDescent="0.25">
      <c r="M31" t="s">
        <v>143</v>
      </c>
      <c r="N31" s="19">
        <v>4392.4673913043471</v>
      </c>
      <c r="O31" s="20">
        <v>4.4756414019059303</v>
      </c>
      <c r="P31" s="22">
        <v>3</v>
      </c>
      <c r="Q31" s="21">
        <v>0.83480991420589112</v>
      </c>
      <c r="R31" s="22">
        <v>13</v>
      </c>
      <c r="U31" s="19"/>
    </row>
    <row r="32" spans="9:23" ht="15" customHeight="1" x14ac:dyDescent="0.25">
      <c r="M32" t="s">
        <v>136</v>
      </c>
      <c r="N32" s="19">
        <v>9437.0101041028774</v>
      </c>
      <c r="O32" s="20">
        <v>3.9536238400260872</v>
      </c>
      <c r="P32" s="22">
        <v>12</v>
      </c>
      <c r="Q32" s="21">
        <v>0.73956294588721605</v>
      </c>
      <c r="R32" s="22">
        <v>18</v>
      </c>
    </row>
    <row r="33" spans="13:23" ht="15" customHeight="1" x14ac:dyDescent="0.25">
      <c r="M33" t="s">
        <v>138</v>
      </c>
      <c r="N33" s="19">
        <v>5478.8913043478278</v>
      </c>
      <c r="O33" s="20">
        <v>3.6689014954628241</v>
      </c>
      <c r="P33" s="22">
        <v>26</v>
      </c>
      <c r="Q33" s="21">
        <v>0.69069482083411027</v>
      </c>
      <c r="R33" s="22">
        <v>25</v>
      </c>
      <c r="T33" s="15" t="s">
        <v>339</v>
      </c>
      <c r="U33" s="16" t="s">
        <v>341</v>
      </c>
    </row>
    <row r="34" spans="13:23" ht="15" customHeight="1" x14ac:dyDescent="0.25">
      <c r="M34" t="s">
        <v>139</v>
      </c>
      <c r="N34" s="19">
        <v>37141.731475811372</v>
      </c>
      <c r="O34" s="20">
        <v>3.6107114278034693</v>
      </c>
      <c r="P34" s="22">
        <v>32</v>
      </c>
      <c r="Q34" s="21">
        <v>0.6783616567987637</v>
      </c>
      <c r="R34" s="22">
        <v>27</v>
      </c>
      <c r="T34" s="23" t="s">
        <v>372</v>
      </c>
      <c r="U34" s="20">
        <v>3.7466213862576487</v>
      </c>
    </row>
    <row r="35" spans="13:23" ht="15" customHeight="1" x14ac:dyDescent="0.25">
      <c r="M35" t="s">
        <v>140</v>
      </c>
      <c r="N35" s="19">
        <v>4791.5774647887329</v>
      </c>
      <c r="O35" s="20">
        <v>3.478749758455526</v>
      </c>
      <c r="P35" s="22">
        <v>41</v>
      </c>
      <c r="Q35" s="21">
        <v>0.63604079500848976</v>
      </c>
      <c r="R35" s="22">
        <v>31</v>
      </c>
      <c r="T35" s="19" t="s">
        <v>373</v>
      </c>
      <c r="U35" s="28">
        <f>SUM(Nurse[Total RN Hours (w/ Admin, DON)])/SUM(Nurse[MDS Census])</f>
        <v>0.83146373211324598</v>
      </c>
    </row>
    <row r="36" spans="13:23" ht="15" customHeight="1" x14ac:dyDescent="0.25">
      <c r="M36" t="s">
        <v>137</v>
      </c>
      <c r="N36" s="19">
        <v>5145.2409675443978</v>
      </c>
      <c r="O36" s="20">
        <v>3.8413014005831938</v>
      </c>
      <c r="P36" s="22">
        <v>19</v>
      </c>
      <c r="Q36" s="21">
        <v>0.71644517490315163</v>
      </c>
      <c r="R36" s="22">
        <v>20</v>
      </c>
      <c r="T36" s="19" t="s">
        <v>374</v>
      </c>
      <c r="U36" s="28">
        <f>SUM(Nurse[RN Hours (excl. Admin, DON)])/SUM(Nurse[MDS Census])</f>
        <v>0.5807838551828659</v>
      </c>
    </row>
    <row r="37" spans="13:23" ht="15" customHeight="1" x14ac:dyDescent="0.25">
      <c r="M37" t="s">
        <v>141</v>
      </c>
      <c r="N37" s="19">
        <v>91093.670391916734</v>
      </c>
      <c r="O37" s="20">
        <v>3.3920817889897901</v>
      </c>
      <c r="P37" s="22">
        <v>46</v>
      </c>
      <c r="Q37" s="21">
        <v>0.62838777517583722</v>
      </c>
      <c r="R37" s="22">
        <v>34</v>
      </c>
      <c r="T37" s="19" t="s">
        <v>375</v>
      </c>
      <c r="U37" s="28">
        <f>SUM(Nurse[Total CNA, NA TR, Med Aide/Tech Hours])/SUM(Nurse[MDS Census])</f>
        <v>2.2473258588461147</v>
      </c>
      <c r="W37" s="20"/>
    </row>
    <row r="38" spans="13:23" ht="15" customHeight="1" x14ac:dyDescent="0.25">
      <c r="M38" t="s">
        <v>144</v>
      </c>
      <c r="N38" s="19">
        <v>62098.361298224219</v>
      </c>
      <c r="O38" s="20">
        <v>3.4827578464943199</v>
      </c>
      <c r="P38" s="22">
        <v>40</v>
      </c>
      <c r="Q38" s="21">
        <v>0.57093758118305848</v>
      </c>
      <c r="R38" s="22">
        <v>38</v>
      </c>
    </row>
    <row r="39" spans="13:23" ht="15" customHeight="1" x14ac:dyDescent="0.25">
      <c r="M39" t="s">
        <v>145</v>
      </c>
      <c r="N39" s="19">
        <v>15314.761022657687</v>
      </c>
      <c r="O39" s="20">
        <v>3.7048972593561507</v>
      </c>
      <c r="P39" s="22">
        <v>23</v>
      </c>
      <c r="Q39" s="21">
        <v>0.34739869296478082</v>
      </c>
      <c r="R39" s="22">
        <v>50</v>
      </c>
    </row>
    <row r="40" spans="13:23" ht="15" customHeight="1" x14ac:dyDescent="0.25">
      <c r="M40" t="s">
        <v>146</v>
      </c>
      <c r="N40" s="19">
        <v>6050.0549601959565</v>
      </c>
      <c r="O40" s="20">
        <v>4.6872022066674388</v>
      </c>
      <c r="P40" s="22">
        <v>2</v>
      </c>
      <c r="Q40" s="21">
        <v>0.69411304457690826</v>
      </c>
      <c r="R40" s="22">
        <v>24</v>
      </c>
    </row>
    <row r="41" spans="13:23" ht="15" customHeight="1" x14ac:dyDescent="0.25">
      <c r="M41" t="s">
        <v>147</v>
      </c>
      <c r="N41" s="19">
        <v>63705.130128597702</v>
      </c>
      <c r="O41" s="20">
        <v>3.5464409930734</v>
      </c>
      <c r="P41" s="22">
        <v>36</v>
      </c>
      <c r="Q41" s="21">
        <v>0.69528611620089797</v>
      </c>
      <c r="R41" s="22">
        <v>23</v>
      </c>
    </row>
    <row r="42" spans="13:23" ht="15" customHeight="1" x14ac:dyDescent="0.25">
      <c r="M42" t="s">
        <v>148</v>
      </c>
      <c r="N42" s="19">
        <v>6548.130434782609</v>
      </c>
      <c r="O42" s="20">
        <v>3.5264193563380197</v>
      </c>
      <c r="P42" s="22">
        <v>38</v>
      </c>
      <c r="Q42" s="21">
        <v>0.74178549137822269</v>
      </c>
      <c r="R42" s="22">
        <v>17</v>
      </c>
    </row>
    <row r="43" spans="13:23" ht="15" customHeight="1" x14ac:dyDescent="0.25">
      <c r="M43" t="s">
        <v>149</v>
      </c>
      <c r="N43" s="19">
        <v>15013.476117575008</v>
      </c>
      <c r="O43" s="20">
        <v>3.6477515116904691</v>
      </c>
      <c r="P43" s="22">
        <v>28</v>
      </c>
      <c r="Q43" s="21">
        <v>0.53383004079229701</v>
      </c>
      <c r="R43" s="22">
        <v>42</v>
      </c>
    </row>
    <row r="44" spans="13:23" ht="15" customHeight="1" x14ac:dyDescent="0.25">
      <c r="M44" t="s">
        <v>150</v>
      </c>
      <c r="N44" s="19">
        <v>4556.4399877526012</v>
      </c>
      <c r="O44" s="20">
        <v>3.5445452329438498</v>
      </c>
      <c r="P44" s="22">
        <v>37</v>
      </c>
      <c r="Q44" s="21">
        <v>0.83146373211324598</v>
      </c>
      <c r="R44" s="22">
        <v>14</v>
      </c>
    </row>
    <row r="45" spans="13:23" ht="15" customHeight="1" x14ac:dyDescent="0.25">
      <c r="M45" t="s">
        <v>151</v>
      </c>
      <c r="N45" s="19">
        <v>23588.007195346021</v>
      </c>
      <c r="O45" s="20">
        <v>3.6602554979328654</v>
      </c>
      <c r="P45" s="22">
        <v>27</v>
      </c>
      <c r="Q45" s="21">
        <v>0.52665362034272378</v>
      </c>
      <c r="R45" s="22">
        <v>43</v>
      </c>
    </row>
    <row r="46" spans="13:23" ht="15" customHeight="1" x14ac:dyDescent="0.25">
      <c r="M46" t="s">
        <v>152</v>
      </c>
      <c r="N46" s="19">
        <v>77152.250459277362</v>
      </c>
      <c r="O46" s="20">
        <v>3.3099355679287084</v>
      </c>
      <c r="P46" s="22">
        <v>49</v>
      </c>
      <c r="Q46" s="21">
        <v>0.35875549800231565</v>
      </c>
      <c r="R46" s="22">
        <v>49</v>
      </c>
    </row>
    <row r="47" spans="13:23" ht="15" customHeight="1" x14ac:dyDescent="0.25">
      <c r="M47" t="s">
        <v>153</v>
      </c>
      <c r="N47" s="19">
        <v>5291.7033067973089</v>
      </c>
      <c r="O47" s="20">
        <v>3.9247848395010867</v>
      </c>
      <c r="P47" s="22">
        <v>13</v>
      </c>
      <c r="Q47" s="21">
        <v>1.0879953653661694</v>
      </c>
      <c r="R47" s="22">
        <v>4</v>
      </c>
    </row>
    <row r="48" spans="13:23" ht="15" customHeight="1" x14ac:dyDescent="0.25">
      <c r="M48" t="s">
        <v>155</v>
      </c>
      <c r="N48" s="19">
        <v>25489.041028781343</v>
      </c>
      <c r="O48" s="20">
        <v>3.4141958363336409</v>
      </c>
      <c r="P48" s="22">
        <v>45</v>
      </c>
      <c r="Q48" s="21">
        <v>0.51625486340635118</v>
      </c>
      <c r="R48" s="22">
        <v>44</v>
      </c>
    </row>
    <row r="49" spans="13:18" ht="15" customHeight="1" x14ac:dyDescent="0.25">
      <c r="M49" t="s">
        <v>154</v>
      </c>
      <c r="N49" s="19">
        <v>2232.1630434782601</v>
      </c>
      <c r="O49" s="20">
        <v>3.9136525791418939</v>
      </c>
      <c r="P49" s="22">
        <v>16</v>
      </c>
      <c r="Q49" s="21">
        <v>0.69748489231053945</v>
      </c>
      <c r="R49" s="22">
        <v>22</v>
      </c>
    </row>
    <row r="50" spans="13:18" ht="15" customHeight="1" x14ac:dyDescent="0.25">
      <c r="M50" t="s">
        <v>156</v>
      </c>
      <c r="N50" s="19">
        <v>12080.927740355173</v>
      </c>
      <c r="O50" s="20">
        <v>4.0868216477922026</v>
      </c>
      <c r="P50" s="22">
        <v>9</v>
      </c>
      <c r="Q50" s="21">
        <v>0.87200140966045714</v>
      </c>
      <c r="R50" s="22">
        <v>10</v>
      </c>
    </row>
    <row r="51" spans="13:18" ht="15" customHeight="1" x14ac:dyDescent="0.25">
      <c r="M51" t="s">
        <v>158</v>
      </c>
      <c r="N51" s="19">
        <v>17388.476729944887</v>
      </c>
      <c r="O51" s="20">
        <v>3.7945207317598215</v>
      </c>
      <c r="P51" s="22">
        <v>22</v>
      </c>
      <c r="Q51" s="21">
        <v>0.96009537140413648</v>
      </c>
      <c r="R51" s="22">
        <v>7</v>
      </c>
    </row>
    <row r="52" spans="13:18" ht="15" customHeight="1" x14ac:dyDescent="0.25">
      <c r="M52" t="s">
        <v>157</v>
      </c>
      <c r="N52" s="19">
        <v>8732.7163196570727</v>
      </c>
      <c r="O52" s="20">
        <v>3.6365012061354052</v>
      </c>
      <c r="P52" s="22">
        <v>29</v>
      </c>
      <c r="Q52" s="21">
        <v>0.61384155542091412</v>
      </c>
      <c r="R52" s="22">
        <v>36</v>
      </c>
    </row>
    <row r="53" spans="13:18" ht="15" customHeight="1" x14ac:dyDescent="0.25">
      <c r="M53" t="s">
        <v>159</v>
      </c>
      <c r="N53" s="19">
        <v>1919.0978260869563</v>
      </c>
      <c r="O53" s="20">
        <v>3.554572461018255</v>
      </c>
      <c r="P53" s="22">
        <v>35</v>
      </c>
      <c r="Q53" s="21">
        <v>0.84223893700051566</v>
      </c>
      <c r="R53" s="22">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5" customWidth="1"/>
    <col min="2" max="2" width="4.140625" style="15" customWidth="1"/>
    <col min="3" max="3" width="21.5703125" style="15" customWidth="1"/>
    <col min="4" max="4" width="66.85546875" style="15" customWidth="1"/>
    <col min="5" max="16384" width="8.85546875" style="15"/>
  </cols>
  <sheetData>
    <row r="2" spans="2:4" ht="23.25" x14ac:dyDescent="0.35">
      <c r="C2" s="39" t="s">
        <v>407</v>
      </c>
      <c r="D2" s="40"/>
    </row>
    <row r="3" spans="2:4" x14ac:dyDescent="0.25">
      <c r="C3" s="41" t="s">
        <v>358</v>
      </c>
      <c r="D3" s="42" t="s">
        <v>408</v>
      </c>
    </row>
    <row r="4" spans="2:4" x14ac:dyDescent="0.25">
      <c r="C4" s="43" t="s">
        <v>341</v>
      </c>
      <c r="D4" s="44" t="s">
        <v>409</v>
      </c>
    </row>
    <row r="5" spans="2:4" x14ac:dyDescent="0.25">
      <c r="C5" s="43" t="s">
        <v>410</v>
      </c>
      <c r="D5" s="44" t="s">
        <v>411</v>
      </c>
    </row>
    <row r="6" spans="2:4" ht="15.6" customHeight="1" x14ac:dyDescent="0.25">
      <c r="C6" s="43" t="s">
        <v>360</v>
      </c>
      <c r="D6" s="44" t="s">
        <v>412</v>
      </c>
    </row>
    <row r="7" spans="2:4" ht="15.6" customHeight="1" x14ac:dyDescent="0.25">
      <c r="C7" s="43" t="s">
        <v>359</v>
      </c>
      <c r="D7" s="44" t="s">
        <v>413</v>
      </c>
    </row>
    <row r="8" spans="2:4" x14ac:dyDescent="0.25">
      <c r="C8" s="43" t="s">
        <v>414</v>
      </c>
      <c r="D8" s="44" t="s">
        <v>415</v>
      </c>
    </row>
    <row r="9" spans="2:4" x14ac:dyDescent="0.25">
      <c r="C9" s="45" t="s">
        <v>416</v>
      </c>
      <c r="D9" s="43" t="s">
        <v>417</v>
      </c>
    </row>
    <row r="10" spans="2:4" x14ac:dyDescent="0.25">
      <c r="B10" s="46"/>
      <c r="C10" s="43" t="s">
        <v>418</v>
      </c>
      <c r="D10" s="44" t="s">
        <v>419</v>
      </c>
    </row>
    <row r="11" spans="2:4" x14ac:dyDescent="0.25">
      <c r="C11" s="43" t="s">
        <v>147</v>
      </c>
      <c r="D11" s="44" t="s">
        <v>420</v>
      </c>
    </row>
    <row r="12" spans="2:4" x14ac:dyDescent="0.25">
      <c r="C12" s="43" t="s">
        <v>421</v>
      </c>
      <c r="D12" s="44" t="s">
        <v>422</v>
      </c>
    </row>
    <row r="13" spans="2:4" x14ac:dyDescent="0.25">
      <c r="C13" s="43" t="s">
        <v>418</v>
      </c>
      <c r="D13" s="44" t="s">
        <v>419</v>
      </c>
    </row>
    <row r="14" spans="2:4" x14ac:dyDescent="0.25">
      <c r="C14" s="43" t="s">
        <v>147</v>
      </c>
      <c r="D14" s="44" t="s">
        <v>423</v>
      </c>
    </row>
    <row r="15" spans="2:4" x14ac:dyDescent="0.25">
      <c r="C15" s="47" t="s">
        <v>421</v>
      </c>
      <c r="D15" s="48" t="s">
        <v>422</v>
      </c>
    </row>
    <row r="17" spans="3:4" ht="23.25" x14ac:dyDescent="0.35">
      <c r="C17" s="39" t="s">
        <v>424</v>
      </c>
      <c r="D17" s="40"/>
    </row>
    <row r="18" spans="3:4" x14ac:dyDescent="0.25">
      <c r="C18" s="43" t="s">
        <v>341</v>
      </c>
      <c r="D18" s="44" t="s">
        <v>425</v>
      </c>
    </row>
    <row r="19" spans="3:4" x14ac:dyDescent="0.25">
      <c r="C19" s="43" t="s">
        <v>372</v>
      </c>
      <c r="D19" s="44" t="s">
        <v>426</v>
      </c>
    </row>
    <row r="20" spans="3:4" x14ac:dyDescent="0.25">
      <c r="C20" s="45" t="s">
        <v>427</v>
      </c>
      <c r="D20" s="43" t="s">
        <v>428</v>
      </c>
    </row>
    <row r="21" spans="3:4" x14ac:dyDescent="0.25">
      <c r="C21" s="43" t="s">
        <v>429</v>
      </c>
      <c r="D21" s="44" t="s">
        <v>430</v>
      </c>
    </row>
    <row r="22" spans="3:4" x14ac:dyDescent="0.25">
      <c r="C22" s="43" t="s">
        <v>431</v>
      </c>
      <c r="D22" s="44" t="s">
        <v>432</v>
      </c>
    </row>
    <row r="23" spans="3:4" x14ac:dyDescent="0.25">
      <c r="C23" s="43" t="s">
        <v>433</v>
      </c>
      <c r="D23" s="44" t="s">
        <v>434</v>
      </c>
    </row>
    <row r="24" spans="3:4" x14ac:dyDescent="0.25">
      <c r="C24" s="43" t="s">
        <v>435</v>
      </c>
      <c r="D24" s="44" t="s">
        <v>436</v>
      </c>
    </row>
    <row r="25" spans="3:4" x14ac:dyDescent="0.25">
      <c r="C25" s="43" t="s">
        <v>347</v>
      </c>
      <c r="D25" s="44" t="s">
        <v>437</v>
      </c>
    </row>
    <row r="26" spans="3:4" x14ac:dyDescent="0.25">
      <c r="C26" s="43" t="s">
        <v>431</v>
      </c>
      <c r="D26" s="44" t="s">
        <v>432</v>
      </c>
    </row>
    <row r="27" spans="3:4" x14ac:dyDescent="0.25">
      <c r="C27" s="43" t="s">
        <v>433</v>
      </c>
      <c r="D27" s="44" t="s">
        <v>434</v>
      </c>
    </row>
    <row r="28" spans="3:4" x14ac:dyDescent="0.25">
      <c r="C28" s="47" t="s">
        <v>435</v>
      </c>
      <c r="D28" s="48" t="s">
        <v>436</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2022-06-08T20:29:54Z</dcterms:modified>
</cp:coreProperties>
</file>